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elle/Documents/DOSTraits/new_filtered_SA/"/>
    </mc:Choice>
  </mc:AlternateContent>
  <xr:revisionPtr revIDLastSave="0" documentId="13_ncr:1_{0B9863B3-9D10-B84E-898F-D36A5A8CD718}" xr6:coauthVersionLast="47" xr6:coauthVersionMax="47" xr10:uidLastSave="{00000000-0000-0000-0000-000000000000}"/>
  <bookViews>
    <workbookView xWindow="-32060" yWindow="1020" windowWidth="26040" windowHeight="14440" firstSheet="4" activeTab="4" xr2:uid="{00000000-000D-0000-FFFF-FFFF00000000}"/>
  </bookViews>
  <sheets>
    <sheet name="fractions_complete" sheetId="1" r:id="rId1"/>
    <sheet name="fractions_complete2" sheetId="2" r:id="rId2"/>
    <sheet name="fractions_3quarterscomplete" sheetId="3" r:id="rId3"/>
    <sheet name="fractions_3quarterscomplete2" sheetId="4" r:id="rId4"/>
    <sheet name="fractions_halfcomplete" sheetId="5" r:id="rId5"/>
    <sheet name="fractions_halfcomplete2" sheetId="6" r:id="rId6"/>
    <sheet name="fractions_quartercomplete" sheetId="7" r:id="rId7"/>
    <sheet name="fractions_quartercomplete2" sheetId="8" r:id="rId8"/>
    <sheet name="fractions_auxotrophs" sheetId="10" r:id="rId9"/>
    <sheet name="fractions_auxotrophs2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D44" i="3"/>
  <c r="C54" i="3"/>
  <c r="T27" i="3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35" i="5"/>
  <c r="D33" i="11"/>
  <c r="S3" i="8"/>
  <c r="S3" i="6"/>
  <c r="S3" i="4"/>
  <c r="V20" i="1"/>
  <c r="G21" i="1"/>
  <c r="E22" i="1"/>
  <c r="F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2" i="7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2" i="5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" i="3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" i="1"/>
  <c r="X2" i="1" s="1"/>
  <c r="D2" i="11"/>
  <c r="E2" i="11" s="1"/>
  <c r="D3" i="11"/>
  <c r="E3" i="11" s="1"/>
  <c r="D4" i="11"/>
  <c r="E4" i="11"/>
  <c r="D5" i="11"/>
  <c r="E5" i="11"/>
  <c r="D6" i="11"/>
  <c r="E6" i="11"/>
  <c r="D7" i="11"/>
  <c r="E7" i="11" s="1"/>
  <c r="D8" i="11"/>
  <c r="E8" i="11"/>
  <c r="D9" i="11"/>
  <c r="E9" i="11"/>
  <c r="D10" i="11"/>
  <c r="E10" i="11"/>
  <c r="D11" i="11"/>
  <c r="E11" i="11" s="1"/>
  <c r="D12" i="11"/>
  <c r="E12" i="11"/>
  <c r="D13" i="11"/>
  <c r="E13" i="11"/>
  <c r="D14" i="11"/>
  <c r="E14" i="11"/>
  <c r="D15" i="11"/>
  <c r="E15" i="11" s="1"/>
  <c r="D16" i="11"/>
  <c r="E16" i="11"/>
  <c r="D17" i="11"/>
  <c r="E17" i="11" s="1"/>
  <c r="E18" i="11"/>
  <c r="E19" i="11"/>
  <c r="D20" i="11"/>
  <c r="E20" i="11" s="1"/>
  <c r="D21" i="11"/>
  <c r="E21" i="11"/>
  <c r="E22" i="11"/>
  <c r="D23" i="11"/>
  <c r="E23" i="11" s="1"/>
  <c r="D24" i="11"/>
  <c r="E24" i="11"/>
  <c r="D25" i="11"/>
  <c r="E25" i="11" s="1"/>
  <c r="D26" i="11"/>
  <c r="E26" i="11"/>
  <c r="D27" i="11"/>
  <c r="E27" i="11" s="1"/>
  <c r="D28" i="11"/>
  <c r="E28" i="11"/>
  <c r="D29" i="11"/>
  <c r="E29" i="11"/>
  <c r="D30" i="11"/>
  <c r="E30" i="11"/>
  <c r="D31" i="11"/>
  <c r="E31" i="11" s="1"/>
  <c r="D32" i="11"/>
  <c r="E32" i="11"/>
</calcChain>
</file>

<file path=xl/sharedStrings.xml><?xml version="1.0" encoding="utf-8"?>
<sst xmlns="http://schemas.openxmlformats.org/spreadsheetml/2006/main" count="436" uniqueCount="76">
  <si>
    <t>Group</t>
  </si>
  <si>
    <t>Step1</t>
  </si>
  <si>
    <t>Step2</t>
  </si>
  <si>
    <t>Step3</t>
  </si>
  <si>
    <t>Step4</t>
  </si>
  <si>
    <t>Step5</t>
  </si>
  <si>
    <t>Step6</t>
  </si>
  <si>
    <t>Step7</t>
  </si>
  <si>
    <t>Step8</t>
  </si>
  <si>
    <t>Step9</t>
  </si>
  <si>
    <t>Subpathway1</t>
  </si>
  <si>
    <t>Subpathway2</t>
  </si>
  <si>
    <t>Subpathway3</t>
  </si>
  <si>
    <t>Subpathway4</t>
  </si>
  <si>
    <t>Subpathway5</t>
  </si>
  <si>
    <t>Subpathway6</t>
  </si>
  <si>
    <t>Subpathway7</t>
  </si>
  <si>
    <t>Subpathway8</t>
  </si>
  <si>
    <t>MaxCompletion</t>
  </si>
  <si>
    <t>Completion</t>
  </si>
  <si>
    <t>Step1_All_by_Group_Total</t>
  </si>
  <si>
    <t>Step2_All_by_Group_Total</t>
  </si>
  <si>
    <t>Step3_All_by_Group_Total</t>
  </si>
  <si>
    <t>Step4_All_by_Group_Total</t>
  </si>
  <si>
    <t>Step5_All_by_Group_Total</t>
  </si>
  <si>
    <t>Step6_All_by_Group_Total</t>
  </si>
  <si>
    <t>Step7_All_by_Group_Total</t>
  </si>
  <si>
    <t>Step8_All_by_Group_Total</t>
  </si>
  <si>
    <t>Step9_All_by_Group_Total</t>
  </si>
  <si>
    <t>Subpathway1_All_by_Group_Total</t>
  </si>
  <si>
    <t>Subpathway2_All_by_Group_Total</t>
  </si>
  <si>
    <t>Subpathway3_All_by_Group_Total</t>
  </si>
  <si>
    <t>Subpathway4_All_by_Group_Total</t>
  </si>
  <si>
    <t>Subpathway5_All_by_Group_Total</t>
  </si>
  <si>
    <t>Subpathway6_All_by_Group_Total</t>
  </si>
  <si>
    <t>Subpathway7_All_by_Group_Total</t>
  </si>
  <si>
    <t>Subpathway8_All_by_Group_Total</t>
  </si>
  <si>
    <t>Acidobacteriota</t>
  </si>
  <si>
    <t>Actinobacteriota</t>
  </si>
  <si>
    <t>Alpha-Other</t>
  </si>
  <si>
    <t>Alpha-Rhodobacter</t>
  </si>
  <si>
    <t>Bacteria-Other</t>
  </si>
  <si>
    <t>Bacteroidota</t>
  </si>
  <si>
    <t>Chloroflexota</t>
  </si>
  <si>
    <t>Cyano-Other</t>
  </si>
  <si>
    <t>Cyano-Pro</t>
  </si>
  <si>
    <t>Cyano-Syn</t>
  </si>
  <si>
    <t>Firmicutes</t>
  </si>
  <si>
    <t>Gamma-Alteromonas</t>
  </si>
  <si>
    <t>Gamma-Other</t>
  </si>
  <si>
    <t>Gamma-SAR92</t>
  </si>
  <si>
    <t>Gemmatimonadota</t>
  </si>
  <si>
    <t>Marinisomatota</t>
  </si>
  <si>
    <t>Planctomycetota</t>
  </si>
  <si>
    <t>Verrucomicrobiota</t>
  </si>
  <si>
    <t>Patescibacteria</t>
  </si>
  <si>
    <t>Dadabacteria</t>
  </si>
  <si>
    <t>Archaea-Poseidoniia MGIIb</t>
  </si>
  <si>
    <t>Archaea-Poseidoniia MGIIa</t>
  </si>
  <si>
    <t>Archaea-Other</t>
  </si>
  <si>
    <t>Archaea-Nitrosopumilaceae</t>
  </si>
  <si>
    <t>Alpha-Rhodobacter-LowGC</t>
  </si>
  <si>
    <t>Alpha-Puniceispirilla</t>
  </si>
  <si>
    <t>SAR324</t>
  </si>
  <si>
    <t>Gamma-SAR86</t>
  </si>
  <si>
    <t>Alpha-Pelagibacter</t>
  </si>
  <si>
    <t>Archaea-Halobacteria</t>
  </si>
  <si>
    <t>Other</t>
  </si>
  <si>
    <t>n()</t>
  </si>
  <si>
    <t>n(total)</t>
  </si>
  <si>
    <t>n(auxotrophs)</t>
  </si>
  <si>
    <t xml:space="preserve">fraction </t>
  </si>
  <si>
    <t>total in group</t>
  </si>
  <si>
    <t>fraction</t>
  </si>
  <si>
    <t/>
  </si>
  <si>
    <t>papss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</si>
</sst>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2"/>
      <color rgb="FF999999"/>
      <name val="Lucida Sans"/>
      <family val="2"/>
    </font>
    <font>
      <sz val="12"/>
      <color theme="1"/>
      <name val="Lucida Sans"/>
      <family val="2"/>
    </font>
    <font>
      <sz val="9"/>
      <color rgb="FF000000"/>
      <name val="Lucida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3"/>
  <sheetViews>
    <sheetView workbookViewId="0">
      <selection activeCell="K15" sqref="K15"/>
    </sheetView>
  </sheetViews>
  <sheetFormatPr baseColWidth="10" defaultRowHeight="16" x14ac:dyDescent="0.2"/>
  <sheetData>
    <row r="1" spans="1:4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18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72</v>
      </c>
      <c r="X1" t="s">
        <v>73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 x14ac:dyDescent="0.2">
      <c r="A2">
        <v>1</v>
      </c>
      <c r="B2" t="s">
        <v>37</v>
      </c>
      <c r="C2">
        <v>13</v>
      </c>
      <c r="D2">
        <v>2</v>
      </c>
      <c r="E2">
        <v>11</v>
      </c>
      <c r="F2">
        <v>13</v>
      </c>
      <c r="G2">
        <v>2</v>
      </c>
      <c r="H2">
        <v>13</v>
      </c>
      <c r="I2">
        <v>0</v>
      </c>
      <c r="J2">
        <v>0</v>
      </c>
      <c r="K2">
        <v>13</v>
      </c>
      <c r="L2">
        <f>IF(K2&gt;J2,1,0)</f>
        <v>1</v>
      </c>
      <c r="M2">
        <v>13</v>
      </c>
      <c r="N2">
        <v>9.75</v>
      </c>
      <c r="O2">
        <v>13</v>
      </c>
      <c r="P2">
        <v>4.25</v>
      </c>
      <c r="Q2">
        <v>6.5</v>
      </c>
      <c r="R2">
        <v>7.5</v>
      </c>
      <c r="S2">
        <v>9.75</v>
      </c>
      <c r="T2">
        <v>8.6666666709999998</v>
      </c>
      <c r="U2">
        <v>8.0000000030000002</v>
      </c>
      <c r="V2">
        <v>13</v>
      </c>
      <c r="W2">
        <f>VLOOKUP(B2,fractions_auxotrophs2!B:C,2,0)</f>
        <v>65</v>
      </c>
      <c r="X2">
        <f>V2/W2</f>
        <v>0.2</v>
      </c>
      <c r="Y2">
        <v>1199.99</v>
      </c>
      <c r="Z2">
        <v>1</v>
      </c>
      <c r="AA2">
        <v>0.15384615384615399</v>
      </c>
      <c r="AB2">
        <v>0.84615384615384603</v>
      </c>
      <c r="AC2">
        <v>1</v>
      </c>
      <c r="AD2">
        <v>0.15384615384615399</v>
      </c>
      <c r="AE2">
        <v>1</v>
      </c>
      <c r="AF2">
        <v>0</v>
      </c>
      <c r="AG2">
        <v>0</v>
      </c>
      <c r="AH2">
        <v>1</v>
      </c>
      <c r="AI2">
        <v>0.75</v>
      </c>
      <c r="AJ2">
        <v>1</v>
      </c>
      <c r="AK2">
        <v>0.32692307692307698</v>
      </c>
      <c r="AL2">
        <v>0.5</v>
      </c>
      <c r="AM2">
        <v>0.57692307692307698</v>
      </c>
      <c r="AN2">
        <v>0.75</v>
      </c>
      <c r="AO2">
        <v>0.66666666699999999</v>
      </c>
      <c r="AP2">
        <v>0.61538461561538504</v>
      </c>
    </row>
    <row r="3" spans="1:42" x14ac:dyDescent="0.2">
      <c r="A3">
        <v>2</v>
      </c>
      <c r="B3" t="s">
        <v>38</v>
      </c>
      <c r="C3">
        <v>43</v>
      </c>
      <c r="D3">
        <v>80</v>
      </c>
      <c r="E3">
        <v>1</v>
      </c>
      <c r="F3">
        <v>43</v>
      </c>
      <c r="G3">
        <v>63</v>
      </c>
      <c r="H3">
        <v>82</v>
      </c>
      <c r="I3">
        <v>0</v>
      </c>
      <c r="J3">
        <v>35</v>
      </c>
      <c r="K3">
        <v>81</v>
      </c>
      <c r="L3">
        <f t="shared" ref="L3:L19" si="0">IF(K3&gt;J3,1,0)</f>
        <v>1</v>
      </c>
      <c r="M3">
        <v>82</v>
      </c>
      <c r="N3">
        <v>50.75</v>
      </c>
      <c r="O3">
        <v>62.25</v>
      </c>
      <c r="P3">
        <v>65</v>
      </c>
      <c r="Q3">
        <v>45.25</v>
      </c>
      <c r="R3">
        <v>76.5</v>
      </c>
      <c r="S3">
        <v>56.75</v>
      </c>
      <c r="T3">
        <v>41.333333334000002</v>
      </c>
      <c r="U3">
        <v>27.333333307</v>
      </c>
      <c r="V3">
        <v>82</v>
      </c>
      <c r="W3">
        <f>VLOOKUP(B3,fractions_auxotrophs2!B:C,2,0)</f>
        <v>924</v>
      </c>
      <c r="X3">
        <f t="shared" ref="X3:X19" si="1">V3/W3</f>
        <v>8.8744588744588751E-2</v>
      </c>
      <c r="Y3">
        <v>7862.09</v>
      </c>
      <c r="Z3">
        <v>0.52439024390243905</v>
      </c>
      <c r="AA3">
        <v>0.97560975609756095</v>
      </c>
      <c r="AB3">
        <v>1.21951219512195E-2</v>
      </c>
      <c r="AC3">
        <v>0.52439024390243905</v>
      </c>
      <c r="AD3">
        <v>0.76829268292682895</v>
      </c>
      <c r="AE3">
        <v>1</v>
      </c>
      <c r="AF3">
        <v>0</v>
      </c>
      <c r="AG3">
        <v>0.42682926829268297</v>
      </c>
      <c r="AH3">
        <v>0.98780487804878003</v>
      </c>
      <c r="AI3">
        <v>0.61890243902439002</v>
      </c>
      <c r="AJ3">
        <v>0.75914634146341498</v>
      </c>
      <c r="AK3">
        <v>0.792682926829268</v>
      </c>
      <c r="AL3">
        <v>0.55182926829268297</v>
      </c>
      <c r="AM3">
        <v>0.93292682926829296</v>
      </c>
      <c r="AN3">
        <v>0.69207317073170704</v>
      </c>
      <c r="AO3">
        <v>0.50406504065853697</v>
      </c>
      <c r="AP3">
        <v>0.33333333301219498</v>
      </c>
    </row>
    <row r="4" spans="1:42" x14ac:dyDescent="0.2">
      <c r="A4">
        <v>3</v>
      </c>
      <c r="B4" t="s">
        <v>39</v>
      </c>
      <c r="C4">
        <v>120</v>
      </c>
      <c r="D4">
        <v>573</v>
      </c>
      <c r="E4">
        <v>21</v>
      </c>
      <c r="F4">
        <v>120</v>
      </c>
      <c r="G4">
        <v>574</v>
      </c>
      <c r="H4">
        <v>574</v>
      </c>
      <c r="I4">
        <v>0</v>
      </c>
      <c r="J4">
        <v>568</v>
      </c>
      <c r="K4">
        <v>316</v>
      </c>
      <c r="L4">
        <f t="shared" si="0"/>
        <v>0</v>
      </c>
      <c r="M4">
        <v>574</v>
      </c>
      <c r="N4">
        <v>345.5</v>
      </c>
      <c r="O4">
        <v>282.5</v>
      </c>
      <c r="P4">
        <v>572.25</v>
      </c>
      <c r="Q4">
        <v>434.25</v>
      </c>
      <c r="R4">
        <v>509.25</v>
      </c>
      <c r="S4">
        <v>371.25</v>
      </c>
      <c r="T4">
        <v>145.333333256</v>
      </c>
      <c r="U4">
        <v>112.33333322599999</v>
      </c>
      <c r="V4">
        <v>574</v>
      </c>
      <c r="W4">
        <f>VLOOKUP(B4,fractions_auxotrophs2!B:C,2,0)</f>
        <v>1949</v>
      </c>
      <c r="X4">
        <f t="shared" si="1"/>
        <v>0.29451000513083631</v>
      </c>
      <c r="Y4">
        <v>53526.26</v>
      </c>
      <c r="Z4">
        <v>0.20905923344947699</v>
      </c>
      <c r="AA4">
        <v>0.99825783972125404</v>
      </c>
      <c r="AB4">
        <v>3.65853658536585E-2</v>
      </c>
      <c r="AC4">
        <v>0.20905923344947699</v>
      </c>
      <c r="AD4">
        <v>1</v>
      </c>
      <c r="AE4">
        <v>1</v>
      </c>
      <c r="AF4">
        <v>0</v>
      </c>
      <c r="AG4">
        <v>0.989547038327526</v>
      </c>
      <c r="AH4">
        <v>0.55052264808362406</v>
      </c>
      <c r="AI4">
        <v>0.60191637630661998</v>
      </c>
      <c r="AJ4">
        <v>0.492160278745645</v>
      </c>
      <c r="AK4">
        <v>0.99695121951219501</v>
      </c>
      <c r="AL4">
        <v>0.75653310104529603</v>
      </c>
      <c r="AM4">
        <v>0.88719512195121997</v>
      </c>
      <c r="AN4">
        <v>0.64677700348432099</v>
      </c>
      <c r="AO4">
        <v>0.25319396037630698</v>
      </c>
      <c r="AP4">
        <v>0.19570267112543599</v>
      </c>
    </row>
    <row r="5" spans="1:42" x14ac:dyDescent="0.2">
      <c r="A5">
        <v>4</v>
      </c>
      <c r="B5" t="s">
        <v>40</v>
      </c>
      <c r="C5">
        <v>382</v>
      </c>
      <c r="D5">
        <v>34</v>
      </c>
      <c r="E5">
        <v>383</v>
      </c>
      <c r="F5">
        <v>382</v>
      </c>
      <c r="G5">
        <v>34</v>
      </c>
      <c r="H5">
        <v>412</v>
      </c>
      <c r="I5">
        <v>0</v>
      </c>
      <c r="J5">
        <v>411</v>
      </c>
      <c r="K5">
        <v>199</v>
      </c>
      <c r="L5">
        <f t="shared" si="0"/>
        <v>0</v>
      </c>
      <c r="M5">
        <v>412</v>
      </c>
      <c r="N5">
        <v>396.75</v>
      </c>
      <c r="O5">
        <v>343.75</v>
      </c>
      <c r="P5">
        <v>222.75</v>
      </c>
      <c r="Q5">
        <v>310</v>
      </c>
      <c r="R5">
        <v>169.75</v>
      </c>
      <c r="S5">
        <v>257</v>
      </c>
      <c r="T5">
        <v>193.66666665899999</v>
      </c>
      <c r="U5">
        <v>193.99999999299999</v>
      </c>
      <c r="V5">
        <v>412</v>
      </c>
      <c r="W5">
        <f>VLOOKUP(B5,fractions_auxotrophs2!B:C,2,0)</f>
        <v>694</v>
      </c>
      <c r="X5">
        <f t="shared" si="1"/>
        <v>0.59365994236311237</v>
      </c>
      <c r="Y5">
        <v>39465.160000000003</v>
      </c>
      <c r="Z5">
        <v>0.92718446601941795</v>
      </c>
      <c r="AA5">
        <v>8.2524271844660199E-2</v>
      </c>
      <c r="AB5">
        <v>0.92961165048543704</v>
      </c>
      <c r="AC5">
        <v>0.92718446601941795</v>
      </c>
      <c r="AD5">
        <v>8.2524271844660199E-2</v>
      </c>
      <c r="AE5">
        <v>1</v>
      </c>
      <c r="AF5">
        <v>0</v>
      </c>
      <c r="AG5">
        <v>0.99757281553398103</v>
      </c>
      <c r="AH5">
        <v>0.48300970873786397</v>
      </c>
      <c r="AI5">
        <v>0.96298543689320404</v>
      </c>
      <c r="AJ5">
        <v>0.83434466019417497</v>
      </c>
      <c r="AK5">
        <v>0.54065533980582503</v>
      </c>
      <c r="AL5">
        <v>0.75242718446601897</v>
      </c>
      <c r="AM5">
        <v>0.41201456310679602</v>
      </c>
      <c r="AN5">
        <v>0.62378640776699001</v>
      </c>
      <c r="AO5">
        <v>0.47006472490048501</v>
      </c>
      <c r="AP5">
        <v>0.47087378639077698</v>
      </c>
    </row>
    <row r="6" spans="1:42" x14ac:dyDescent="0.2">
      <c r="A6">
        <v>5</v>
      </c>
      <c r="B6" t="s">
        <v>41</v>
      </c>
      <c r="C6">
        <v>34</v>
      </c>
      <c r="D6">
        <v>43</v>
      </c>
      <c r="E6">
        <v>15</v>
      </c>
      <c r="F6">
        <v>34</v>
      </c>
      <c r="G6">
        <v>60</v>
      </c>
      <c r="H6">
        <v>67</v>
      </c>
      <c r="I6">
        <v>0</v>
      </c>
      <c r="J6">
        <v>31</v>
      </c>
      <c r="K6">
        <v>56</v>
      </c>
      <c r="L6">
        <f t="shared" si="0"/>
        <v>1</v>
      </c>
      <c r="M6">
        <v>67</v>
      </c>
      <c r="N6">
        <v>41.5</v>
      </c>
      <c r="O6">
        <v>47.75</v>
      </c>
      <c r="P6">
        <v>50.25</v>
      </c>
      <c r="Q6">
        <v>43.25</v>
      </c>
      <c r="R6">
        <v>56.5</v>
      </c>
      <c r="S6">
        <v>49.5</v>
      </c>
      <c r="T6">
        <v>30</v>
      </c>
      <c r="U6">
        <v>23.666666657</v>
      </c>
      <c r="V6">
        <v>67</v>
      </c>
      <c r="W6">
        <f>VLOOKUP(B6,fractions_auxotrophs2!B:C,2,0)</f>
        <v>347</v>
      </c>
      <c r="X6">
        <f t="shared" si="1"/>
        <v>0.1930835734870317</v>
      </c>
      <c r="Y6">
        <v>6027.31</v>
      </c>
      <c r="Z6">
        <v>0.50746268656716398</v>
      </c>
      <c r="AA6">
        <v>0.64179104477611904</v>
      </c>
      <c r="AB6">
        <v>0.22388059701492499</v>
      </c>
      <c r="AC6">
        <v>0.50746268656716398</v>
      </c>
      <c r="AD6">
        <v>0.89552238805970197</v>
      </c>
      <c r="AE6">
        <v>1</v>
      </c>
      <c r="AF6">
        <v>0</v>
      </c>
      <c r="AG6">
        <v>0.462686567164179</v>
      </c>
      <c r="AH6">
        <v>0.83582089552238803</v>
      </c>
      <c r="AI6">
        <v>0.61940298507462699</v>
      </c>
      <c r="AJ6">
        <v>0.712686567164179</v>
      </c>
      <c r="AK6">
        <v>0.75</v>
      </c>
      <c r="AL6">
        <v>0.64552238805970197</v>
      </c>
      <c r="AM6">
        <v>0.84328358208955201</v>
      </c>
      <c r="AN6">
        <v>0.73880597014925398</v>
      </c>
      <c r="AO6">
        <v>0.44776119402985098</v>
      </c>
      <c r="AP6">
        <v>0.353233830701493</v>
      </c>
    </row>
    <row r="7" spans="1:42" x14ac:dyDescent="0.2">
      <c r="A7">
        <v>6</v>
      </c>
      <c r="B7" t="s">
        <v>42</v>
      </c>
      <c r="C7">
        <v>4</v>
      </c>
      <c r="D7">
        <v>16</v>
      </c>
      <c r="E7">
        <v>1</v>
      </c>
      <c r="F7">
        <v>4</v>
      </c>
      <c r="G7">
        <v>13</v>
      </c>
      <c r="H7">
        <v>17</v>
      </c>
      <c r="I7">
        <v>0</v>
      </c>
      <c r="J7">
        <v>13</v>
      </c>
      <c r="K7">
        <v>14</v>
      </c>
      <c r="L7">
        <f t="shared" si="0"/>
        <v>1</v>
      </c>
      <c r="M7">
        <v>17</v>
      </c>
      <c r="N7">
        <v>9.5</v>
      </c>
      <c r="O7">
        <v>9.75</v>
      </c>
      <c r="P7">
        <v>14.75</v>
      </c>
      <c r="Q7">
        <v>11</v>
      </c>
      <c r="R7">
        <v>15</v>
      </c>
      <c r="S7">
        <v>11.25</v>
      </c>
      <c r="T7">
        <v>5.9999999949999996</v>
      </c>
      <c r="U7">
        <v>4.9999999959999997</v>
      </c>
      <c r="V7">
        <v>17</v>
      </c>
      <c r="W7">
        <f>VLOOKUP(B7,fractions_auxotrophs2!B:C,2,0)</f>
        <v>2432</v>
      </c>
      <c r="X7">
        <f t="shared" si="1"/>
        <v>6.9901315789473685E-3</v>
      </c>
      <c r="Y7">
        <v>1671.01</v>
      </c>
      <c r="Z7">
        <v>0.23529411764705899</v>
      </c>
      <c r="AA7">
        <v>0.94117647058823495</v>
      </c>
      <c r="AB7">
        <v>5.8823529411764698E-2</v>
      </c>
      <c r="AC7">
        <v>0.23529411764705899</v>
      </c>
      <c r="AD7">
        <v>0.76470588235294101</v>
      </c>
      <c r="AE7">
        <v>1</v>
      </c>
      <c r="AF7">
        <v>0</v>
      </c>
      <c r="AG7">
        <v>0.76470588235294101</v>
      </c>
      <c r="AH7">
        <v>0.82352941176470595</v>
      </c>
      <c r="AI7">
        <v>0.55882352941176505</v>
      </c>
      <c r="AJ7">
        <v>0.57352941176470595</v>
      </c>
      <c r="AK7">
        <v>0.86764705882352899</v>
      </c>
      <c r="AL7">
        <v>0.64705882352941202</v>
      </c>
      <c r="AM7">
        <v>0.88235294117647101</v>
      </c>
      <c r="AN7">
        <v>0.66176470588235303</v>
      </c>
      <c r="AO7">
        <v>0.35294117617647103</v>
      </c>
      <c r="AP7">
        <v>0.29411764682352898</v>
      </c>
    </row>
    <row r="8" spans="1:42" x14ac:dyDescent="0.2">
      <c r="A8">
        <v>7</v>
      </c>
      <c r="B8" t="s">
        <v>43</v>
      </c>
      <c r="C8">
        <v>28</v>
      </c>
      <c r="D8">
        <v>0</v>
      </c>
      <c r="E8">
        <v>28</v>
      </c>
      <c r="F8">
        <v>28</v>
      </c>
      <c r="G8">
        <v>0</v>
      </c>
      <c r="H8">
        <v>28</v>
      </c>
      <c r="I8">
        <v>0</v>
      </c>
      <c r="J8">
        <v>12</v>
      </c>
      <c r="K8">
        <v>28</v>
      </c>
      <c r="L8">
        <f t="shared" si="0"/>
        <v>1</v>
      </c>
      <c r="M8">
        <v>28</v>
      </c>
      <c r="N8">
        <v>24</v>
      </c>
      <c r="O8">
        <v>28</v>
      </c>
      <c r="P8">
        <v>10</v>
      </c>
      <c r="Q8">
        <v>17</v>
      </c>
      <c r="R8">
        <v>14</v>
      </c>
      <c r="S8">
        <v>21</v>
      </c>
      <c r="T8">
        <v>18.666666675999998</v>
      </c>
      <c r="U8">
        <v>18.666666675999998</v>
      </c>
      <c r="V8">
        <v>28</v>
      </c>
      <c r="W8">
        <f>VLOOKUP(B8,fractions_auxotrophs2!B:C,2,0)</f>
        <v>716</v>
      </c>
      <c r="X8">
        <f t="shared" si="1"/>
        <v>3.9106145251396648E-2</v>
      </c>
      <c r="Y8">
        <v>2562.3200000000002</v>
      </c>
      <c r="Z8">
        <v>1</v>
      </c>
      <c r="AA8">
        <v>0</v>
      </c>
      <c r="AB8">
        <v>1</v>
      </c>
      <c r="AC8">
        <v>1</v>
      </c>
      <c r="AD8">
        <v>0</v>
      </c>
      <c r="AE8">
        <v>1</v>
      </c>
      <c r="AF8">
        <v>0</v>
      </c>
      <c r="AG8">
        <v>0.42857142857142899</v>
      </c>
      <c r="AH8">
        <v>1</v>
      </c>
      <c r="AI8">
        <v>0.85714285714285698</v>
      </c>
      <c r="AJ8">
        <v>1</v>
      </c>
      <c r="AK8">
        <v>0.35714285714285698</v>
      </c>
      <c r="AL8">
        <v>0.60714285714285698</v>
      </c>
      <c r="AM8">
        <v>0.5</v>
      </c>
      <c r="AN8">
        <v>0.75</v>
      </c>
      <c r="AO8">
        <v>0.66666666699999999</v>
      </c>
      <c r="AP8">
        <v>0.66666666699999999</v>
      </c>
    </row>
    <row r="9" spans="1:42" x14ac:dyDescent="0.2">
      <c r="A9">
        <v>8</v>
      </c>
      <c r="B9" t="s">
        <v>44</v>
      </c>
      <c r="C9">
        <v>12</v>
      </c>
      <c r="D9">
        <v>0</v>
      </c>
      <c r="E9">
        <v>19</v>
      </c>
      <c r="F9">
        <v>12</v>
      </c>
      <c r="G9">
        <v>20</v>
      </c>
      <c r="H9">
        <v>20</v>
      </c>
      <c r="I9">
        <v>0</v>
      </c>
      <c r="J9">
        <v>18</v>
      </c>
      <c r="K9">
        <v>19</v>
      </c>
      <c r="L9">
        <f t="shared" si="0"/>
        <v>1</v>
      </c>
      <c r="M9">
        <v>20</v>
      </c>
      <c r="N9">
        <v>15.5</v>
      </c>
      <c r="O9">
        <v>15.75</v>
      </c>
      <c r="P9">
        <v>14.5</v>
      </c>
      <c r="Q9">
        <v>19.25</v>
      </c>
      <c r="R9">
        <v>14.75</v>
      </c>
      <c r="S9">
        <v>19.5</v>
      </c>
      <c r="T9">
        <v>10.333333335000001</v>
      </c>
      <c r="U9">
        <v>12.666666672</v>
      </c>
      <c r="V9">
        <v>20</v>
      </c>
      <c r="W9">
        <f>VLOOKUP(B9,fractions_auxotrophs2!B:C,2,0)</f>
        <v>53</v>
      </c>
      <c r="X9">
        <f t="shared" si="1"/>
        <v>0.37735849056603776</v>
      </c>
      <c r="Y9">
        <v>1735.29</v>
      </c>
      <c r="Z9">
        <v>0.6</v>
      </c>
      <c r="AA9">
        <v>0</v>
      </c>
      <c r="AB9">
        <v>0.95</v>
      </c>
      <c r="AC9">
        <v>0.6</v>
      </c>
      <c r="AD9">
        <v>1</v>
      </c>
      <c r="AE9">
        <v>1</v>
      </c>
      <c r="AF9">
        <v>0</v>
      </c>
      <c r="AG9">
        <v>0.9</v>
      </c>
      <c r="AH9">
        <v>0.95</v>
      </c>
      <c r="AI9">
        <v>0.77500000000000002</v>
      </c>
      <c r="AJ9">
        <v>0.78749999999999998</v>
      </c>
      <c r="AK9">
        <v>0.72499999999999998</v>
      </c>
      <c r="AL9">
        <v>0.96250000000000002</v>
      </c>
      <c r="AM9">
        <v>0.73750000000000004</v>
      </c>
      <c r="AN9">
        <v>0.97499999999999998</v>
      </c>
      <c r="AO9">
        <v>0.51666666674999995</v>
      </c>
      <c r="AP9">
        <v>0.63333333359999999</v>
      </c>
    </row>
    <row r="10" spans="1:42" x14ac:dyDescent="0.2">
      <c r="A10">
        <v>9</v>
      </c>
      <c r="B10" t="s">
        <v>45</v>
      </c>
      <c r="C10">
        <v>246</v>
      </c>
      <c r="D10">
        <v>0</v>
      </c>
      <c r="E10">
        <v>242</v>
      </c>
      <c r="F10">
        <v>246</v>
      </c>
      <c r="G10">
        <v>267</v>
      </c>
      <c r="H10">
        <v>267</v>
      </c>
      <c r="I10">
        <v>0</v>
      </c>
      <c r="J10">
        <v>219</v>
      </c>
      <c r="K10">
        <v>234</v>
      </c>
      <c r="L10">
        <f t="shared" si="0"/>
        <v>1</v>
      </c>
      <c r="M10">
        <v>267</v>
      </c>
      <c r="N10">
        <v>244.5</v>
      </c>
      <c r="O10">
        <v>248.25</v>
      </c>
      <c r="P10">
        <v>188.25</v>
      </c>
      <c r="Q10">
        <v>248.75</v>
      </c>
      <c r="R10">
        <v>192</v>
      </c>
      <c r="S10">
        <v>252.5</v>
      </c>
      <c r="T10">
        <v>160.00000005300001</v>
      </c>
      <c r="U10">
        <v>158.66666672100001</v>
      </c>
      <c r="V10">
        <v>267</v>
      </c>
      <c r="W10">
        <f>VLOOKUP(B10,fractions_auxotrophs2!B:C,2,0)</f>
        <v>428</v>
      </c>
      <c r="X10">
        <f t="shared" si="1"/>
        <v>0.62383177570093462</v>
      </c>
      <c r="Y10">
        <v>23244.76</v>
      </c>
      <c r="Z10">
        <v>0.92134831460674205</v>
      </c>
      <c r="AA10">
        <v>0</v>
      </c>
      <c r="AB10">
        <v>0.90636704119850198</v>
      </c>
      <c r="AC10">
        <v>0.92134831460674205</v>
      </c>
      <c r="AD10">
        <v>1</v>
      </c>
      <c r="AE10">
        <v>1</v>
      </c>
      <c r="AF10">
        <v>0</v>
      </c>
      <c r="AG10">
        <v>0.82022471910112404</v>
      </c>
      <c r="AH10">
        <v>0.87640449438202295</v>
      </c>
      <c r="AI10">
        <v>0.91573033707865203</v>
      </c>
      <c r="AJ10">
        <v>0.92977528089887596</v>
      </c>
      <c r="AK10">
        <v>0.70505617977528101</v>
      </c>
      <c r="AL10">
        <v>0.93164794007490603</v>
      </c>
      <c r="AM10">
        <v>0.71910112359550604</v>
      </c>
      <c r="AN10">
        <v>0.94569288389513095</v>
      </c>
      <c r="AO10">
        <v>0.59925093652809003</v>
      </c>
      <c r="AP10">
        <v>0.59425717873033701</v>
      </c>
    </row>
    <row r="11" spans="1:42" x14ac:dyDescent="0.2">
      <c r="A11">
        <v>10</v>
      </c>
      <c r="B11" t="s">
        <v>46</v>
      </c>
      <c r="C11">
        <v>64</v>
      </c>
      <c r="D11">
        <v>0</v>
      </c>
      <c r="E11">
        <v>56</v>
      </c>
      <c r="F11">
        <v>64</v>
      </c>
      <c r="G11">
        <v>64</v>
      </c>
      <c r="H11">
        <v>64</v>
      </c>
      <c r="I11">
        <v>0</v>
      </c>
      <c r="J11">
        <v>58</v>
      </c>
      <c r="K11">
        <v>64</v>
      </c>
      <c r="L11">
        <f t="shared" si="0"/>
        <v>1</v>
      </c>
      <c r="M11">
        <v>64</v>
      </c>
      <c r="N11">
        <v>62.5</v>
      </c>
      <c r="O11">
        <v>64</v>
      </c>
      <c r="P11">
        <v>46.5</v>
      </c>
      <c r="Q11">
        <v>60.5</v>
      </c>
      <c r="R11">
        <v>48</v>
      </c>
      <c r="S11">
        <v>62</v>
      </c>
      <c r="T11">
        <v>42.666666687999999</v>
      </c>
      <c r="U11">
        <v>40.000000016000001</v>
      </c>
      <c r="V11">
        <v>64</v>
      </c>
      <c r="W11">
        <f>VLOOKUP(B11,fractions_auxotrophs2!B:C,2,0)</f>
        <v>96</v>
      </c>
      <c r="X11">
        <f t="shared" si="1"/>
        <v>0.66666666666666663</v>
      </c>
      <c r="Y11">
        <v>5761.76</v>
      </c>
      <c r="Z11">
        <v>1</v>
      </c>
      <c r="AA11">
        <v>0</v>
      </c>
      <c r="AB11">
        <v>0.875</v>
      </c>
      <c r="AC11">
        <v>1</v>
      </c>
      <c r="AD11">
        <v>1</v>
      </c>
      <c r="AE11">
        <v>1</v>
      </c>
      <c r="AF11">
        <v>0</v>
      </c>
      <c r="AG11">
        <v>0.90625</v>
      </c>
      <c r="AH11">
        <v>1</v>
      </c>
      <c r="AI11">
        <v>0.9765625</v>
      </c>
      <c r="AJ11">
        <v>1</v>
      </c>
      <c r="AK11">
        <v>0.7265625</v>
      </c>
      <c r="AL11">
        <v>0.9453125</v>
      </c>
      <c r="AM11">
        <v>0.75</v>
      </c>
      <c r="AN11">
        <v>0.96875</v>
      </c>
      <c r="AO11">
        <v>0.66666666699999999</v>
      </c>
      <c r="AP11">
        <v>0.62500000025000002</v>
      </c>
    </row>
    <row r="12" spans="1:42" x14ac:dyDescent="0.2">
      <c r="A12">
        <v>11</v>
      </c>
      <c r="B12" t="s">
        <v>47</v>
      </c>
      <c r="C12">
        <v>17</v>
      </c>
      <c r="D12">
        <v>2</v>
      </c>
      <c r="E12">
        <v>29</v>
      </c>
      <c r="F12">
        <v>17</v>
      </c>
      <c r="G12">
        <v>30</v>
      </c>
      <c r="H12">
        <v>30</v>
      </c>
      <c r="I12">
        <v>0</v>
      </c>
      <c r="J12">
        <v>27</v>
      </c>
      <c r="K12">
        <v>29</v>
      </c>
      <c r="L12">
        <f t="shared" si="0"/>
        <v>1</v>
      </c>
      <c r="M12">
        <v>30</v>
      </c>
      <c r="N12">
        <v>22.75</v>
      </c>
      <c r="O12">
        <v>23.25</v>
      </c>
      <c r="P12">
        <v>22.25</v>
      </c>
      <c r="Q12">
        <v>29</v>
      </c>
      <c r="R12">
        <v>22.75</v>
      </c>
      <c r="S12">
        <v>29.5</v>
      </c>
      <c r="T12">
        <v>15.333333335000001</v>
      </c>
      <c r="U12">
        <v>19.333333342</v>
      </c>
      <c r="V12">
        <v>30</v>
      </c>
      <c r="W12">
        <f>VLOOKUP(B12,fractions_auxotrophs2!B:C,2,0)</f>
        <v>164</v>
      </c>
      <c r="X12">
        <f t="shared" si="1"/>
        <v>0.18292682926829268</v>
      </c>
      <c r="Y12">
        <v>2972.92</v>
      </c>
      <c r="Z12">
        <v>0.56666666666666698</v>
      </c>
      <c r="AA12">
        <v>6.6666666666666693E-2</v>
      </c>
      <c r="AB12">
        <v>0.96666666666666701</v>
      </c>
      <c r="AC12">
        <v>0.56666666666666698</v>
      </c>
      <c r="AD12">
        <v>1</v>
      </c>
      <c r="AE12">
        <v>1</v>
      </c>
      <c r="AF12">
        <v>0</v>
      </c>
      <c r="AG12">
        <v>0.9</v>
      </c>
      <c r="AH12">
        <v>0.96666666666666701</v>
      </c>
      <c r="AI12">
        <v>0.75833333333333297</v>
      </c>
      <c r="AJ12">
        <v>0.77500000000000002</v>
      </c>
      <c r="AK12">
        <v>0.74166666666666703</v>
      </c>
      <c r="AL12">
        <v>0.96666666666666701</v>
      </c>
      <c r="AM12">
        <v>0.75833333333333297</v>
      </c>
      <c r="AN12">
        <v>0.98333333333333295</v>
      </c>
      <c r="AO12">
        <v>0.51111111116666696</v>
      </c>
      <c r="AP12">
        <v>0.64444444473333296</v>
      </c>
    </row>
    <row r="13" spans="1:42" x14ac:dyDescent="0.2">
      <c r="A13">
        <v>12</v>
      </c>
      <c r="B13" t="s">
        <v>48</v>
      </c>
      <c r="C13">
        <v>19</v>
      </c>
      <c r="D13">
        <v>110</v>
      </c>
      <c r="E13">
        <v>0</v>
      </c>
      <c r="F13">
        <v>19</v>
      </c>
      <c r="G13">
        <v>110</v>
      </c>
      <c r="H13">
        <v>110</v>
      </c>
      <c r="I13">
        <v>0</v>
      </c>
      <c r="J13">
        <v>110</v>
      </c>
      <c r="K13">
        <v>106</v>
      </c>
      <c r="L13">
        <f t="shared" si="0"/>
        <v>0</v>
      </c>
      <c r="M13">
        <v>110</v>
      </c>
      <c r="N13">
        <v>64.5</v>
      </c>
      <c r="O13">
        <v>63.5</v>
      </c>
      <c r="P13">
        <v>110</v>
      </c>
      <c r="Q13">
        <v>82.5</v>
      </c>
      <c r="R13">
        <v>109</v>
      </c>
      <c r="S13">
        <v>81.5</v>
      </c>
      <c r="T13">
        <v>41.666666642000003</v>
      </c>
      <c r="U13">
        <v>35.333333297999999</v>
      </c>
      <c r="V13">
        <v>110</v>
      </c>
      <c r="W13">
        <f>VLOOKUP(B13,fractions_auxotrophs2!B:C,2,0)</f>
        <v>115</v>
      </c>
      <c r="X13">
        <f t="shared" si="1"/>
        <v>0.95652173913043481</v>
      </c>
      <c r="Y13">
        <v>9556.67</v>
      </c>
      <c r="Z13">
        <v>0.17272727272727301</v>
      </c>
      <c r="AA13">
        <v>1</v>
      </c>
      <c r="AB13">
        <v>0</v>
      </c>
      <c r="AC13">
        <v>0.17272727272727301</v>
      </c>
      <c r="AD13">
        <v>1</v>
      </c>
      <c r="AE13">
        <v>1</v>
      </c>
      <c r="AF13">
        <v>0</v>
      </c>
      <c r="AG13">
        <v>1</v>
      </c>
      <c r="AH13">
        <v>0.96363636363636396</v>
      </c>
      <c r="AI13">
        <v>0.58636363636363598</v>
      </c>
      <c r="AJ13">
        <v>0.57727272727272705</v>
      </c>
      <c r="AK13">
        <v>1</v>
      </c>
      <c r="AL13">
        <v>0.75</v>
      </c>
      <c r="AM13">
        <v>0.99090909090909096</v>
      </c>
      <c r="AN13">
        <v>0.74090909090909096</v>
      </c>
      <c r="AO13">
        <v>0.37878787856363599</v>
      </c>
      <c r="AP13">
        <v>0.321212120890909</v>
      </c>
    </row>
    <row r="14" spans="1:42" x14ac:dyDescent="0.2">
      <c r="A14">
        <v>13</v>
      </c>
      <c r="B14" t="s">
        <v>49</v>
      </c>
      <c r="C14">
        <v>580</v>
      </c>
      <c r="D14">
        <v>1208</v>
      </c>
      <c r="E14">
        <v>142</v>
      </c>
      <c r="F14">
        <v>580</v>
      </c>
      <c r="G14">
        <v>1339</v>
      </c>
      <c r="H14">
        <v>1344</v>
      </c>
      <c r="I14">
        <v>0</v>
      </c>
      <c r="J14">
        <v>1343</v>
      </c>
      <c r="K14">
        <v>911</v>
      </c>
      <c r="L14">
        <f t="shared" si="0"/>
        <v>0</v>
      </c>
      <c r="M14">
        <v>1344</v>
      </c>
      <c r="N14">
        <v>961.75</v>
      </c>
      <c r="O14">
        <v>853.75</v>
      </c>
      <c r="P14">
        <v>1308.5</v>
      </c>
      <c r="Q14">
        <v>1042</v>
      </c>
      <c r="R14">
        <v>1200.5</v>
      </c>
      <c r="S14">
        <v>934</v>
      </c>
      <c r="T14">
        <v>496.99999991599998</v>
      </c>
      <c r="U14">
        <v>350.99999972900002</v>
      </c>
      <c r="V14">
        <v>1344</v>
      </c>
      <c r="W14">
        <f>VLOOKUP(B14,fractions_auxotrophs2!B:C,2,0)</f>
        <v>2976</v>
      </c>
      <c r="X14">
        <f t="shared" si="1"/>
        <v>0.45161290322580644</v>
      </c>
      <c r="Y14">
        <v>127247.21</v>
      </c>
      <c r="Z14">
        <v>0.43154761904761901</v>
      </c>
      <c r="AA14">
        <v>0.89880952380952395</v>
      </c>
      <c r="AB14">
        <v>0.105654761904762</v>
      </c>
      <c r="AC14">
        <v>0.43154761904761901</v>
      </c>
      <c r="AD14">
        <v>0.99627976190476197</v>
      </c>
      <c r="AE14">
        <v>1</v>
      </c>
      <c r="AF14">
        <v>0</v>
      </c>
      <c r="AG14">
        <v>0.999255952380952</v>
      </c>
      <c r="AH14">
        <v>0.67782738095238104</v>
      </c>
      <c r="AI14">
        <v>0.715587797619048</v>
      </c>
      <c r="AJ14">
        <v>0.63523065476190499</v>
      </c>
      <c r="AK14">
        <v>0.97358630952380998</v>
      </c>
      <c r="AL14">
        <v>0.77529761904761896</v>
      </c>
      <c r="AM14">
        <v>0.89322916666666696</v>
      </c>
      <c r="AN14">
        <v>0.69494047619047605</v>
      </c>
      <c r="AO14">
        <v>0.36979166660416701</v>
      </c>
      <c r="AP14">
        <v>0.26116071408407698</v>
      </c>
    </row>
    <row r="15" spans="1:42" x14ac:dyDescent="0.2">
      <c r="A15">
        <v>14</v>
      </c>
      <c r="B15" t="s">
        <v>50</v>
      </c>
      <c r="C15">
        <v>33</v>
      </c>
      <c r="D15">
        <v>2</v>
      </c>
      <c r="E15">
        <v>33</v>
      </c>
      <c r="F15">
        <v>33</v>
      </c>
      <c r="G15">
        <v>35</v>
      </c>
      <c r="H15">
        <v>35</v>
      </c>
      <c r="I15">
        <v>0</v>
      </c>
      <c r="J15">
        <v>35</v>
      </c>
      <c r="K15">
        <v>3</v>
      </c>
      <c r="L15">
        <f t="shared" si="0"/>
        <v>0</v>
      </c>
      <c r="M15">
        <v>35</v>
      </c>
      <c r="N15">
        <v>34</v>
      </c>
      <c r="O15">
        <v>26</v>
      </c>
      <c r="P15">
        <v>26.75</v>
      </c>
      <c r="Q15">
        <v>34.5</v>
      </c>
      <c r="R15">
        <v>18.75</v>
      </c>
      <c r="S15">
        <v>26.5</v>
      </c>
      <c r="T15">
        <v>11.999999989000001</v>
      </c>
      <c r="U15">
        <v>11.999999989000001</v>
      </c>
      <c r="V15">
        <v>35</v>
      </c>
      <c r="W15">
        <f>VLOOKUP(B15,fractions_auxotrophs2!B:C,2,0)</f>
        <v>104</v>
      </c>
      <c r="X15">
        <f t="shared" si="1"/>
        <v>0.33653846153846156</v>
      </c>
      <c r="Y15">
        <v>3099.95</v>
      </c>
      <c r="Z15">
        <v>0.94285714285714295</v>
      </c>
      <c r="AA15">
        <v>5.7142857142857099E-2</v>
      </c>
      <c r="AB15">
        <v>0.94285714285714295</v>
      </c>
      <c r="AC15">
        <v>0.94285714285714295</v>
      </c>
      <c r="AD15">
        <v>1</v>
      </c>
      <c r="AE15">
        <v>1</v>
      </c>
      <c r="AF15">
        <v>0</v>
      </c>
      <c r="AG15">
        <v>1</v>
      </c>
      <c r="AH15">
        <v>8.5714285714285701E-2</v>
      </c>
      <c r="AI15">
        <v>0.97142857142857097</v>
      </c>
      <c r="AJ15">
        <v>0.74285714285714299</v>
      </c>
      <c r="AK15">
        <v>0.76428571428571401</v>
      </c>
      <c r="AL15">
        <v>0.98571428571428599</v>
      </c>
      <c r="AM15">
        <v>0.53571428571428603</v>
      </c>
      <c r="AN15">
        <v>0.75714285714285701</v>
      </c>
      <c r="AO15">
        <v>0.34285714254285699</v>
      </c>
      <c r="AP15">
        <v>0.34285714254285699</v>
      </c>
    </row>
    <row r="16" spans="1:42" x14ac:dyDescent="0.2">
      <c r="A16">
        <v>15</v>
      </c>
      <c r="B16" t="s">
        <v>51</v>
      </c>
      <c r="C16">
        <v>4</v>
      </c>
      <c r="D16">
        <v>0</v>
      </c>
      <c r="E16">
        <v>4</v>
      </c>
      <c r="F16">
        <v>4</v>
      </c>
      <c r="G16">
        <v>0</v>
      </c>
      <c r="H16">
        <v>4</v>
      </c>
      <c r="I16">
        <v>0</v>
      </c>
      <c r="J16">
        <v>3</v>
      </c>
      <c r="K16">
        <v>4</v>
      </c>
      <c r="L16">
        <f t="shared" si="0"/>
        <v>1</v>
      </c>
      <c r="M16">
        <v>4</v>
      </c>
      <c r="N16">
        <v>3.75</v>
      </c>
      <c r="O16">
        <v>4</v>
      </c>
      <c r="P16">
        <v>1.75</v>
      </c>
      <c r="Q16">
        <v>2.75</v>
      </c>
      <c r="R16">
        <v>2</v>
      </c>
      <c r="S16">
        <v>3</v>
      </c>
      <c r="T16">
        <v>2.666666668</v>
      </c>
      <c r="U16">
        <v>2.666666668</v>
      </c>
      <c r="V16">
        <v>4</v>
      </c>
      <c r="W16">
        <f>VLOOKUP(B16,fractions_auxotrophs2!B:C,2,0)</f>
        <v>86</v>
      </c>
      <c r="X16">
        <f t="shared" si="1"/>
        <v>4.6511627906976744E-2</v>
      </c>
      <c r="Y16">
        <v>375.74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1</v>
      </c>
      <c r="AF16">
        <v>0</v>
      </c>
      <c r="AG16">
        <v>0.75</v>
      </c>
      <c r="AH16">
        <v>1</v>
      </c>
      <c r="AI16">
        <v>0.9375</v>
      </c>
      <c r="AJ16">
        <v>1</v>
      </c>
      <c r="AK16">
        <v>0.4375</v>
      </c>
      <c r="AL16">
        <v>0.6875</v>
      </c>
      <c r="AM16">
        <v>0.5</v>
      </c>
      <c r="AN16">
        <v>0.75</v>
      </c>
      <c r="AO16">
        <v>0.66666666699999999</v>
      </c>
      <c r="AP16">
        <v>0.66666666699999999</v>
      </c>
    </row>
    <row r="17" spans="1:42" x14ac:dyDescent="0.2">
      <c r="A17">
        <v>16</v>
      </c>
      <c r="B17" t="s">
        <v>52</v>
      </c>
      <c r="C17">
        <v>5</v>
      </c>
      <c r="D17">
        <v>2</v>
      </c>
      <c r="E17">
        <v>5</v>
      </c>
      <c r="F17">
        <v>5</v>
      </c>
      <c r="G17">
        <v>2</v>
      </c>
      <c r="H17">
        <v>7</v>
      </c>
      <c r="I17">
        <v>0</v>
      </c>
      <c r="J17">
        <v>0</v>
      </c>
      <c r="K17">
        <v>7</v>
      </c>
      <c r="L17">
        <f t="shared" si="0"/>
        <v>1</v>
      </c>
      <c r="M17">
        <v>7</v>
      </c>
      <c r="N17">
        <v>4.25</v>
      </c>
      <c r="O17">
        <v>6</v>
      </c>
      <c r="P17">
        <v>2.75</v>
      </c>
      <c r="Q17">
        <v>3.5</v>
      </c>
      <c r="R17">
        <v>4.5</v>
      </c>
      <c r="S17">
        <v>5.25</v>
      </c>
      <c r="T17">
        <v>4.0000000010000001</v>
      </c>
      <c r="U17">
        <v>4.0000000010000001</v>
      </c>
      <c r="V17">
        <v>7</v>
      </c>
      <c r="W17">
        <f>VLOOKUP(B17,fractions_auxotrophs2!B:C,2,0)</f>
        <v>702</v>
      </c>
      <c r="X17">
        <f t="shared" si="1"/>
        <v>9.9715099715099714E-3</v>
      </c>
      <c r="Y17">
        <v>571.49</v>
      </c>
      <c r="Z17">
        <v>0.71428571428571397</v>
      </c>
      <c r="AA17">
        <v>0.28571428571428598</v>
      </c>
      <c r="AB17">
        <v>0.71428571428571397</v>
      </c>
      <c r="AC17">
        <v>0.71428571428571397</v>
      </c>
      <c r="AD17">
        <v>0.28571428571428598</v>
      </c>
      <c r="AE17">
        <v>1</v>
      </c>
      <c r="AF17">
        <v>0</v>
      </c>
      <c r="AG17">
        <v>0</v>
      </c>
      <c r="AH17">
        <v>1</v>
      </c>
      <c r="AI17">
        <v>0.60714285714285698</v>
      </c>
      <c r="AJ17">
        <v>0.85714285714285698</v>
      </c>
      <c r="AK17">
        <v>0.39285714285714302</v>
      </c>
      <c r="AL17">
        <v>0.5</v>
      </c>
      <c r="AM17">
        <v>0.64285714285714302</v>
      </c>
      <c r="AN17">
        <v>0.75</v>
      </c>
      <c r="AO17">
        <v>0.57142857157142901</v>
      </c>
      <c r="AP17">
        <v>0.57142857157142901</v>
      </c>
    </row>
    <row r="18" spans="1:42" x14ac:dyDescent="0.2">
      <c r="A18">
        <v>17</v>
      </c>
      <c r="B18" t="s">
        <v>53</v>
      </c>
      <c r="C18">
        <v>57</v>
      </c>
      <c r="D18">
        <v>60</v>
      </c>
      <c r="E18">
        <v>51</v>
      </c>
      <c r="F18">
        <v>57</v>
      </c>
      <c r="G18">
        <v>105</v>
      </c>
      <c r="H18">
        <v>108</v>
      </c>
      <c r="I18">
        <v>0</v>
      </c>
      <c r="J18">
        <v>104</v>
      </c>
      <c r="K18">
        <v>97</v>
      </c>
      <c r="L18">
        <f t="shared" si="0"/>
        <v>0</v>
      </c>
      <c r="M18">
        <v>108</v>
      </c>
      <c r="N18">
        <v>81.5</v>
      </c>
      <c r="O18">
        <v>79.75</v>
      </c>
      <c r="P18">
        <v>94.25</v>
      </c>
      <c r="Q18">
        <v>92</v>
      </c>
      <c r="R18">
        <v>92.5</v>
      </c>
      <c r="S18">
        <v>90.25</v>
      </c>
      <c r="T18">
        <v>51.333333332000002</v>
      </c>
      <c r="U18">
        <v>49.333333328000002</v>
      </c>
      <c r="V18">
        <v>108</v>
      </c>
      <c r="W18">
        <f>VLOOKUP(B18,fractions_auxotrophs2!B:C,2,0)</f>
        <v>244</v>
      </c>
      <c r="X18">
        <f t="shared" si="1"/>
        <v>0.44262295081967212</v>
      </c>
      <c r="Y18">
        <v>9999.5400000000009</v>
      </c>
      <c r="Z18">
        <v>0.52777777777777801</v>
      </c>
      <c r="AA18">
        <v>0.55555555555555602</v>
      </c>
      <c r="AB18">
        <v>0.47222222222222199</v>
      </c>
      <c r="AC18">
        <v>0.52777777777777801</v>
      </c>
      <c r="AD18">
        <v>0.97222222222222199</v>
      </c>
      <c r="AE18">
        <v>1</v>
      </c>
      <c r="AF18">
        <v>0</v>
      </c>
      <c r="AG18">
        <v>0.96296296296296302</v>
      </c>
      <c r="AH18">
        <v>0.89814814814814803</v>
      </c>
      <c r="AI18">
        <v>0.75462962962962998</v>
      </c>
      <c r="AJ18">
        <v>0.73842592592592604</v>
      </c>
      <c r="AK18">
        <v>0.87268518518518501</v>
      </c>
      <c r="AL18">
        <v>0.85185185185185197</v>
      </c>
      <c r="AM18">
        <v>0.85648148148148195</v>
      </c>
      <c r="AN18">
        <v>0.83564814814814803</v>
      </c>
      <c r="AO18">
        <v>0.47530864196296302</v>
      </c>
      <c r="AP18">
        <v>0.45679012340740699</v>
      </c>
    </row>
    <row r="19" spans="1:42" x14ac:dyDescent="0.2">
      <c r="A19">
        <v>18</v>
      </c>
      <c r="B19" t="s">
        <v>54</v>
      </c>
      <c r="C19">
        <v>5</v>
      </c>
      <c r="D19">
        <v>7</v>
      </c>
      <c r="E19">
        <v>1</v>
      </c>
      <c r="F19">
        <v>5</v>
      </c>
      <c r="G19">
        <v>6</v>
      </c>
      <c r="H19">
        <v>7</v>
      </c>
      <c r="I19">
        <v>0</v>
      </c>
      <c r="J19">
        <v>7</v>
      </c>
      <c r="K19">
        <v>6</v>
      </c>
      <c r="L19">
        <f t="shared" si="0"/>
        <v>0</v>
      </c>
      <c r="M19">
        <v>7</v>
      </c>
      <c r="N19">
        <v>6</v>
      </c>
      <c r="O19">
        <v>5.75</v>
      </c>
      <c r="P19">
        <v>6.75</v>
      </c>
      <c r="Q19">
        <v>5.25</v>
      </c>
      <c r="R19">
        <v>6.5</v>
      </c>
      <c r="S19">
        <v>5</v>
      </c>
      <c r="T19">
        <v>3.666666668</v>
      </c>
      <c r="U19">
        <v>2.333333332</v>
      </c>
      <c r="V19">
        <v>7</v>
      </c>
      <c r="W19">
        <f>VLOOKUP(B19,fractions_auxotrophs2!B:C,2,0)</f>
        <v>377</v>
      </c>
      <c r="X19">
        <f t="shared" si="1"/>
        <v>1.8567639257294429E-2</v>
      </c>
      <c r="Y19">
        <v>595</v>
      </c>
      <c r="Z19">
        <v>0.71428571428571397</v>
      </c>
      <c r="AA19">
        <v>1</v>
      </c>
      <c r="AB19">
        <v>0.14285714285714299</v>
      </c>
      <c r="AC19">
        <v>0.71428571428571397</v>
      </c>
      <c r="AD19">
        <v>0.85714285714285698</v>
      </c>
      <c r="AE19">
        <v>1</v>
      </c>
      <c r="AF19">
        <v>0</v>
      </c>
      <c r="AG19">
        <v>1</v>
      </c>
      <c r="AH19">
        <v>0.85714285714285698</v>
      </c>
      <c r="AI19">
        <v>0.85714285714285698</v>
      </c>
      <c r="AJ19">
        <v>0.82142857142857095</v>
      </c>
      <c r="AK19">
        <v>0.96428571428571397</v>
      </c>
      <c r="AL19">
        <v>0.75</v>
      </c>
      <c r="AM19">
        <v>0.92857142857142905</v>
      </c>
      <c r="AN19">
        <v>0.71428571428571397</v>
      </c>
      <c r="AO19">
        <v>0.52380952400000003</v>
      </c>
      <c r="AP19">
        <v>0.33333333314285701</v>
      </c>
    </row>
    <row r="20" spans="1:42" x14ac:dyDescent="0.2">
      <c r="M20">
        <f>SUM(M2:M19)</f>
        <v>3189</v>
      </c>
      <c r="V20">
        <f>SUM(V2:V19)</f>
        <v>3189</v>
      </c>
    </row>
    <row r="21" spans="1:42" x14ac:dyDescent="0.2">
      <c r="G21">
        <f>599/1454</f>
        <v>0.41196698762035766</v>
      </c>
    </row>
    <row r="22" spans="1:42" x14ac:dyDescent="0.2">
      <c r="E22">
        <f>142/1454</f>
        <v>9.7661623108665746E-2</v>
      </c>
      <c r="F22">
        <f>1318/1454</f>
        <v>0.90646492434662995</v>
      </c>
    </row>
    <row r="23" spans="1:42" x14ac:dyDescent="0.2">
      <c r="F23" s="1" t="s">
        <v>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3"/>
  <sheetViews>
    <sheetView topLeftCell="A10" workbookViewId="0">
      <selection activeCell="B24" sqref="B24"/>
    </sheetView>
  </sheetViews>
  <sheetFormatPr baseColWidth="10" defaultRowHeight="16" x14ac:dyDescent="0.2"/>
  <sheetData>
    <row r="1" spans="1:5" x14ac:dyDescent="0.2">
      <c r="B1" t="s">
        <v>0</v>
      </c>
      <c r="C1" t="s">
        <v>69</v>
      </c>
      <c r="D1" t="s">
        <v>70</v>
      </c>
      <c r="E1" t="s">
        <v>71</v>
      </c>
    </row>
    <row r="2" spans="1:5" x14ac:dyDescent="0.2">
      <c r="A2">
        <v>1</v>
      </c>
      <c r="B2" t="s">
        <v>37</v>
      </c>
      <c r="C2">
        <v>65</v>
      </c>
      <c r="D2">
        <f>VLOOKUP(B2,fractions_auxotrophs!$B:$C,2,0)</f>
        <v>22</v>
      </c>
      <c r="E2">
        <f t="shared" ref="E2:E32" si="0">D2/C2</f>
        <v>0.33846153846153848</v>
      </c>
    </row>
    <row r="3" spans="1:5" x14ac:dyDescent="0.2">
      <c r="A3">
        <v>2</v>
      </c>
      <c r="B3" t="s">
        <v>38</v>
      </c>
      <c r="C3">
        <v>924</v>
      </c>
      <c r="D3">
        <f>VLOOKUP(B3,fractions_auxotrophs!$B:$C,2,0)</f>
        <v>448</v>
      </c>
      <c r="E3">
        <f t="shared" si="0"/>
        <v>0.48484848484848486</v>
      </c>
    </row>
    <row r="4" spans="1:5" x14ac:dyDescent="0.2">
      <c r="A4">
        <v>3</v>
      </c>
      <c r="B4" t="s">
        <v>39</v>
      </c>
      <c r="C4">
        <v>1949</v>
      </c>
      <c r="D4">
        <f>VLOOKUP(B4,fractions_auxotrophs!$B:$C,2,0)</f>
        <v>578</v>
      </c>
      <c r="E4">
        <f t="shared" si="0"/>
        <v>0.2965623396613648</v>
      </c>
    </row>
    <row r="5" spans="1:5" x14ac:dyDescent="0.2">
      <c r="A5">
        <v>4</v>
      </c>
      <c r="B5" t="s">
        <v>65</v>
      </c>
      <c r="C5">
        <v>1059</v>
      </c>
      <c r="D5">
        <f>VLOOKUP(B5,fractions_auxotrophs!$B:$C,2,0)</f>
        <v>1051</v>
      </c>
      <c r="E5">
        <f t="shared" si="0"/>
        <v>0.99244570349386219</v>
      </c>
    </row>
    <row r="6" spans="1:5" x14ac:dyDescent="0.2">
      <c r="A6">
        <v>5</v>
      </c>
      <c r="B6" t="s">
        <v>62</v>
      </c>
      <c r="C6">
        <v>64</v>
      </c>
      <c r="D6">
        <f>VLOOKUP(B6,fractions_auxotrophs!$B:$C,2,0)</f>
        <v>39</v>
      </c>
      <c r="E6">
        <f t="shared" si="0"/>
        <v>0.609375</v>
      </c>
    </row>
    <row r="7" spans="1:5" x14ac:dyDescent="0.2">
      <c r="A7">
        <v>6</v>
      </c>
      <c r="B7" t="s">
        <v>40</v>
      </c>
      <c r="C7">
        <v>694</v>
      </c>
      <c r="D7">
        <f>VLOOKUP(B7,fractions_auxotrophs!$B:$C,2,0)</f>
        <v>71</v>
      </c>
      <c r="E7">
        <f t="shared" si="0"/>
        <v>0.10230547550432277</v>
      </c>
    </row>
    <row r="8" spans="1:5" x14ac:dyDescent="0.2">
      <c r="A8">
        <v>7</v>
      </c>
      <c r="B8" t="s">
        <v>61</v>
      </c>
      <c r="C8">
        <v>197</v>
      </c>
      <c r="D8">
        <f>VLOOKUP(B8,fractions_auxotrophs!$B:$C,2,0)</f>
        <v>39</v>
      </c>
      <c r="E8">
        <f t="shared" si="0"/>
        <v>0.19796954314720813</v>
      </c>
    </row>
    <row r="9" spans="1:5" x14ac:dyDescent="0.2">
      <c r="A9">
        <v>8</v>
      </c>
      <c r="B9" t="s">
        <v>66</v>
      </c>
      <c r="C9">
        <v>74</v>
      </c>
      <c r="D9">
        <f>VLOOKUP(B9,fractions_auxotrophs!$B:$C,2,0)</f>
        <v>19</v>
      </c>
      <c r="E9">
        <f t="shared" si="0"/>
        <v>0.25675675675675674</v>
      </c>
    </row>
    <row r="10" spans="1:5" x14ac:dyDescent="0.2">
      <c r="A10">
        <v>9</v>
      </c>
      <c r="B10" t="s">
        <v>60</v>
      </c>
      <c r="C10">
        <v>260</v>
      </c>
      <c r="D10">
        <f>VLOOKUP(B10,fractions_auxotrophs!$B:$C,2,0)</f>
        <v>6</v>
      </c>
      <c r="E10">
        <f t="shared" si="0"/>
        <v>2.3076923076923078E-2</v>
      </c>
    </row>
    <row r="11" spans="1:5" x14ac:dyDescent="0.2">
      <c r="A11">
        <v>10</v>
      </c>
      <c r="B11" t="s">
        <v>59</v>
      </c>
      <c r="C11">
        <v>298</v>
      </c>
      <c r="D11">
        <f>VLOOKUP(B11,fractions_auxotrophs!$B:$C,2,0)</f>
        <v>108</v>
      </c>
      <c r="E11">
        <f t="shared" si="0"/>
        <v>0.36241610738255031</v>
      </c>
    </row>
    <row r="12" spans="1:5" x14ac:dyDescent="0.2">
      <c r="A12">
        <v>11</v>
      </c>
      <c r="B12" t="s">
        <v>58</v>
      </c>
      <c r="C12">
        <v>307</v>
      </c>
      <c r="D12">
        <f>VLOOKUP(B12,fractions_auxotrophs!$B:$C,2,0)</f>
        <v>1</v>
      </c>
      <c r="E12">
        <f t="shared" si="0"/>
        <v>3.2573289902280132E-3</v>
      </c>
    </row>
    <row r="13" spans="1:5" x14ac:dyDescent="0.2">
      <c r="A13">
        <v>12</v>
      </c>
      <c r="B13" t="s">
        <v>57</v>
      </c>
      <c r="C13">
        <v>536</v>
      </c>
      <c r="D13">
        <f>VLOOKUP(B13,fractions_auxotrophs!$B:$C,2,0)</f>
        <v>3</v>
      </c>
      <c r="E13">
        <f t="shared" si="0"/>
        <v>5.597014925373134E-3</v>
      </c>
    </row>
    <row r="14" spans="1:5" x14ac:dyDescent="0.2">
      <c r="A14">
        <v>13</v>
      </c>
      <c r="B14" t="s">
        <v>41</v>
      </c>
      <c r="C14">
        <v>347</v>
      </c>
      <c r="D14">
        <f>VLOOKUP(B14,fractions_auxotrophs!$B:$C,2,0)</f>
        <v>118</v>
      </c>
      <c r="E14">
        <f t="shared" si="0"/>
        <v>0.34005763688760809</v>
      </c>
    </row>
    <row r="15" spans="1:5" x14ac:dyDescent="0.2">
      <c r="A15">
        <v>14</v>
      </c>
      <c r="B15" t="s">
        <v>42</v>
      </c>
      <c r="C15">
        <v>2432</v>
      </c>
      <c r="D15">
        <f>VLOOKUP(B15,fractions_auxotrophs!$B:$C,2,0)</f>
        <v>1092</v>
      </c>
      <c r="E15">
        <f t="shared" si="0"/>
        <v>0.44901315789473684</v>
      </c>
    </row>
    <row r="16" spans="1:5" x14ac:dyDescent="0.2">
      <c r="A16">
        <v>15</v>
      </c>
      <c r="B16" t="s">
        <v>43</v>
      </c>
      <c r="C16">
        <v>716</v>
      </c>
      <c r="D16">
        <f>VLOOKUP(B16,fractions_auxotrophs!$B:$C,2,0)</f>
        <v>374</v>
      </c>
      <c r="E16">
        <f t="shared" si="0"/>
        <v>0.52234636871508378</v>
      </c>
    </row>
    <row r="17" spans="1:5" x14ac:dyDescent="0.2">
      <c r="A17">
        <v>16</v>
      </c>
      <c r="B17" t="s">
        <v>44</v>
      </c>
      <c r="C17">
        <v>53</v>
      </c>
      <c r="D17">
        <f>VLOOKUP(B17,fractions_auxotrophs!$B:$C,2,0)</f>
        <v>1</v>
      </c>
      <c r="E17">
        <f t="shared" si="0"/>
        <v>1.8867924528301886E-2</v>
      </c>
    </row>
    <row r="18" spans="1:5" x14ac:dyDescent="0.2">
      <c r="A18">
        <v>17</v>
      </c>
      <c r="B18" t="s">
        <v>45</v>
      </c>
      <c r="C18">
        <v>428</v>
      </c>
      <c r="D18">
        <v>0</v>
      </c>
      <c r="E18">
        <f t="shared" si="0"/>
        <v>0</v>
      </c>
    </row>
    <row r="19" spans="1:5" x14ac:dyDescent="0.2">
      <c r="A19">
        <v>18</v>
      </c>
      <c r="B19" t="s">
        <v>46</v>
      </c>
      <c r="C19">
        <v>96</v>
      </c>
      <c r="D19">
        <v>0</v>
      </c>
      <c r="E19">
        <f t="shared" si="0"/>
        <v>0</v>
      </c>
    </row>
    <row r="20" spans="1:5" x14ac:dyDescent="0.2">
      <c r="A20">
        <v>19</v>
      </c>
      <c r="B20" t="s">
        <v>56</v>
      </c>
      <c r="C20">
        <v>89</v>
      </c>
      <c r="D20">
        <f>VLOOKUP(B20,fractions_auxotrophs!$B:$C,2,0)</f>
        <v>28</v>
      </c>
      <c r="E20">
        <f t="shared" si="0"/>
        <v>0.3146067415730337</v>
      </c>
    </row>
    <row r="21" spans="1:5" x14ac:dyDescent="0.2">
      <c r="A21">
        <v>20</v>
      </c>
      <c r="B21" t="s">
        <v>47</v>
      </c>
      <c r="C21">
        <v>164</v>
      </c>
      <c r="D21">
        <f>VLOOKUP(B21,fractions_auxotrophs!$B:$C,2,0)</f>
        <v>112</v>
      </c>
      <c r="E21">
        <f t="shared" si="0"/>
        <v>0.68292682926829273</v>
      </c>
    </row>
    <row r="22" spans="1:5" x14ac:dyDescent="0.2">
      <c r="A22">
        <v>21</v>
      </c>
      <c r="B22" t="s">
        <v>48</v>
      </c>
      <c r="C22">
        <v>115</v>
      </c>
      <c r="D22">
        <v>0</v>
      </c>
      <c r="E22">
        <f t="shared" si="0"/>
        <v>0</v>
      </c>
    </row>
    <row r="23" spans="1:5" x14ac:dyDescent="0.2">
      <c r="A23">
        <v>22</v>
      </c>
      <c r="B23" t="s">
        <v>49</v>
      </c>
      <c r="C23">
        <v>2976</v>
      </c>
      <c r="D23">
        <f>VLOOKUP(B23,fractions_auxotrophs!$B:$C,2,0)</f>
        <v>233</v>
      </c>
      <c r="E23">
        <f t="shared" si="0"/>
        <v>7.8293010752688172E-2</v>
      </c>
    </row>
    <row r="24" spans="1:5" x14ac:dyDescent="0.2">
      <c r="A24">
        <v>23</v>
      </c>
      <c r="B24" t="s">
        <v>64</v>
      </c>
      <c r="C24">
        <v>433</v>
      </c>
      <c r="D24">
        <f>VLOOKUP(B24,fractions_auxotrophs!$B:$C,2,0)</f>
        <v>421</v>
      </c>
      <c r="E24">
        <f t="shared" si="0"/>
        <v>0.97228637413394914</v>
      </c>
    </row>
    <row r="25" spans="1:5" x14ac:dyDescent="0.2">
      <c r="A25">
        <v>24</v>
      </c>
      <c r="B25" t="s">
        <v>50</v>
      </c>
      <c r="C25">
        <v>104</v>
      </c>
      <c r="D25">
        <f>VLOOKUP(B25,fractions_auxotrophs!$B:$C,2,0)</f>
        <v>1</v>
      </c>
      <c r="E25">
        <f t="shared" si="0"/>
        <v>9.6153846153846159E-3</v>
      </c>
    </row>
    <row r="26" spans="1:5" x14ac:dyDescent="0.2">
      <c r="A26">
        <v>25</v>
      </c>
      <c r="B26" t="s">
        <v>51</v>
      </c>
      <c r="C26">
        <v>86</v>
      </c>
      <c r="D26">
        <f>VLOOKUP(B26,fractions_auxotrophs!$B:$C,2,0)</f>
        <v>23</v>
      </c>
      <c r="E26">
        <f t="shared" si="0"/>
        <v>0.26744186046511625</v>
      </c>
    </row>
    <row r="27" spans="1:5" x14ac:dyDescent="0.2">
      <c r="A27">
        <v>26</v>
      </c>
      <c r="B27" t="s">
        <v>52</v>
      </c>
      <c r="C27">
        <v>702</v>
      </c>
      <c r="D27">
        <f>VLOOKUP(B27,fractions_auxotrophs!$B:$C,2,0)</f>
        <v>423</v>
      </c>
      <c r="E27">
        <f t="shared" si="0"/>
        <v>0.60256410256410253</v>
      </c>
    </row>
    <row r="28" spans="1:5" x14ac:dyDescent="0.2">
      <c r="A28">
        <v>27</v>
      </c>
      <c r="B28" t="s">
        <v>67</v>
      </c>
      <c r="C28">
        <v>76</v>
      </c>
      <c r="D28">
        <f>VLOOKUP(B28,fractions_auxotrophs!$B:$C,2,0)</f>
        <v>76</v>
      </c>
      <c r="E28">
        <f t="shared" si="0"/>
        <v>1</v>
      </c>
    </row>
    <row r="29" spans="1:5" x14ac:dyDescent="0.2">
      <c r="A29">
        <v>28</v>
      </c>
      <c r="B29" t="s">
        <v>55</v>
      </c>
      <c r="C29">
        <v>22</v>
      </c>
      <c r="D29">
        <f>VLOOKUP(B29,fractions_auxotrophs!$B:$C,2,0)</f>
        <v>19</v>
      </c>
      <c r="E29">
        <f t="shared" si="0"/>
        <v>0.86363636363636365</v>
      </c>
    </row>
    <row r="30" spans="1:5" x14ac:dyDescent="0.2">
      <c r="A30">
        <v>29</v>
      </c>
      <c r="B30" t="s">
        <v>53</v>
      </c>
      <c r="C30">
        <v>244</v>
      </c>
      <c r="D30">
        <f>VLOOKUP(B30,fractions_auxotrophs!$B:$C,2,0)</f>
        <v>5</v>
      </c>
      <c r="E30">
        <f t="shared" si="0"/>
        <v>2.0491803278688523E-2</v>
      </c>
    </row>
    <row r="31" spans="1:5" x14ac:dyDescent="0.2">
      <c r="A31">
        <v>30</v>
      </c>
      <c r="B31" t="s">
        <v>63</v>
      </c>
      <c r="C31">
        <v>172</v>
      </c>
      <c r="D31">
        <f>VLOOKUP(B31,fractions_auxotrophs!$B:$C,2,0)</f>
        <v>110</v>
      </c>
      <c r="E31">
        <f t="shared" si="0"/>
        <v>0.63953488372093026</v>
      </c>
    </row>
    <row r="32" spans="1:5" x14ac:dyDescent="0.2">
      <c r="A32">
        <v>31</v>
      </c>
      <c r="B32" t="s">
        <v>54</v>
      </c>
      <c r="C32">
        <v>377</v>
      </c>
      <c r="D32">
        <f>VLOOKUP(B32,fractions_auxotrophs!$B:$C,2,0)</f>
        <v>8</v>
      </c>
      <c r="E32">
        <f t="shared" si="0"/>
        <v>2.1220159151193633E-2</v>
      </c>
    </row>
    <row r="33" spans="4:4" x14ac:dyDescent="0.2">
      <c r="D33">
        <f>SUM(D2:D32)</f>
        <v>5429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"/>
  <sheetViews>
    <sheetView workbookViewId="0">
      <selection activeCell="S3" sqref="S3"/>
    </sheetView>
  </sheetViews>
  <sheetFormatPr baseColWidth="10" defaultRowHeight="16" x14ac:dyDescent="0.2"/>
  <sheetData>
    <row r="1" spans="1:20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1</v>
      </c>
      <c r="B2">
        <v>1666</v>
      </c>
      <c r="C2">
        <v>2139</v>
      </c>
      <c r="D2">
        <v>1042</v>
      </c>
      <c r="E2">
        <v>1666</v>
      </c>
      <c r="F2">
        <v>2724</v>
      </c>
      <c r="G2">
        <v>3189</v>
      </c>
      <c r="H2">
        <v>0</v>
      </c>
      <c r="I2">
        <v>2994</v>
      </c>
      <c r="J2">
        <v>2187</v>
      </c>
      <c r="K2">
        <v>2378.75</v>
      </c>
      <c r="L2">
        <v>2177</v>
      </c>
      <c r="M2">
        <v>2761.5</v>
      </c>
      <c r="N2">
        <v>2487.25</v>
      </c>
      <c r="O2">
        <v>2559.75</v>
      </c>
      <c r="P2">
        <v>2285.5</v>
      </c>
      <c r="Q2">
        <v>1284.333333218</v>
      </c>
      <c r="R2">
        <v>1076.3333329540001</v>
      </c>
      <c r="S2">
        <v>3189</v>
      </c>
      <c r="T2">
        <v>297474.46999999997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61"/>
  <sheetViews>
    <sheetView workbookViewId="0">
      <selection activeCell="J21" sqref="J21:J22"/>
    </sheetView>
  </sheetViews>
  <sheetFormatPr baseColWidth="10" defaultRowHeight="16" x14ac:dyDescent="0.2"/>
  <sheetData>
    <row r="1" spans="1:4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72</v>
      </c>
      <c r="V1" t="s">
        <v>73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</row>
    <row r="2" spans="1:40" x14ac:dyDescent="0.2">
      <c r="A2">
        <v>1</v>
      </c>
      <c r="B2" t="s">
        <v>37</v>
      </c>
      <c r="C2">
        <v>2</v>
      </c>
      <c r="D2">
        <v>10</v>
      </c>
      <c r="E2">
        <v>4</v>
      </c>
      <c r="F2">
        <v>2</v>
      </c>
      <c r="G2">
        <v>0</v>
      </c>
      <c r="H2">
        <v>14</v>
      </c>
      <c r="I2">
        <v>0</v>
      </c>
      <c r="J2">
        <v>2</v>
      </c>
      <c r="K2">
        <v>12</v>
      </c>
      <c r="L2">
        <v>5</v>
      </c>
      <c r="M2">
        <v>7.5</v>
      </c>
      <c r="N2">
        <v>6.5</v>
      </c>
      <c r="O2">
        <v>5</v>
      </c>
      <c r="P2">
        <v>9</v>
      </c>
      <c r="Q2">
        <v>7.5</v>
      </c>
      <c r="R2">
        <v>4.6666666619999999</v>
      </c>
      <c r="S2">
        <v>5.3333333300000003</v>
      </c>
      <c r="T2">
        <v>10.5</v>
      </c>
      <c r="U2">
        <f>VLOOKUP(B2,fractions_auxotrophs2!B:C,2,0)</f>
        <v>65</v>
      </c>
      <c r="V2">
        <f>(T2/0.75)/U2</f>
        <v>0.2153846153846154</v>
      </c>
      <c r="W2">
        <v>1265.27</v>
      </c>
      <c r="X2">
        <v>0.19047619047618999</v>
      </c>
      <c r="Y2">
        <v>0.952380952380952</v>
      </c>
      <c r="Z2">
        <v>0.38095238095238099</v>
      </c>
      <c r="AA2">
        <v>0.19047619047618999</v>
      </c>
      <c r="AB2">
        <v>0</v>
      </c>
      <c r="AC2">
        <v>1.3333333333333299</v>
      </c>
      <c r="AD2">
        <v>0</v>
      </c>
      <c r="AE2">
        <v>0.19047619047618999</v>
      </c>
      <c r="AF2">
        <v>1.1428571428571399</v>
      </c>
      <c r="AG2">
        <v>0.476190476190476</v>
      </c>
      <c r="AH2">
        <v>0.71428571428571397</v>
      </c>
      <c r="AI2">
        <v>0.61904761904761896</v>
      </c>
      <c r="AJ2">
        <v>0.476190476190476</v>
      </c>
      <c r="AK2">
        <v>0.85714285714285698</v>
      </c>
      <c r="AL2">
        <v>0.71428571428571397</v>
      </c>
      <c r="AM2">
        <v>0.44444444399999999</v>
      </c>
      <c r="AN2">
        <v>0.50793650761904796</v>
      </c>
    </row>
    <row r="3" spans="1:40" x14ac:dyDescent="0.2">
      <c r="A3">
        <v>2</v>
      </c>
      <c r="B3" t="s">
        <v>38</v>
      </c>
      <c r="C3">
        <v>32</v>
      </c>
      <c r="D3">
        <v>156</v>
      </c>
      <c r="E3">
        <v>29</v>
      </c>
      <c r="F3">
        <v>32</v>
      </c>
      <c r="G3">
        <v>52</v>
      </c>
      <c r="H3">
        <v>89</v>
      </c>
      <c r="I3">
        <v>0</v>
      </c>
      <c r="J3">
        <v>21</v>
      </c>
      <c r="K3">
        <v>149</v>
      </c>
      <c r="L3">
        <v>43.5</v>
      </c>
      <c r="M3">
        <v>75.5</v>
      </c>
      <c r="N3">
        <v>79.5</v>
      </c>
      <c r="O3">
        <v>47.75</v>
      </c>
      <c r="P3">
        <v>111.5</v>
      </c>
      <c r="Q3">
        <v>79.75</v>
      </c>
      <c r="R3">
        <v>60.333333301000003</v>
      </c>
      <c r="S3">
        <v>59.333333303000003</v>
      </c>
      <c r="T3">
        <v>118.5</v>
      </c>
      <c r="U3">
        <f>VLOOKUP(B3,fractions_auxotrophs2!B:C,2,0)</f>
        <v>924</v>
      </c>
      <c r="V3">
        <f t="shared" ref="V3:V26" si="0">(T3/0.75)/U3</f>
        <v>0.17099567099567101</v>
      </c>
      <c r="W3">
        <v>14618.13</v>
      </c>
      <c r="X3">
        <v>0.27004219409282698</v>
      </c>
      <c r="Y3">
        <v>1.31645569620253</v>
      </c>
      <c r="Z3">
        <v>0.24472573839662401</v>
      </c>
      <c r="AA3">
        <v>0.27004219409282698</v>
      </c>
      <c r="AB3">
        <v>0.43881856540084402</v>
      </c>
      <c r="AC3">
        <v>0.75105485232067504</v>
      </c>
      <c r="AD3">
        <v>0</v>
      </c>
      <c r="AE3">
        <v>0.177215189873418</v>
      </c>
      <c r="AF3">
        <v>1.2573839662447299</v>
      </c>
      <c r="AG3">
        <v>0.367088607594937</v>
      </c>
      <c r="AH3">
        <v>0.63713080168776404</v>
      </c>
      <c r="AI3">
        <v>0.670886075949367</v>
      </c>
      <c r="AJ3">
        <v>0.40295358649788998</v>
      </c>
      <c r="AK3">
        <v>0.94092827004219404</v>
      </c>
      <c r="AL3">
        <v>0.67299578059071696</v>
      </c>
      <c r="AM3">
        <v>0.50914205317299599</v>
      </c>
      <c r="AN3">
        <v>0.50070323462447297</v>
      </c>
    </row>
    <row r="4" spans="1:40" x14ac:dyDescent="0.2">
      <c r="A4">
        <v>3</v>
      </c>
      <c r="B4" t="s">
        <v>39</v>
      </c>
      <c r="C4">
        <v>21</v>
      </c>
      <c r="D4">
        <v>245</v>
      </c>
      <c r="E4">
        <v>14</v>
      </c>
      <c r="F4">
        <v>21</v>
      </c>
      <c r="G4">
        <v>140</v>
      </c>
      <c r="H4">
        <v>176</v>
      </c>
      <c r="I4">
        <v>0</v>
      </c>
      <c r="J4">
        <v>186</v>
      </c>
      <c r="K4">
        <v>90</v>
      </c>
      <c r="L4">
        <v>101</v>
      </c>
      <c r="M4">
        <v>77</v>
      </c>
      <c r="N4">
        <v>186.75</v>
      </c>
      <c r="O4">
        <v>129</v>
      </c>
      <c r="P4">
        <v>162.75</v>
      </c>
      <c r="Q4">
        <v>105</v>
      </c>
      <c r="R4">
        <v>36.999999963999997</v>
      </c>
      <c r="S4">
        <v>34.666666636000002</v>
      </c>
      <c r="T4">
        <v>188.25</v>
      </c>
      <c r="U4">
        <f>VLOOKUP(B4,fractions_auxotrophs2!B:C,2,0)</f>
        <v>1949</v>
      </c>
      <c r="V4">
        <f t="shared" si="0"/>
        <v>0.12878399179066188</v>
      </c>
      <c r="W4">
        <v>22295.42</v>
      </c>
      <c r="X4">
        <v>0.111553784860558</v>
      </c>
      <c r="Y4">
        <v>1.3014608233731699</v>
      </c>
      <c r="Z4">
        <v>7.4369189907038502E-2</v>
      </c>
      <c r="AA4">
        <v>0.111553784860558</v>
      </c>
      <c r="AB4">
        <v>0.74369189907038502</v>
      </c>
      <c r="AC4">
        <v>0.93492695883134103</v>
      </c>
      <c r="AD4">
        <v>0</v>
      </c>
      <c r="AE4">
        <v>0.98804780876494003</v>
      </c>
      <c r="AF4">
        <v>0.47808764940239001</v>
      </c>
      <c r="AG4">
        <v>0.53652058432934902</v>
      </c>
      <c r="AH4">
        <v>0.40903054448871201</v>
      </c>
      <c r="AI4">
        <v>0.99203187250996006</v>
      </c>
      <c r="AJ4">
        <v>0.68525896414342602</v>
      </c>
      <c r="AK4">
        <v>0.86454183266932305</v>
      </c>
      <c r="AL4">
        <v>0.55776892430278902</v>
      </c>
      <c r="AM4">
        <v>0.19654714456308101</v>
      </c>
      <c r="AN4">
        <v>0.184152279606906</v>
      </c>
    </row>
    <row r="5" spans="1:40" x14ac:dyDescent="0.2">
      <c r="A5">
        <v>4</v>
      </c>
      <c r="B5" t="s">
        <v>62</v>
      </c>
      <c r="C5">
        <v>0</v>
      </c>
      <c r="D5">
        <v>3</v>
      </c>
      <c r="E5">
        <v>0</v>
      </c>
      <c r="F5">
        <v>0</v>
      </c>
      <c r="G5">
        <v>3</v>
      </c>
      <c r="H5">
        <v>0</v>
      </c>
      <c r="I5">
        <v>0</v>
      </c>
      <c r="J5">
        <v>3</v>
      </c>
      <c r="K5">
        <v>0</v>
      </c>
      <c r="L5">
        <v>0.75</v>
      </c>
      <c r="M5">
        <v>0</v>
      </c>
      <c r="N5">
        <v>2.25</v>
      </c>
      <c r="O5">
        <v>1.5</v>
      </c>
      <c r="P5">
        <v>1.5</v>
      </c>
      <c r="Q5">
        <v>0.75</v>
      </c>
      <c r="R5">
        <v>0</v>
      </c>
      <c r="S5">
        <v>0</v>
      </c>
      <c r="T5">
        <v>2.25</v>
      </c>
      <c r="U5">
        <f>VLOOKUP(B5,fractions_auxotrophs2!B:C,2,0)</f>
        <v>64</v>
      </c>
      <c r="V5">
        <f t="shared" si="0"/>
        <v>4.6875E-2</v>
      </c>
      <c r="W5">
        <v>284.74</v>
      </c>
      <c r="X5">
        <v>0</v>
      </c>
      <c r="Y5">
        <v>1.3333333333333299</v>
      </c>
      <c r="Z5">
        <v>0</v>
      </c>
      <c r="AA5">
        <v>0</v>
      </c>
      <c r="AB5">
        <v>1.3333333333333299</v>
      </c>
      <c r="AC5">
        <v>0</v>
      </c>
      <c r="AD5">
        <v>0</v>
      </c>
      <c r="AE5">
        <v>1.3333333333333299</v>
      </c>
      <c r="AF5">
        <v>0</v>
      </c>
      <c r="AG5">
        <v>0.33333333333333298</v>
      </c>
      <c r="AH5">
        <v>0</v>
      </c>
      <c r="AI5">
        <v>1</v>
      </c>
      <c r="AJ5">
        <v>0.66666666666666696</v>
      </c>
      <c r="AK5">
        <v>0.66666666666666696</v>
      </c>
      <c r="AL5">
        <v>0.33333333333333298</v>
      </c>
      <c r="AM5">
        <v>0</v>
      </c>
      <c r="AN5">
        <v>0</v>
      </c>
    </row>
    <row r="6" spans="1:40" x14ac:dyDescent="0.2">
      <c r="A6">
        <v>5</v>
      </c>
      <c r="B6" t="s">
        <v>40</v>
      </c>
      <c r="C6">
        <v>56</v>
      </c>
      <c r="D6">
        <v>4</v>
      </c>
      <c r="E6">
        <v>62</v>
      </c>
      <c r="F6">
        <v>56</v>
      </c>
      <c r="G6">
        <v>3</v>
      </c>
      <c r="H6">
        <v>42</v>
      </c>
      <c r="I6">
        <v>0</v>
      </c>
      <c r="J6">
        <v>31</v>
      </c>
      <c r="K6">
        <v>8</v>
      </c>
      <c r="L6">
        <v>46.25</v>
      </c>
      <c r="M6">
        <v>40.5</v>
      </c>
      <c r="N6">
        <v>20</v>
      </c>
      <c r="O6">
        <v>34.5</v>
      </c>
      <c r="P6">
        <v>14.25</v>
      </c>
      <c r="Q6">
        <v>28.75</v>
      </c>
      <c r="R6">
        <v>21.333333316000001</v>
      </c>
      <c r="S6">
        <v>23.333333317000001</v>
      </c>
      <c r="T6">
        <v>49.5</v>
      </c>
      <c r="U6">
        <f>VLOOKUP(B6,fractions_auxotrophs2!B:C,2,0)</f>
        <v>694</v>
      </c>
      <c r="V6">
        <f t="shared" si="0"/>
        <v>9.5100864553314124E-2</v>
      </c>
      <c r="W6">
        <v>5847.85</v>
      </c>
      <c r="X6">
        <v>1.1313131313131299</v>
      </c>
      <c r="Y6">
        <v>8.0808080808080801E-2</v>
      </c>
      <c r="Z6">
        <v>1.2525252525252499</v>
      </c>
      <c r="AA6">
        <v>1.1313131313131299</v>
      </c>
      <c r="AB6">
        <v>6.0606060606060601E-2</v>
      </c>
      <c r="AC6">
        <v>0.84848484848484895</v>
      </c>
      <c r="AD6">
        <v>0</v>
      </c>
      <c r="AE6">
        <v>0.62626262626262597</v>
      </c>
      <c r="AF6">
        <v>0.16161616161616199</v>
      </c>
      <c r="AG6">
        <v>0.93434343434343403</v>
      </c>
      <c r="AH6">
        <v>0.81818181818181801</v>
      </c>
      <c r="AI6">
        <v>0.40404040404040398</v>
      </c>
      <c r="AJ6">
        <v>0.69696969696969702</v>
      </c>
      <c r="AK6">
        <v>0.28787878787878801</v>
      </c>
      <c r="AL6">
        <v>0.580808080808081</v>
      </c>
      <c r="AM6">
        <v>0.43097643062626301</v>
      </c>
      <c r="AN6">
        <v>0.47138047105050501</v>
      </c>
    </row>
    <row r="7" spans="1:40" x14ac:dyDescent="0.2">
      <c r="A7">
        <v>6</v>
      </c>
      <c r="B7" t="s">
        <v>61</v>
      </c>
      <c r="C7">
        <v>51</v>
      </c>
      <c r="D7">
        <v>0</v>
      </c>
      <c r="E7">
        <v>51</v>
      </c>
      <c r="F7">
        <v>51</v>
      </c>
      <c r="G7">
        <v>0</v>
      </c>
      <c r="H7">
        <v>0</v>
      </c>
      <c r="I7">
        <v>0</v>
      </c>
      <c r="J7">
        <v>51</v>
      </c>
      <c r="K7">
        <v>0</v>
      </c>
      <c r="L7">
        <v>38.25</v>
      </c>
      <c r="M7">
        <v>25.5</v>
      </c>
      <c r="N7">
        <v>12.75</v>
      </c>
      <c r="O7">
        <v>25.5</v>
      </c>
      <c r="P7">
        <v>0</v>
      </c>
      <c r="Q7">
        <v>12.75</v>
      </c>
      <c r="R7">
        <v>16.999999982999999</v>
      </c>
      <c r="S7">
        <v>16.999999982999999</v>
      </c>
      <c r="T7">
        <v>38.25</v>
      </c>
      <c r="U7">
        <f>VLOOKUP(B7,fractions_auxotrophs2!B:C,2,0)</f>
        <v>197</v>
      </c>
      <c r="V7">
        <f t="shared" si="0"/>
        <v>0.25888324873096447</v>
      </c>
      <c r="W7">
        <v>4616.97</v>
      </c>
      <c r="X7">
        <v>1.3333333333333299</v>
      </c>
      <c r="Y7">
        <v>0</v>
      </c>
      <c r="Z7">
        <v>1.3333333333333299</v>
      </c>
      <c r="AA7">
        <v>1.3333333333333299</v>
      </c>
      <c r="AB7">
        <v>0</v>
      </c>
      <c r="AC7">
        <v>0</v>
      </c>
      <c r="AD7">
        <v>0</v>
      </c>
      <c r="AE7">
        <v>1.3333333333333299</v>
      </c>
      <c r="AF7">
        <v>0</v>
      </c>
      <c r="AG7">
        <v>1</v>
      </c>
      <c r="AH7">
        <v>0.66666666666666696</v>
      </c>
      <c r="AI7">
        <v>0.33333333333333298</v>
      </c>
      <c r="AJ7">
        <v>0.66666666666666696</v>
      </c>
      <c r="AK7">
        <v>0</v>
      </c>
      <c r="AL7">
        <v>0.33333333333333298</v>
      </c>
      <c r="AM7">
        <v>0.44444444399999999</v>
      </c>
      <c r="AN7">
        <v>0.44444444399999999</v>
      </c>
    </row>
    <row r="8" spans="1:40" x14ac:dyDescent="0.2">
      <c r="A8">
        <v>7</v>
      </c>
      <c r="B8" t="s">
        <v>60</v>
      </c>
      <c r="C8">
        <v>0</v>
      </c>
      <c r="D8">
        <v>0</v>
      </c>
      <c r="E8">
        <v>127</v>
      </c>
      <c r="F8">
        <v>0</v>
      </c>
      <c r="G8">
        <v>0</v>
      </c>
      <c r="H8">
        <v>127</v>
      </c>
      <c r="I8">
        <v>0</v>
      </c>
      <c r="J8">
        <v>0</v>
      </c>
      <c r="K8">
        <v>127</v>
      </c>
      <c r="L8">
        <v>31.75</v>
      </c>
      <c r="M8">
        <v>63.5</v>
      </c>
      <c r="N8">
        <v>31.75</v>
      </c>
      <c r="O8">
        <v>63.5</v>
      </c>
      <c r="P8">
        <v>63.5</v>
      </c>
      <c r="Q8">
        <v>95.25</v>
      </c>
      <c r="R8">
        <v>42.333333291000002</v>
      </c>
      <c r="S8">
        <v>84.666666708999998</v>
      </c>
      <c r="T8">
        <v>95.25</v>
      </c>
      <c r="U8">
        <f>VLOOKUP(B8,fractions_auxotrophs2!B:C,2,0)</f>
        <v>260</v>
      </c>
      <c r="V8">
        <f t="shared" si="0"/>
        <v>0.48846153846153845</v>
      </c>
      <c r="W8">
        <v>10972.25</v>
      </c>
      <c r="X8">
        <v>0</v>
      </c>
      <c r="Y8">
        <v>0</v>
      </c>
      <c r="Z8">
        <v>1.3333333333333299</v>
      </c>
      <c r="AA8">
        <v>0</v>
      </c>
      <c r="AB8">
        <v>0</v>
      </c>
      <c r="AC8">
        <v>1.3333333333333299</v>
      </c>
      <c r="AD8">
        <v>0</v>
      </c>
      <c r="AE8">
        <v>0</v>
      </c>
      <c r="AF8">
        <v>1.3333333333333299</v>
      </c>
      <c r="AG8">
        <v>0.33333333333333298</v>
      </c>
      <c r="AH8">
        <v>0.66666666666666696</v>
      </c>
      <c r="AI8">
        <v>0.33333333333333298</v>
      </c>
      <c r="AJ8">
        <v>0.66666666666666696</v>
      </c>
      <c r="AK8">
        <v>0.66666666666666696</v>
      </c>
      <c r="AL8">
        <v>1</v>
      </c>
      <c r="AM8">
        <v>0.44444444399999999</v>
      </c>
      <c r="AN8">
        <v>0.88888888933333299</v>
      </c>
    </row>
    <row r="9" spans="1:40" x14ac:dyDescent="0.2">
      <c r="A9">
        <v>8</v>
      </c>
      <c r="B9" t="s">
        <v>59</v>
      </c>
      <c r="C9">
        <v>0</v>
      </c>
      <c r="D9">
        <v>0</v>
      </c>
      <c r="E9">
        <v>7</v>
      </c>
      <c r="F9">
        <v>0</v>
      </c>
      <c r="G9">
        <v>0</v>
      </c>
      <c r="H9">
        <v>7</v>
      </c>
      <c r="I9">
        <v>0</v>
      </c>
      <c r="J9">
        <v>0</v>
      </c>
      <c r="K9">
        <v>7</v>
      </c>
      <c r="L9">
        <v>1.75</v>
      </c>
      <c r="M9">
        <v>3.5</v>
      </c>
      <c r="N9">
        <v>1.75</v>
      </c>
      <c r="O9">
        <v>3.5</v>
      </c>
      <c r="P9">
        <v>3.5</v>
      </c>
      <c r="Q9">
        <v>5.25</v>
      </c>
      <c r="R9">
        <v>2.333333331</v>
      </c>
      <c r="S9">
        <v>4.6666666689999996</v>
      </c>
      <c r="T9">
        <v>5.25</v>
      </c>
      <c r="U9">
        <f>VLOOKUP(B9,fractions_auxotrophs2!B:C,2,0)</f>
        <v>298</v>
      </c>
      <c r="V9">
        <f t="shared" si="0"/>
        <v>2.3489932885906041E-2</v>
      </c>
      <c r="W9">
        <v>621.15</v>
      </c>
      <c r="X9">
        <v>0</v>
      </c>
      <c r="Y9">
        <v>0</v>
      </c>
      <c r="Z9">
        <v>1.3333333333333299</v>
      </c>
      <c r="AA9">
        <v>0</v>
      </c>
      <c r="AB9">
        <v>0</v>
      </c>
      <c r="AC9">
        <v>1.3333333333333299</v>
      </c>
      <c r="AD9">
        <v>0</v>
      </c>
      <c r="AE9">
        <v>0</v>
      </c>
      <c r="AF9">
        <v>1.3333333333333299</v>
      </c>
      <c r="AG9">
        <v>0.33333333333333298</v>
      </c>
      <c r="AH9">
        <v>0.66666666666666696</v>
      </c>
      <c r="AI9">
        <v>0.33333333333333298</v>
      </c>
      <c r="AJ9">
        <v>0.66666666666666696</v>
      </c>
      <c r="AK9">
        <v>0.66666666666666696</v>
      </c>
      <c r="AL9">
        <v>1</v>
      </c>
      <c r="AM9">
        <v>0.44444444399999999</v>
      </c>
      <c r="AN9">
        <v>0.88888888933333299</v>
      </c>
    </row>
    <row r="10" spans="1:40" x14ac:dyDescent="0.2">
      <c r="A10">
        <v>9</v>
      </c>
      <c r="B10" t="s">
        <v>58</v>
      </c>
      <c r="C10">
        <v>3</v>
      </c>
      <c r="D10">
        <v>55</v>
      </c>
      <c r="E10">
        <v>0</v>
      </c>
      <c r="F10">
        <v>3</v>
      </c>
      <c r="G10">
        <v>55</v>
      </c>
      <c r="H10">
        <v>0</v>
      </c>
      <c r="I10">
        <v>0</v>
      </c>
      <c r="J10">
        <v>55</v>
      </c>
      <c r="K10">
        <v>0</v>
      </c>
      <c r="L10">
        <v>15.25</v>
      </c>
      <c r="M10">
        <v>1.5</v>
      </c>
      <c r="N10">
        <v>41.25</v>
      </c>
      <c r="O10">
        <v>27.5</v>
      </c>
      <c r="P10">
        <v>27.5</v>
      </c>
      <c r="Q10">
        <v>13.75</v>
      </c>
      <c r="R10">
        <v>0.99999999900000003</v>
      </c>
      <c r="S10">
        <v>0</v>
      </c>
      <c r="T10">
        <v>41.25</v>
      </c>
      <c r="U10">
        <f>VLOOKUP(B10,fractions_auxotrophs2!B:C,2,0)</f>
        <v>307</v>
      </c>
      <c r="V10">
        <f t="shared" si="0"/>
        <v>0.17915309446254071</v>
      </c>
      <c r="W10">
        <v>4517.08</v>
      </c>
      <c r="X10">
        <v>7.2727272727272696E-2</v>
      </c>
      <c r="Y10">
        <v>1.3333333333333299</v>
      </c>
      <c r="Z10">
        <v>0</v>
      </c>
      <c r="AA10">
        <v>7.2727272727272696E-2</v>
      </c>
      <c r="AB10">
        <v>1.3333333333333299</v>
      </c>
      <c r="AC10">
        <v>0</v>
      </c>
      <c r="AD10">
        <v>0</v>
      </c>
      <c r="AE10">
        <v>1.3333333333333299</v>
      </c>
      <c r="AF10">
        <v>0</v>
      </c>
      <c r="AG10">
        <v>0.36969696969697002</v>
      </c>
      <c r="AH10">
        <v>3.6363636363636397E-2</v>
      </c>
      <c r="AI10">
        <v>1</v>
      </c>
      <c r="AJ10">
        <v>0.66666666666666696</v>
      </c>
      <c r="AK10">
        <v>0.66666666666666696</v>
      </c>
      <c r="AL10">
        <v>0.33333333333333298</v>
      </c>
      <c r="AM10">
        <v>2.4242424218181801E-2</v>
      </c>
      <c r="AN10">
        <v>0</v>
      </c>
    </row>
    <row r="11" spans="1:40" x14ac:dyDescent="0.2">
      <c r="A11">
        <v>10</v>
      </c>
      <c r="B11" t="s">
        <v>57</v>
      </c>
      <c r="C11">
        <v>2</v>
      </c>
      <c r="D11">
        <v>104</v>
      </c>
      <c r="E11">
        <v>0</v>
      </c>
      <c r="F11">
        <v>2</v>
      </c>
      <c r="G11">
        <v>105</v>
      </c>
      <c r="H11">
        <v>0</v>
      </c>
      <c r="I11">
        <v>0</v>
      </c>
      <c r="J11">
        <v>105</v>
      </c>
      <c r="K11">
        <v>0</v>
      </c>
      <c r="L11">
        <v>27.25</v>
      </c>
      <c r="M11">
        <v>1</v>
      </c>
      <c r="N11">
        <v>78.5</v>
      </c>
      <c r="O11">
        <v>52.5</v>
      </c>
      <c r="P11">
        <v>52.25</v>
      </c>
      <c r="Q11">
        <v>26.25</v>
      </c>
      <c r="R11">
        <v>0.66666666600000002</v>
      </c>
      <c r="S11">
        <v>0</v>
      </c>
      <c r="T11">
        <v>78.75</v>
      </c>
      <c r="U11">
        <f>VLOOKUP(B11,fractions_auxotrophs2!B:C,2,0)</f>
        <v>536</v>
      </c>
      <c r="V11">
        <f t="shared" si="0"/>
        <v>0.19589552238805971</v>
      </c>
      <c r="W11">
        <v>8587.57</v>
      </c>
      <c r="X11">
        <v>2.53968253968254E-2</v>
      </c>
      <c r="Y11">
        <v>1.3206349206349199</v>
      </c>
      <c r="Z11">
        <v>0</v>
      </c>
      <c r="AA11">
        <v>2.53968253968254E-2</v>
      </c>
      <c r="AB11">
        <v>1.3333333333333299</v>
      </c>
      <c r="AC11">
        <v>0</v>
      </c>
      <c r="AD11">
        <v>0</v>
      </c>
      <c r="AE11">
        <v>1.3333333333333299</v>
      </c>
      <c r="AF11">
        <v>0</v>
      </c>
      <c r="AG11">
        <v>0.34603174603174602</v>
      </c>
      <c r="AH11">
        <v>1.26984126984127E-2</v>
      </c>
      <c r="AI11">
        <v>0.99682539682539695</v>
      </c>
      <c r="AJ11">
        <v>0.66666666666666696</v>
      </c>
      <c r="AK11">
        <v>0.66349206349206302</v>
      </c>
      <c r="AL11">
        <v>0.33333333333333298</v>
      </c>
      <c r="AM11">
        <v>8.4656084571428595E-3</v>
      </c>
      <c r="AN11">
        <v>0</v>
      </c>
    </row>
    <row r="12" spans="1:40" x14ac:dyDescent="0.2">
      <c r="A12">
        <v>11</v>
      </c>
      <c r="B12" t="s">
        <v>41</v>
      </c>
      <c r="C12">
        <v>13</v>
      </c>
      <c r="D12">
        <v>63</v>
      </c>
      <c r="E12">
        <v>15</v>
      </c>
      <c r="F12">
        <v>13</v>
      </c>
      <c r="G12">
        <v>27</v>
      </c>
      <c r="H12">
        <v>64</v>
      </c>
      <c r="I12">
        <v>0</v>
      </c>
      <c r="J12">
        <v>40</v>
      </c>
      <c r="K12">
        <v>64</v>
      </c>
      <c r="L12">
        <v>32.5</v>
      </c>
      <c r="M12">
        <v>38.5</v>
      </c>
      <c r="N12">
        <v>48.5</v>
      </c>
      <c r="O12">
        <v>36.5</v>
      </c>
      <c r="P12">
        <v>54.5</v>
      </c>
      <c r="Q12">
        <v>42.5</v>
      </c>
      <c r="R12">
        <v>25.666666645999999</v>
      </c>
      <c r="S12">
        <v>26.333333319000001</v>
      </c>
      <c r="T12">
        <v>63</v>
      </c>
      <c r="U12">
        <f>VLOOKUP(B12,fractions_auxotrophs2!B:C,2,0)</f>
        <v>347</v>
      </c>
      <c r="V12">
        <f t="shared" si="0"/>
        <v>0.24207492795389049</v>
      </c>
      <c r="W12">
        <v>7637.22</v>
      </c>
      <c r="X12">
        <v>0.206349206349206</v>
      </c>
      <c r="Y12">
        <v>1</v>
      </c>
      <c r="Z12">
        <v>0.238095238095238</v>
      </c>
      <c r="AA12">
        <v>0.206349206349206</v>
      </c>
      <c r="AB12">
        <v>0.42857142857142899</v>
      </c>
      <c r="AC12">
        <v>1.01587301587302</v>
      </c>
      <c r="AD12">
        <v>0</v>
      </c>
      <c r="AE12">
        <v>0.634920634920635</v>
      </c>
      <c r="AF12">
        <v>1.01587301587302</v>
      </c>
      <c r="AG12">
        <v>0.51587301587301604</v>
      </c>
      <c r="AH12">
        <v>0.61111111111111105</v>
      </c>
      <c r="AI12">
        <v>0.76984126984126999</v>
      </c>
      <c r="AJ12">
        <v>0.57936507936507897</v>
      </c>
      <c r="AK12">
        <v>0.865079365079365</v>
      </c>
      <c r="AL12">
        <v>0.67460317460317498</v>
      </c>
      <c r="AM12">
        <v>0.40740740707936501</v>
      </c>
      <c r="AN12">
        <v>0.41798941776190501</v>
      </c>
    </row>
    <row r="13" spans="1:40" x14ac:dyDescent="0.2">
      <c r="A13">
        <v>12</v>
      </c>
      <c r="B13" t="s">
        <v>42</v>
      </c>
      <c r="C13">
        <v>4</v>
      </c>
      <c r="D13">
        <v>206</v>
      </c>
      <c r="E13">
        <v>1</v>
      </c>
      <c r="F13">
        <v>4</v>
      </c>
      <c r="G13">
        <v>35</v>
      </c>
      <c r="H13">
        <v>201</v>
      </c>
      <c r="I13">
        <v>0</v>
      </c>
      <c r="J13">
        <v>58</v>
      </c>
      <c r="K13">
        <v>145</v>
      </c>
      <c r="L13">
        <v>66.75</v>
      </c>
      <c r="M13">
        <v>88.5</v>
      </c>
      <c r="N13">
        <v>125</v>
      </c>
      <c r="O13">
        <v>73.75</v>
      </c>
      <c r="P13">
        <v>146.75</v>
      </c>
      <c r="Q13">
        <v>95.5</v>
      </c>
      <c r="R13">
        <v>49.666666616999997</v>
      </c>
      <c r="S13">
        <v>48.666666618000001</v>
      </c>
      <c r="T13">
        <v>155.25</v>
      </c>
      <c r="U13">
        <f>VLOOKUP(B13,fractions_auxotrophs2!B:C,2,0)</f>
        <v>2432</v>
      </c>
      <c r="V13">
        <f t="shared" si="0"/>
        <v>8.5115131578947373E-2</v>
      </c>
      <c r="W13">
        <v>19487.259999999998</v>
      </c>
      <c r="X13">
        <v>2.5764895330112701E-2</v>
      </c>
      <c r="Y13">
        <v>1.3268921095008099</v>
      </c>
      <c r="Z13">
        <v>6.4412238325281803E-3</v>
      </c>
      <c r="AA13">
        <v>2.5764895330112701E-2</v>
      </c>
      <c r="AB13">
        <v>0.22544283413848601</v>
      </c>
      <c r="AC13">
        <v>1.29468599033816</v>
      </c>
      <c r="AD13">
        <v>0</v>
      </c>
      <c r="AE13">
        <v>0.37359098228663401</v>
      </c>
      <c r="AF13">
        <v>0.93397745571658597</v>
      </c>
      <c r="AG13">
        <v>0.42995169082125601</v>
      </c>
      <c r="AH13">
        <v>0.57004830917874405</v>
      </c>
      <c r="AI13">
        <v>0.80515297906602301</v>
      </c>
      <c r="AJ13">
        <v>0.47504025764895302</v>
      </c>
      <c r="AK13">
        <v>0.94524959742351</v>
      </c>
      <c r="AL13">
        <v>0.61513687600644096</v>
      </c>
      <c r="AM13">
        <v>0.31991411669565201</v>
      </c>
      <c r="AN13">
        <v>0.31347289286956498</v>
      </c>
    </row>
    <row r="14" spans="1:40" x14ac:dyDescent="0.2">
      <c r="A14">
        <v>13</v>
      </c>
      <c r="B14" t="s">
        <v>43</v>
      </c>
      <c r="C14">
        <v>14</v>
      </c>
      <c r="D14">
        <v>18</v>
      </c>
      <c r="E14">
        <v>28</v>
      </c>
      <c r="F14">
        <v>14</v>
      </c>
      <c r="G14">
        <v>0</v>
      </c>
      <c r="H14">
        <v>33</v>
      </c>
      <c r="I14">
        <v>0</v>
      </c>
      <c r="J14">
        <v>8</v>
      </c>
      <c r="K14">
        <v>43</v>
      </c>
      <c r="L14">
        <v>17.25</v>
      </c>
      <c r="M14">
        <v>26</v>
      </c>
      <c r="N14">
        <v>14.75</v>
      </c>
      <c r="O14">
        <v>17.25</v>
      </c>
      <c r="P14">
        <v>23.5</v>
      </c>
      <c r="Q14">
        <v>26</v>
      </c>
      <c r="R14">
        <v>18.999999992999999</v>
      </c>
      <c r="S14">
        <v>23.666666669000001</v>
      </c>
      <c r="T14">
        <v>34.5</v>
      </c>
      <c r="U14">
        <f>VLOOKUP(B14,fractions_auxotrophs2!B:C,2,0)</f>
        <v>716</v>
      </c>
      <c r="V14">
        <f t="shared" si="0"/>
        <v>6.4245810055865923E-2</v>
      </c>
      <c r="W14">
        <v>4194.82</v>
      </c>
      <c r="X14">
        <v>0.405797101449275</v>
      </c>
      <c r="Y14">
        <v>0.52173913043478304</v>
      </c>
      <c r="Z14">
        <v>0.811594202898551</v>
      </c>
      <c r="AA14">
        <v>0.405797101449275</v>
      </c>
      <c r="AB14">
        <v>0</v>
      </c>
      <c r="AC14">
        <v>0.95652173913043503</v>
      </c>
      <c r="AD14">
        <v>0</v>
      </c>
      <c r="AE14">
        <v>0.231884057971014</v>
      </c>
      <c r="AF14">
        <v>1.2463768115942</v>
      </c>
      <c r="AG14">
        <v>0.5</v>
      </c>
      <c r="AH14">
        <v>0.75362318840579701</v>
      </c>
      <c r="AI14">
        <v>0.42753623188405798</v>
      </c>
      <c r="AJ14">
        <v>0.5</v>
      </c>
      <c r="AK14">
        <v>0.68115942028985499</v>
      </c>
      <c r="AL14">
        <v>0.75362318840579701</v>
      </c>
      <c r="AM14">
        <v>0.55072463747826095</v>
      </c>
      <c r="AN14">
        <v>0.68599033823188404</v>
      </c>
    </row>
    <row r="15" spans="1:40" x14ac:dyDescent="0.2">
      <c r="A15">
        <v>14</v>
      </c>
      <c r="B15" t="s">
        <v>44</v>
      </c>
      <c r="C15">
        <v>3</v>
      </c>
      <c r="D15">
        <v>0</v>
      </c>
      <c r="E15">
        <v>27</v>
      </c>
      <c r="F15">
        <v>3</v>
      </c>
      <c r="G15">
        <v>5</v>
      </c>
      <c r="H15">
        <v>27</v>
      </c>
      <c r="I15">
        <v>0</v>
      </c>
      <c r="J15">
        <v>27</v>
      </c>
      <c r="K15">
        <v>26</v>
      </c>
      <c r="L15">
        <v>15</v>
      </c>
      <c r="M15">
        <v>14.75</v>
      </c>
      <c r="N15">
        <v>14.75</v>
      </c>
      <c r="O15">
        <v>21.5</v>
      </c>
      <c r="P15">
        <v>14.5</v>
      </c>
      <c r="Q15">
        <v>21.25</v>
      </c>
      <c r="R15">
        <v>9.6666666590000005</v>
      </c>
      <c r="S15">
        <v>17.666666672000002</v>
      </c>
      <c r="T15">
        <v>22.5</v>
      </c>
      <c r="U15">
        <f>VLOOKUP(B15,fractions_auxotrophs2!B:C,2,0)</f>
        <v>53</v>
      </c>
      <c r="V15">
        <f t="shared" si="0"/>
        <v>0.56603773584905659</v>
      </c>
      <c r="W15">
        <v>2625.49</v>
      </c>
      <c r="X15">
        <v>0.133333333333333</v>
      </c>
      <c r="Y15">
        <v>0</v>
      </c>
      <c r="Z15">
        <v>1.2</v>
      </c>
      <c r="AA15">
        <v>0.133333333333333</v>
      </c>
      <c r="AB15">
        <v>0.22222222222222199</v>
      </c>
      <c r="AC15">
        <v>1.2</v>
      </c>
      <c r="AD15">
        <v>0</v>
      </c>
      <c r="AE15">
        <v>1.2</v>
      </c>
      <c r="AF15">
        <v>1.1555555555555601</v>
      </c>
      <c r="AG15">
        <v>0.66666666666666696</v>
      </c>
      <c r="AH15">
        <v>0.655555555555556</v>
      </c>
      <c r="AI15">
        <v>0.655555555555556</v>
      </c>
      <c r="AJ15">
        <v>0.95555555555555605</v>
      </c>
      <c r="AK15">
        <v>0.64444444444444404</v>
      </c>
      <c r="AL15">
        <v>0.94444444444444398</v>
      </c>
      <c r="AM15">
        <v>0.42962962928888898</v>
      </c>
      <c r="AN15">
        <v>0.78518518542222204</v>
      </c>
    </row>
    <row r="16" spans="1:40" x14ac:dyDescent="0.2">
      <c r="A16">
        <v>15</v>
      </c>
      <c r="B16" t="s">
        <v>45</v>
      </c>
      <c r="C16">
        <v>57</v>
      </c>
      <c r="D16">
        <v>0</v>
      </c>
      <c r="E16">
        <v>108</v>
      </c>
      <c r="F16">
        <v>57</v>
      </c>
      <c r="G16">
        <v>64</v>
      </c>
      <c r="H16">
        <v>72</v>
      </c>
      <c r="I16">
        <v>0</v>
      </c>
      <c r="J16">
        <v>69</v>
      </c>
      <c r="K16">
        <v>99</v>
      </c>
      <c r="L16">
        <v>63.75</v>
      </c>
      <c r="M16">
        <v>71.25</v>
      </c>
      <c r="N16">
        <v>51.25</v>
      </c>
      <c r="O16">
        <v>78.25</v>
      </c>
      <c r="P16">
        <v>58.75</v>
      </c>
      <c r="Q16">
        <v>85.75</v>
      </c>
      <c r="R16">
        <v>51.999999989000003</v>
      </c>
      <c r="S16">
        <v>69.000000021999995</v>
      </c>
      <c r="T16">
        <v>90.75</v>
      </c>
      <c r="U16">
        <f>VLOOKUP(B16,fractions_auxotrophs2!B:C,2,0)</f>
        <v>428</v>
      </c>
      <c r="V16">
        <f t="shared" si="0"/>
        <v>0.28271028037383178</v>
      </c>
      <c r="W16">
        <v>10151.41</v>
      </c>
      <c r="X16">
        <v>0.62809917355371903</v>
      </c>
      <c r="Y16">
        <v>0</v>
      </c>
      <c r="Z16">
        <v>1.1900826446281001</v>
      </c>
      <c r="AA16">
        <v>0.62809917355371903</v>
      </c>
      <c r="AB16">
        <v>0.70523415977961401</v>
      </c>
      <c r="AC16">
        <v>0.79338842975206603</v>
      </c>
      <c r="AD16">
        <v>0</v>
      </c>
      <c r="AE16">
        <v>0.76033057851239705</v>
      </c>
      <c r="AF16">
        <v>1.0909090909090899</v>
      </c>
      <c r="AG16">
        <v>0.70247933884297498</v>
      </c>
      <c r="AH16">
        <v>0.78512396694214903</v>
      </c>
      <c r="AI16">
        <v>0.56473829201101899</v>
      </c>
      <c r="AJ16">
        <v>0.86225895316804402</v>
      </c>
      <c r="AK16">
        <v>0.64738292011019305</v>
      </c>
      <c r="AL16">
        <v>0.94490358126721796</v>
      </c>
      <c r="AM16">
        <v>0.57300275469972495</v>
      </c>
      <c r="AN16">
        <v>0.76033057875482102</v>
      </c>
    </row>
    <row r="17" spans="1:40" x14ac:dyDescent="0.2">
      <c r="A17">
        <v>16</v>
      </c>
      <c r="B17" t="s">
        <v>46</v>
      </c>
      <c r="C17">
        <v>16</v>
      </c>
      <c r="D17">
        <v>0</v>
      </c>
      <c r="E17">
        <v>25</v>
      </c>
      <c r="F17">
        <v>16</v>
      </c>
      <c r="G17">
        <v>17</v>
      </c>
      <c r="H17">
        <v>10</v>
      </c>
      <c r="I17">
        <v>0</v>
      </c>
      <c r="J17">
        <v>19</v>
      </c>
      <c r="K17">
        <v>23</v>
      </c>
      <c r="L17">
        <v>15.25</v>
      </c>
      <c r="M17">
        <v>16.25</v>
      </c>
      <c r="N17">
        <v>11.5</v>
      </c>
      <c r="O17">
        <v>17.75</v>
      </c>
      <c r="P17">
        <v>12.5</v>
      </c>
      <c r="Q17">
        <v>18.75</v>
      </c>
      <c r="R17">
        <v>13.000000003</v>
      </c>
      <c r="S17">
        <v>16.000000006</v>
      </c>
      <c r="T17">
        <v>19.5</v>
      </c>
      <c r="U17">
        <f>VLOOKUP(B17,fractions_auxotrophs2!B:C,2,0)</f>
        <v>96</v>
      </c>
      <c r="V17">
        <f t="shared" si="0"/>
        <v>0.27083333333333331</v>
      </c>
      <c r="W17">
        <v>2155.2600000000002</v>
      </c>
      <c r="X17">
        <v>0.82051282051282004</v>
      </c>
      <c r="Y17">
        <v>0</v>
      </c>
      <c r="Z17">
        <v>1.2820512820512799</v>
      </c>
      <c r="AA17">
        <v>0.82051282051282004</v>
      </c>
      <c r="AB17">
        <v>0.87179487179487203</v>
      </c>
      <c r="AC17">
        <v>0.512820512820513</v>
      </c>
      <c r="AD17">
        <v>0</v>
      </c>
      <c r="AE17">
        <v>0.97435897435897401</v>
      </c>
      <c r="AF17">
        <v>1.17948717948718</v>
      </c>
      <c r="AG17">
        <v>0.78205128205128205</v>
      </c>
      <c r="AH17">
        <v>0.83333333333333304</v>
      </c>
      <c r="AI17">
        <v>0.58974358974358998</v>
      </c>
      <c r="AJ17">
        <v>0.91025641025641002</v>
      </c>
      <c r="AK17">
        <v>0.64102564102564097</v>
      </c>
      <c r="AL17">
        <v>0.96153846153846201</v>
      </c>
      <c r="AM17">
        <v>0.66666666682051301</v>
      </c>
      <c r="AN17">
        <v>0.82051282082051302</v>
      </c>
    </row>
    <row r="18" spans="1:40" x14ac:dyDescent="0.2">
      <c r="A18">
        <v>17</v>
      </c>
      <c r="B18" t="s">
        <v>56</v>
      </c>
      <c r="C18">
        <v>0</v>
      </c>
      <c r="D18">
        <v>12</v>
      </c>
      <c r="E18">
        <v>0</v>
      </c>
      <c r="F18">
        <v>0</v>
      </c>
      <c r="G18">
        <v>0</v>
      </c>
      <c r="H18">
        <v>12</v>
      </c>
      <c r="I18">
        <v>0</v>
      </c>
      <c r="J18">
        <v>12</v>
      </c>
      <c r="K18">
        <v>12</v>
      </c>
      <c r="L18">
        <v>6</v>
      </c>
      <c r="M18">
        <v>6</v>
      </c>
      <c r="N18">
        <v>9</v>
      </c>
      <c r="O18">
        <v>6</v>
      </c>
      <c r="P18">
        <v>9</v>
      </c>
      <c r="Q18">
        <v>6</v>
      </c>
      <c r="R18">
        <v>3.9999999960000001</v>
      </c>
      <c r="S18">
        <v>3.9999999960000001</v>
      </c>
      <c r="T18">
        <v>9</v>
      </c>
      <c r="U18">
        <f>VLOOKUP(B18,fractions_auxotrophs2!B:C,2,0)</f>
        <v>89</v>
      </c>
      <c r="V18">
        <f t="shared" si="0"/>
        <v>0.1348314606741573</v>
      </c>
      <c r="W18">
        <v>1054.6199999999999</v>
      </c>
      <c r="X18">
        <v>0</v>
      </c>
      <c r="Y18">
        <v>1.3333333333333299</v>
      </c>
      <c r="Z18">
        <v>0</v>
      </c>
      <c r="AA18">
        <v>0</v>
      </c>
      <c r="AB18">
        <v>0</v>
      </c>
      <c r="AC18">
        <v>1.3333333333333299</v>
      </c>
      <c r="AD18">
        <v>0</v>
      </c>
      <c r="AE18">
        <v>1.3333333333333299</v>
      </c>
      <c r="AF18">
        <v>1.3333333333333299</v>
      </c>
      <c r="AG18">
        <v>0.66666666666666696</v>
      </c>
      <c r="AH18">
        <v>0.66666666666666696</v>
      </c>
      <c r="AI18">
        <v>1</v>
      </c>
      <c r="AJ18">
        <v>0.66666666666666696</v>
      </c>
      <c r="AK18">
        <v>1</v>
      </c>
      <c r="AL18">
        <v>0.66666666666666696</v>
      </c>
      <c r="AM18">
        <v>0.44444444399999999</v>
      </c>
      <c r="AN18">
        <v>0.44444444399999999</v>
      </c>
    </row>
    <row r="19" spans="1:40" x14ac:dyDescent="0.2">
      <c r="A19">
        <v>18</v>
      </c>
      <c r="B19" t="s">
        <v>47</v>
      </c>
      <c r="C19">
        <v>2</v>
      </c>
      <c r="D19">
        <v>1</v>
      </c>
      <c r="E19">
        <v>8</v>
      </c>
      <c r="F19">
        <v>2</v>
      </c>
      <c r="G19">
        <v>3</v>
      </c>
      <c r="H19">
        <v>8</v>
      </c>
      <c r="I19">
        <v>0</v>
      </c>
      <c r="J19">
        <v>6</v>
      </c>
      <c r="K19">
        <v>5</v>
      </c>
      <c r="L19">
        <v>4.5</v>
      </c>
      <c r="M19">
        <v>4.25</v>
      </c>
      <c r="N19">
        <v>4.5</v>
      </c>
      <c r="O19">
        <v>6.25</v>
      </c>
      <c r="P19">
        <v>4.25</v>
      </c>
      <c r="Q19">
        <v>6</v>
      </c>
      <c r="R19">
        <v>2.333333331</v>
      </c>
      <c r="S19">
        <v>4.3333333329999997</v>
      </c>
      <c r="T19">
        <v>6.75</v>
      </c>
      <c r="U19">
        <f>VLOOKUP(B19,fractions_auxotrophs2!B:C,2,0)</f>
        <v>164</v>
      </c>
      <c r="V19">
        <f t="shared" si="0"/>
        <v>5.4878048780487805E-2</v>
      </c>
      <c r="W19">
        <v>883.24</v>
      </c>
      <c r="X19">
        <v>0.296296296296296</v>
      </c>
      <c r="Y19">
        <v>0.148148148148148</v>
      </c>
      <c r="Z19">
        <v>1.18518518518519</v>
      </c>
      <c r="AA19">
        <v>0.296296296296296</v>
      </c>
      <c r="AB19">
        <v>0.44444444444444398</v>
      </c>
      <c r="AC19">
        <v>1.18518518518519</v>
      </c>
      <c r="AD19">
        <v>0</v>
      </c>
      <c r="AE19">
        <v>0.88888888888888895</v>
      </c>
      <c r="AF19">
        <v>0.74074074074074103</v>
      </c>
      <c r="AG19">
        <v>0.66666666666666696</v>
      </c>
      <c r="AH19">
        <v>0.62962962962962998</v>
      </c>
      <c r="AI19">
        <v>0.66666666666666696</v>
      </c>
      <c r="AJ19">
        <v>0.92592592592592604</v>
      </c>
      <c r="AK19">
        <v>0.62962962962962998</v>
      </c>
      <c r="AL19">
        <v>0.88888888888888895</v>
      </c>
      <c r="AM19">
        <v>0.34567901200000001</v>
      </c>
      <c r="AN19">
        <v>0.641975308592593</v>
      </c>
    </row>
    <row r="20" spans="1:40" x14ac:dyDescent="0.2">
      <c r="A20">
        <v>19</v>
      </c>
      <c r="B20" t="s">
        <v>48</v>
      </c>
      <c r="C20">
        <v>4</v>
      </c>
      <c r="D20">
        <v>4</v>
      </c>
      <c r="E20">
        <v>0</v>
      </c>
      <c r="F20">
        <v>4</v>
      </c>
      <c r="G20">
        <v>4</v>
      </c>
      <c r="H20">
        <v>0</v>
      </c>
      <c r="I20">
        <v>0</v>
      </c>
      <c r="J20">
        <v>4</v>
      </c>
      <c r="K20">
        <v>2</v>
      </c>
      <c r="L20">
        <v>3</v>
      </c>
      <c r="M20">
        <v>2.5</v>
      </c>
      <c r="N20">
        <v>3</v>
      </c>
      <c r="O20">
        <v>2</v>
      </c>
      <c r="P20">
        <v>2.5</v>
      </c>
      <c r="Q20">
        <v>1.5</v>
      </c>
      <c r="R20">
        <v>2</v>
      </c>
      <c r="S20">
        <v>0.66666666600000002</v>
      </c>
      <c r="T20">
        <v>3</v>
      </c>
      <c r="U20">
        <f>VLOOKUP(B20,fractions_auxotrophs2!B:C,2,0)</f>
        <v>115</v>
      </c>
      <c r="V20">
        <f t="shared" si="0"/>
        <v>3.4782608695652174E-2</v>
      </c>
      <c r="W20">
        <v>327.33999999999997</v>
      </c>
      <c r="X20">
        <v>1.3333333333333299</v>
      </c>
      <c r="Y20">
        <v>1.3333333333333299</v>
      </c>
      <c r="Z20">
        <v>0</v>
      </c>
      <c r="AA20">
        <v>1.3333333333333299</v>
      </c>
      <c r="AB20">
        <v>1.3333333333333299</v>
      </c>
      <c r="AC20">
        <v>0</v>
      </c>
      <c r="AD20">
        <v>0</v>
      </c>
      <c r="AE20">
        <v>1.3333333333333299</v>
      </c>
      <c r="AF20">
        <v>0.66666666666666696</v>
      </c>
      <c r="AG20">
        <v>1</v>
      </c>
      <c r="AH20">
        <v>0.83333333333333304</v>
      </c>
      <c r="AI20">
        <v>1</v>
      </c>
      <c r="AJ20">
        <v>0.66666666666666696</v>
      </c>
      <c r="AK20">
        <v>0.83333333333333304</v>
      </c>
      <c r="AL20">
        <v>0.5</v>
      </c>
      <c r="AM20">
        <v>0.66666666666666696</v>
      </c>
      <c r="AN20">
        <v>0.222222222</v>
      </c>
    </row>
    <row r="21" spans="1:40" x14ac:dyDescent="0.2">
      <c r="A21">
        <v>20</v>
      </c>
      <c r="B21" t="s">
        <v>49</v>
      </c>
      <c r="C21">
        <v>237</v>
      </c>
      <c r="D21">
        <v>276</v>
      </c>
      <c r="E21">
        <v>266</v>
      </c>
      <c r="F21">
        <v>237</v>
      </c>
      <c r="G21">
        <v>377</v>
      </c>
      <c r="H21">
        <v>217</v>
      </c>
      <c r="I21">
        <v>0</v>
      </c>
      <c r="J21">
        <v>456</v>
      </c>
      <c r="K21">
        <v>151</v>
      </c>
      <c r="L21">
        <v>286.75</v>
      </c>
      <c r="M21">
        <v>210.5</v>
      </c>
      <c r="N21">
        <v>331.5</v>
      </c>
      <c r="O21">
        <v>329</v>
      </c>
      <c r="P21">
        <v>255.25</v>
      </c>
      <c r="Q21">
        <v>252.75</v>
      </c>
      <c r="R21">
        <v>129.33333327400001</v>
      </c>
      <c r="S21">
        <v>138.999999941</v>
      </c>
      <c r="T21">
        <v>406.5</v>
      </c>
      <c r="U21">
        <f>VLOOKUP(B21,fractions_auxotrophs2!B:C,2,0)</f>
        <v>2976</v>
      </c>
      <c r="V21">
        <f t="shared" si="0"/>
        <v>0.1821236559139785</v>
      </c>
      <c r="W21">
        <v>48747.45</v>
      </c>
      <c r="X21">
        <v>0.58302583025830301</v>
      </c>
      <c r="Y21">
        <v>0.67896678966789703</v>
      </c>
      <c r="Z21">
        <v>0.65436654366543701</v>
      </c>
      <c r="AA21">
        <v>0.58302583025830301</v>
      </c>
      <c r="AB21">
        <v>0.92742927429274302</v>
      </c>
      <c r="AC21">
        <v>0.53382533825338296</v>
      </c>
      <c r="AD21">
        <v>0</v>
      </c>
      <c r="AE21">
        <v>1.1217712177121799</v>
      </c>
      <c r="AF21">
        <v>0.371463714637146</v>
      </c>
      <c r="AG21">
        <v>0.70541205412054098</v>
      </c>
      <c r="AH21">
        <v>0.51783517835178305</v>
      </c>
      <c r="AI21">
        <v>0.81549815498154998</v>
      </c>
      <c r="AJ21">
        <v>0.80934809348093495</v>
      </c>
      <c r="AK21">
        <v>0.62792127921279195</v>
      </c>
      <c r="AL21">
        <v>0.62177121771217703</v>
      </c>
      <c r="AM21">
        <v>0.31816318148585498</v>
      </c>
      <c r="AN21">
        <v>0.34194341928905297</v>
      </c>
    </row>
    <row r="22" spans="1:40" x14ac:dyDescent="0.2">
      <c r="A22">
        <v>21</v>
      </c>
      <c r="B22" t="s">
        <v>50</v>
      </c>
      <c r="C22">
        <v>29</v>
      </c>
      <c r="D22">
        <v>5</v>
      </c>
      <c r="E22">
        <v>31</v>
      </c>
      <c r="F22">
        <v>29</v>
      </c>
      <c r="G22">
        <v>29</v>
      </c>
      <c r="H22">
        <v>10</v>
      </c>
      <c r="I22">
        <v>0</v>
      </c>
      <c r="J22">
        <v>37</v>
      </c>
      <c r="K22">
        <v>7</v>
      </c>
      <c r="L22">
        <v>26.25</v>
      </c>
      <c r="M22">
        <v>18.75</v>
      </c>
      <c r="N22">
        <v>20.25</v>
      </c>
      <c r="O22">
        <v>26.75</v>
      </c>
      <c r="P22">
        <v>12.75</v>
      </c>
      <c r="Q22">
        <v>19.25</v>
      </c>
      <c r="R22">
        <v>11.999999988000001</v>
      </c>
      <c r="S22">
        <v>12.666666656</v>
      </c>
      <c r="T22">
        <v>28.5</v>
      </c>
      <c r="U22">
        <f>VLOOKUP(B22,fractions_auxotrophs2!B:C,2,0)</f>
        <v>104</v>
      </c>
      <c r="V22">
        <f t="shared" si="0"/>
        <v>0.36538461538461536</v>
      </c>
      <c r="W22">
        <v>3195.26</v>
      </c>
      <c r="X22">
        <v>1.01754385964912</v>
      </c>
      <c r="Y22">
        <v>0.175438596491228</v>
      </c>
      <c r="Z22">
        <v>1.0877192982456101</v>
      </c>
      <c r="AA22">
        <v>1.01754385964912</v>
      </c>
      <c r="AB22">
        <v>1.01754385964912</v>
      </c>
      <c r="AC22">
        <v>0.35087719298245601</v>
      </c>
      <c r="AD22">
        <v>0</v>
      </c>
      <c r="AE22">
        <v>1.29824561403509</v>
      </c>
      <c r="AF22">
        <v>0.24561403508771901</v>
      </c>
      <c r="AG22">
        <v>0.92105263157894701</v>
      </c>
      <c r="AH22">
        <v>0.65789473684210498</v>
      </c>
      <c r="AI22">
        <v>0.71052631578947401</v>
      </c>
      <c r="AJ22">
        <v>0.93859649122806998</v>
      </c>
      <c r="AK22">
        <v>0.44736842105263203</v>
      </c>
      <c r="AL22">
        <v>0.67543859649122795</v>
      </c>
      <c r="AM22">
        <v>0.42105263115789499</v>
      </c>
      <c r="AN22">
        <v>0.44444444407017503</v>
      </c>
    </row>
    <row r="23" spans="1:40" x14ac:dyDescent="0.2">
      <c r="A23">
        <v>22</v>
      </c>
      <c r="B23" t="s">
        <v>52</v>
      </c>
      <c r="C23">
        <v>2</v>
      </c>
      <c r="D23">
        <v>0</v>
      </c>
      <c r="E23">
        <v>2</v>
      </c>
      <c r="F23">
        <v>2</v>
      </c>
      <c r="G23">
        <v>0</v>
      </c>
      <c r="H23">
        <v>1</v>
      </c>
      <c r="I23">
        <v>0</v>
      </c>
      <c r="J23">
        <v>1</v>
      </c>
      <c r="K23">
        <v>0</v>
      </c>
      <c r="L23">
        <v>1.5</v>
      </c>
      <c r="M23">
        <v>1.25</v>
      </c>
      <c r="N23">
        <v>0.5</v>
      </c>
      <c r="O23">
        <v>1</v>
      </c>
      <c r="P23">
        <v>0.25</v>
      </c>
      <c r="Q23">
        <v>0.75</v>
      </c>
      <c r="R23">
        <v>0.66666666600000002</v>
      </c>
      <c r="S23">
        <v>0.66666666600000002</v>
      </c>
      <c r="T23">
        <v>1.5</v>
      </c>
      <c r="U23">
        <f>VLOOKUP(B23,fractions_auxotrophs2!B:C,2,0)</f>
        <v>702</v>
      </c>
      <c r="V23">
        <f t="shared" si="0"/>
        <v>2.8490028490028491E-3</v>
      </c>
      <c r="W23">
        <v>179.4</v>
      </c>
      <c r="X23">
        <v>1.3333333333333299</v>
      </c>
      <c r="Y23">
        <v>0</v>
      </c>
      <c r="Z23">
        <v>1.3333333333333299</v>
      </c>
      <c r="AA23">
        <v>1.3333333333333299</v>
      </c>
      <c r="AB23">
        <v>0</v>
      </c>
      <c r="AC23">
        <v>0.66666666666666696</v>
      </c>
      <c r="AD23">
        <v>0</v>
      </c>
      <c r="AE23">
        <v>0.66666666666666696</v>
      </c>
      <c r="AF23">
        <v>0</v>
      </c>
      <c r="AG23">
        <v>1</v>
      </c>
      <c r="AH23">
        <v>0.83333333333333304</v>
      </c>
      <c r="AI23">
        <v>0.33333333333333298</v>
      </c>
      <c r="AJ23">
        <v>0.66666666666666696</v>
      </c>
      <c r="AK23">
        <v>0.16666666666666699</v>
      </c>
      <c r="AL23">
        <v>0.5</v>
      </c>
      <c r="AM23">
        <v>0.44444444399999999</v>
      </c>
      <c r="AN23">
        <v>0.44444444399999999</v>
      </c>
    </row>
    <row r="24" spans="1:40" x14ac:dyDescent="0.2">
      <c r="A24">
        <v>23</v>
      </c>
      <c r="B24" t="s">
        <v>55</v>
      </c>
      <c r="C24">
        <v>0</v>
      </c>
      <c r="D24">
        <v>1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0.25</v>
      </c>
      <c r="M24">
        <v>0.25</v>
      </c>
      <c r="N24">
        <v>0.75</v>
      </c>
      <c r="O24">
        <v>0.5</v>
      </c>
      <c r="P24">
        <v>0.75</v>
      </c>
      <c r="Q24">
        <v>0.5</v>
      </c>
      <c r="R24">
        <v>0</v>
      </c>
      <c r="S24">
        <v>0</v>
      </c>
      <c r="T24">
        <v>0.75</v>
      </c>
      <c r="U24">
        <f>VLOOKUP(B24,fractions_auxotrophs2!B:C,2,0)</f>
        <v>22</v>
      </c>
      <c r="V24">
        <f t="shared" si="0"/>
        <v>4.5454545454545456E-2</v>
      </c>
      <c r="W24">
        <v>81.88</v>
      </c>
      <c r="X24">
        <v>0</v>
      </c>
      <c r="Y24">
        <v>1.3333333333333299</v>
      </c>
      <c r="Z24">
        <v>0</v>
      </c>
      <c r="AA24">
        <v>0</v>
      </c>
      <c r="AB24">
        <v>1.3333333333333299</v>
      </c>
      <c r="AC24">
        <v>1.3333333333333299</v>
      </c>
      <c r="AD24">
        <v>0</v>
      </c>
      <c r="AE24">
        <v>0</v>
      </c>
      <c r="AF24">
        <v>0</v>
      </c>
      <c r="AG24">
        <v>0.33333333333333298</v>
      </c>
      <c r="AH24">
        <v>0.33333333333333298</v>
      </c>
      <c r="AI24">
        <v>1</v>
      </c>
      <c r="AJ24">
        <v>0.66666666666666696</v>
      </c>
      <c r="AK24">
        <v>1</v>
      </c>
      <c r="AL24">
        <v>0.66666666666666696</v>
      </c>
      <c r="AM24">
        <v>0</v>
      </c>
      <c r="AN24">
        <v>0</v>
      </c>
    </row>
    <row r="25" spans="1:40" x14ac:dyDescent="0.2">
      <c r="A25">
        <v>24</v>
      </c>
      <c r="B25" t="s">
        <v>53</v>
      </c>
      <c r="C25">
        <v>14</v>
      </c>
      <c r="D25">
        <v>19</v>
      </c>
      <c r="E25">
        <v>13</v>
      </c>
      <c r="F25">
        <v>14</v>
      </c>
      <c r="G25">
        <v>24</v>
      </c>
      <c r="H25">
        <v>11</v>
      </c>
      <c r="I25">
        <v>0</v>
      </c>
      <c r="J25">
        <v>22</v>
      </c>
      <c r="K25">
        <v>26</v>
      </c>
      <c r="L25">
        <v>15.25</v>
      </c>
      <c r="M25">
        <v>16.25</v>
      </c>
      <c r="N25">
        <v>19</v>
      </c>
      <c r="O25">
        <v>17.5</v>
      </c>
      <c r="P25">
        <v>20</v>
      </c>
      <c r="Q25">
        <v>18.5</v>
      </c>
      <c r="R25">
        <v>13.333333331</v>
      </c>
      <c r="S25">
        <v>12.999999998</v>
      </c>
      <c r="T25">
        <v>25.5</v>
      </c>
      <c r="U25">
        <f>VLOOKUP(B25,fractions_auxotrophs2!B:C,2,0)</f>
        <v>244</v>
      </c>
      <c r="V25">
        <f t="shared" si="0"/>
        <v>0.13934426229508196</v>
      </c>
      <c r="W25">
        <v>3005.59</v>
      </c>
      <c r="X25">
        <v>0.54901960784313697</v>
      </c>
      <c r="Y25">
        <v>0.74509803921568596</v>
      </c>
      <c r="Z25">
        <v>0.50980392156862697</v>
      </c>
      <c r="AA25">
        <v>0.54901960784313697</v>
      </c>
      <c r="AB25">
        <v>0.94117647058823495</v>
      </c>
      <c r="AC25">
        <v>0.43137254901960798</v>
      </c>
      <c r="AD25">
        <v>0</v>
      </c>
      <c r="AE25">
        <v>0.86274509803921595</v>
      </c>
      <c r="AF25">
        <v>1.0196078431372499</v>
      </c>
      <c r="AG25">
        <v>0.59803921568627405</v>
      </c>
      <c r="AH25">
        <v>0.63725490196078405</v>
      </c>
      <c r="AI25">
        <v>0.74509803921568596</v>
      </c>
      <c r="AJ25">
        <v>0.68627450980392202</v>
      </c>
      <c r="AK25">
        <v>0.78431372549019596</v>
      </c>
      <c r="AL25">
        <v>0.72549019607843102</v>
      </c>
      <c r="AM25">
        <v>0.52287581690196105</v>
      </c>
      <c r="AN25">
        <v>0.50980392149019604</v>
      </c>
    </row>
    <row r="26" spans="1:40" x14ac:dyDescent="0.2">
      <c r="A26">
        <v>25</v>
      </c>
      <c r="B26" t="s">
        <v>54</v>
      </c>
      <c r="C26">
        <v>0</v>
      </c>
      <c r="D26">
        <v>229</v>
      </c>
      <c r="E26">
        <v>0</v>
      </c>
      <c r="F26">
        <v>0</v>
      </c>
      <c r="G26">
        <v>2</v>
      </c>
      <c r="H26">
        <v>228</v>
      </c>
      <c r="I26">
        <v>0</v>
      </c>
      <c r="J26">
        <v>227</v>
      </c>
      <c r="K26">
        <v>199</v>
      </c>
      <c r="L26">
        <v>113.75</v>
      </c>
      <c r="M26">
        <v>106.75</v>
      </c>
      <c r="N26">
        <v>171.5</v>
      </c>
      <c r="O26">
        <v>114.25</v>
      </c>
      <c r="P26">
        <v>164.5</v>
      </c>
      <c r="Q26">
        <v>107.25</v>
      </c>
      <c r="R26">
        <v>66.333333267</v>
      </c>
      <c r="S26">
        <v>66.333333267</v>
      </c>
      <c r="T26">
        <v>171.75</v>
      </c>
      <c r="U26">
        <f>VLOOKUP(B26,fractions_auxotrophs2!B:C,2,0)</f>
        <v>377</v>
      </c>
      <c r="V26">
        <f t="shared" si="0"/>
        <v>0.60742705570291777</v>
      </c>
      <c r="W26">
        <v>20803.240000000002</v>
      </c>
      <c r="X26">
        <v>0</v>
      </c>
      <c r="Y26">
        <v>1.3333333333333299</v>
      </c>
      <c r="Z26">
        <v>0</v>
      </c>
      <c r="AA26">
        <v>0</v>
      </c>
      <c r="AB26">
        <v>1.16448326055313E-2</v>
      </c>
      <c r="AC26">
        <v>1.3275109170305699</v>
      </c>
      <c r="AD26">
        <v>0</v>
      </c>
      <c r="AE26">
        <v>1.3216885007278001</v>
      </c>
      <c r="AF26">
        <v>1.1586608442503601</v>
      </c>
      <c r="AG26">
        <v>0.66229985443959205</v>
      </c>
      <c r="AH26">
        <v>0.62154294032023305</v>
      </c>
      <c r="AI26">
        <v>0.99854439592430899</v>
      </c>
      <c r="AJ26">
        <v>0.66521106259097496</v>
      </c>
      <c r="AK26">
        <v>0.95778748180494899</v>
      </c>
      <c r="AL26">
        <v>0.62445414847161596</v>
      </c>
      <c r="AM26">
        <v>0.38622028103056799</v>
      </c>
      <c r="AN26">
        <v>0.38622028103056799</v>
      </c>
    </row>
    <row r="27" spans="1:40" x14ac:dyDescent="0.2">
      <c r="T27">
        <f>SUM(T2:T26)/0.75</f>
        <v>2222</v>
      </c>
    </row>
    <row r="29" spans="1:40" x14ac:dyDescent="0.2">
      <c r="B29" s="5" t="s">
        <v>37</v>
      </c>
      <c r="C29" s="5">
        <v>14</v>
      </c>
      <c r="D29" s="5"/>
      <c r="E29" s="5"/>
      <c r="F29" s="5"/>
    </row>
    <row r="30" spans="1:40" x14ac:dyDescent="0.2">
      <c r="B30" s="5" t="s">
        <v>38</v>
      </c>
      <c r="C30" s="5">
        <v>158</v>
      </c>
      <c r="D30" s="5"/>
      <c r="E30" s="5"/>
      <c r="F30" s="5"/>
    </row>
    <row r="31" spans="1:40" x14ac:dyDescent="0.2">
      <c r="B31" s="5" t="s">
        <v>39</v>
      </c>
      <c r="C31" s="5">
        <v>251</v>
      </c>
      <c r="D31" s="5"/>
      <c r="E31" s="5"/>
      <c r="F31" s="5"/>
    </row>
    <row r="32" spans="1:40" x14ac:dyDescent="0.2">
      <c r="B32" s="5" t="s">
        <v>62</v>
      </c>
      <c r="C32" s="5">
        <v>3</v>
      </c>
      <c r="D32" s="5"/>
      <c r="E32" s="5"/>
      <c r="F32" s="5"/>
    </row>
    <row r="33" spans="2:6" x14ac:dyDescent="0.2">
      <c r="B33" s="5" t="s">
        <v>40</v>
      </c>
      <c r="C33" s="5">
        <v>66</v>
      </c>
      <c r="D33" s="5"/>
      <c r="E33" s="5"/>
      <c r="F33" s="5"/>
    </row>
    <row r="34" spans="2:6" x14ac:dyDescent="0.2">
      <c r="B34" s="5" t="s">
        <v>61</v>
      </c>
      <c r="C34" s="5">
        <v>51</v>
      </c>
      <c r="D34" s="5"/>
      <c r="E34" s="5"/>
      <c r="F34" s="5"/>
    </row>
    <row r="35" spans="2:6" x14ac:dyDescent="0.2">
      <c r="B35" s="5" t="s">
        <v>60</v>
      </c>
      <c r="C35" s="5">
        <v>127</v>
      </c>
      <c r="D35" s="5"/>
      <c r="E35" s="5"/>
      <c r="F35" s="5"/>
    </row>
    <row r="36" spans="2:6" x14ac:dyDescent="0.2">
      <c r="B36" s="5" t="s">
        <v>59</v>
      </c>
      <c r="C36" s="5">
        <v>7</v>
      </c>
      <c r="D36" s="5"/>
      <c r="E36" s="5"/>
      <c r="F36" s="5"/>
    </row>
    <row r="37" spans="2:6" x14ac:dyDescent="0.2">
      <c r="B37" s="5" t="s">
        <v>58</v>
      </c>
      <c r="C37" s="5">
        <v>55</v>
      </c>
      <c r="D37" s="5"/>
      <c r="E37" s="5"/>
      <c r="F37" s="5"/>
    </row>
    <row r="38" spans="2:6" x14ac:dyDescent="0.2">
      <c r="B38" s="5" t="s">
        <v>57</v>
      </c>
      <c r="C38" s="5">
        <v>105</v>
      </c>
      <c r="D38" s="5"/>
      <c r="E38" s="5"/>
      <c r="F38" s="5"/>
    </row>
    <row r="39" spans="2:6" x14ac:dyDescent="0.2">
      <c r="B39" s="5" t="s">
        <v>41</v>
      </c>
      <c r="C39" s="5">
        <v>84</v>
      </c>
      <c r="D39" s="5"/>
      <c r="E39" s="5"/>
      <c r="F39" s="5"/>
    </row>
    <row r="40" spans="2:6" x14ac:dyDescent="0.2">
      <c r="B40" s="5" t="s">
        <v>42</v>
      </c>
      <c r="C40" s="5">
        <v>207</v>
      </c>
      <c r="D40" s="5"/>
      <c r="E40" s="5"/>
      <c r="F40" s="5"/>
    </row>
    <row r="41" spans="2:6" x14ac:dyDescent="0.2">
      <c r="B41" s="5" t="s">
        <v>43</v>
      </c>
      <c r="C41" s="5">
        <v>46</v>
      </c>
      <c r="D41" s="5"/>
      <c r="E41" s="5"/>
      <c r="F41" s="5"/>
    </row>
    <row r="42" spans="2:6" x14ac:dyDescent="0.2">
      <c r="B42" s="5" t="s">
        <v>44</v>
      </c>
      <c r="C42" s="5">
        <v>30</v>
      </c>
      <c r="D42" s="5"/>
      <c r="E42" s="5"/>
      <c r="F42" s="5"/>
    </row>
    <row r="43" spans="2:6" x14ac:dyDescent="0.2">
      <c r="B43" s="5" t="s">
        <v>45</v>
      </c>
      <c r="C43" s="5">
        <v>121</v>
      </c>
      <c r="D43" s="5"/>
      <c r="E43" s="5"/>
      <c r="F43" s="5"/>
    </row>
    <row r="44" spans="2:6" x14ac:dyDescent="0.2">
      <c r="B44" s="5" t="s">
        <v>46</v>
      </c>
      <c r="C44" s="5">
        <v>26</v>
      </c>
      <c r="D44" s="5">
        <f>SUM(C42:C44)</f>
        <v>177</v>
      </c>
      <c r="E44" s="5"/>
      <c r="F44" s="5"/>
    </row>
    <row r="45" spans="2:6" x14ac:dyDescent="0.2">
      <c r="B45" s="5" t="s">
        <v>56</v>
      </c>
      <c r="C45" s="5">
        <v>12</v>
      </c>
      <c r="D45" s="5"/>
      <c r="E45" s="5"/>
      <c r="F45" s="5"/>
    </row>
    <row r="46" spans="2:6" x14ac:dyDescent="0.2">
      <c r="B46" s="5" t="s">
        <v>47</v>
      </c>
      <c r="C46" s="5">
        <v>9</v>
      </c>
      <c r="D46" s="5"/>
      <c r="E46" s="5"/>
      <c r="F46" s="5"/>
    </row>
    <row r="47" spans="2:6" x14ac:dyDescent="0.2">
      <c r="B47" s="5" t="s">
        <v>48</v>
      </c>
      <c r="C47" s="5">
        <v>4</v>
      </c>
      <c r="D47" s="5"/>
      <c r="E47" s="5"/>
      <c r="F47" s="5"/>
    </row>
    <row r="48" spans="2:6" x14ac:dyDescent="0.2">
      <c r="B48" s="5" t="s">
        <v>49</v>
      </c>
      <c r="C48" s="5">
        <v>542</v>
      </c>
      <c r="D48" s="5"/>
      <c r="E48" s="5"/>
      <c r="F48" s="5"/>
    </row>
    <row r="49" spans="2:6" x14ac:dyDescent="0.2">
      <c r="B49" s="2" t="s">
        <v>50</v>
      </c>
      <c r="C49" s="2">
        <v>38</v>
      </c>
      <c r="D49" s="2"/>
      <c r="E49" s="2"/>
      <c r="F49" s="2"/>
    </row>
    <row r="50" spans="2:6" x14ac:dyDescent="0.2">
      <c r="B50" s="2" t="s">
        <v>52</v>
      </c>
      <c r="C50" s="2">
        <v>2</v>
      </c>
      <c r="D50" s="2"/>
      <c r="E50" s="2"/>
      <c r="F50" s="2"/>
    </row>
    <row r="51" spans="2:6" x14ac:dyDescent="0.2">
      <c r="B51" s="2" t="s">
        <v>55</v>
      </c>
      <c r="C51" s="2">
        <v>1</v>
      </c>
      <c r="D51" s="2"/>
      <c r="E51" s="2"/>
      <c r="F51" s="2"/>
    </row>
    <row r="52" spans="2:6" x14ac:dyDescent="0.2">
      <c r="B52" s="2" t="s">
        <v>53</v>
      </c>
      <c r="C52" s="2">
        <v>34</v>
      </c>
      <c r="D52" s="2"/>
      <c r="E52" s="2"/>
      <c r="F52" s="2"/>
    </row>
    <row r="53" spans="2:6" x14ac:dyDescent="0.2">
      <c r="B53" s="2" t="s">
        <v>54</v>
      </c>
      <c r="C53" s="2">
        <v>229</v>
      </c>
      <c r="D53" s="2"/>
      <c r="E53" s="2"/>
      <c r="F53" s="2"/>
    </row>
    <row r="54" spans="2:6" x14ac:dyDescent="0.2">
      <c r="B54" s="2"/>
      <c r="C54">
        <f>SUM(C29:C53)</f>
        <v>2222</v>
      </c>
    </row>
    <row r="55" spans="2:6" x14ac:dyDescent="0.2">
      <c r="B55" s="2"/>
    </row>
    <row r="56" spans="2:6" x14ac:dyDescent="0.2">
      <c r="B56" s="2"/>
    </row>
    <row r="57" spans="2:6" x14ac:dyDescent="0.2">
      <c r="B57" s="2"/>
    </row>
    <row r="58" spans="2:6" x14ac:dyDescent="0.2">
      <c r="B58" s="2"/>
    </row>
    <row r="59" spans="2:6" x14ac:dyDescent="0.2">
      <c r="B59" s="4"/>
    </row>
    <row r="60" spans="2:6" x14ac:dyDescent="0.2">
      <c r="B60" s="3"/>
    </row>
    <row r="61" spans="2:6" x14ac:dyDescent="0.2">
      <c r="B61" s="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"/>
  <sheetViews>
    <sheetView workbookViewId="0">
      <selection activeCell="S4" sqref="S4"/>
    </sheetView>
  </sheetViews>
  <sheetFormatPr baseColWidth="10" defaultRowHeight="16" x14ac:dyDescent="0.2"/>
  <sheetData>
    <row r="1" spans="1:20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1</v>
      </c>
      <c r="B2">
        <v>562</v>
      </c>
      <c r="C2">
        <v>1411</v>
      </c>
      <c r="D2">
        <v>818</v>
      </c>
      <c r="E2">
        <v>562</v>
      </c>
      <c r="F2">
        <v>946</v>
      </c>
      <c r="G2">
        <v>1350</v>
      </c>
      <c r="H2">
        <v>0</v>
      </c>
      <c r="I2">
        <v>1440</v>
      </c>
      <c r="J2">
        <v>1195</v>
      </c>
      <c r="K2">
        <v>978.5</v>
      </c>
      <c r="L2">
        <v>917.25</v>
      </c>
      <c r="M2">
        <v>1286.75</v>
      </c>
      <c r="N2">
        <v>1138.5</v>
      </c>
      <c r="O2">
        <v>1225.5</v>
      </c>
      <c r="P2">
        <v>1077.25</v>
      </c>
      <c r="Q2">
        <v>585.66666627300003</v>
      </c>
      <c r="R2">
        <v>670.99999977599998</v>
      </c>
      <c r="S2">
        <v>1666.5</v>
      </c>
      <c r="T2">
        <v>198155.91</v>
      </c>
    </row>
    <row r="3" spans="1:20" x14ac:dyDescent="0.2">
      <c r="S3">
        <f>S2/0.75</f>
        <v>2222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0"/>
  <sheetViews>
    <sheetView tabSelected="1" zoomScale="81" workbookViewId="0">
      <selection activeCell="E7" sqref="E7"/>
    </sheetView>
  </sheetViews>
  <sheetFormatPr baseColWidth="10" defaultRowHeight="16" x14ac:dyDescent="0.2"/>
  <sheetData>
    <row r="1" spans="1:4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72</v>
      </c>
      <c r="V1" t="s">
        <v>73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</row>
    <row r="2" spans="1:40" x14ac:dyDescent="0.2">
      <c r="A2">
        <v>1</v>
      </c>
      <c r="B2" t="s">
        <v>37</v>
      </c>
      <c r="C2">
        <v>13</v>
      </c>
      <c r="D2">
        <v>0</v>
      </c>
      <c r="E2">
        <v>13</v>
      </c>
      <c r="F2">
        <v>13</v>
      </c>
      <c r="G2">
        <v>0</v>
      </c>
      <c r="H2">
        <v>0</v>
      </c>
      <c r="I2">
        <v>0</v>
      </c>
      <c r="J2">
        <v>0</v>
      </c>
      <c r="K2">
        <v>0</v>
      </c>
      <c r="L2">
        <v>6.5</v>
      </c>
      <c r="M2">
        <v>6.5</v>
      </c>
      <c r="N2">
        <v>0</v>
      </c>
      <c r="O2">
        <v>3.25</v>
      </c>
      <c r="P2">
        <v>0</v>
      </c>
      <c r="Q2">
        <v>3.25</v>
      </c>
      <c r="R2">
        <v>4.3333333290000002</v>
      </c>
      <c r="S2">
        <v>4.3333333290000002</v>
      </c>
      <c r="T2">
        <v>6.5</v>
      </c>
      <c r="U2">
        <f>VLOOKUP(B2,fractions_auxotrophs2!B:C,2,0)</f>
        <v>65</v>
      </c>
      <c r="V2">
        <f>(T2/0.5)/U2</f>
        <v>0.2</v>
      </c>
      <c r="W2">
        <v>1127.1099999999999</v>
      </c>
      <c r="X2">
        <v>2</v>
      </c>
      <c r="Y2">
        <v>0</v>
      </c>
      <c r="Z2">
        <v>2</v>
      </c>
      <c r="AA2">
        <v>2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1</v>
      </c>
      <c r="AI2">
        <v>0</v>
      </c>
      <c r="AJ2">
        <v>0.5</v>
      </c>
      <c r="AK2">
        <v>0</v>
      </c>
      <c r="AL2">
        <v>0.5</v>
      </c>
      <c r="AM2">
        <v>0.66666666600000002</v>
      </c>
      <c r="AN2">
        <v>0.66666666600000002</v>
      </c>
    </row>
    <row r="3" spans="1:40" x14ac:dyDescent="0.2">
      <c r="A3">
        <v>2</v>
      </c>
      <c r="B3" t="s">
        <v>38</v>
      </c>
      <c r="C3">
        <v>140</v>
      </c>
      <c r="D3">
        <v>179</v>
      </c>
      <c r="E3">
        <v>5</v>
      </c>
      <c r="F3">
        <v>140</v>
      </c>
      <c r="G3">
        <v>52</v>
      </c>
      <c r="H3">
        <v>14</v>
      </c>
      <c r="I3">
        <v>0</v>
      </c>
      <c r="J3">
        <v>2</v>
      </c>
      <c r="K3">
        <v>14</v>
      </c>
      <c r="L3">
        <v>74</v>
      </c>
      <c r="M3">
        <v>77</v>
      </c>
      <c r="N3">
        <v>61.75</v>
      </c>
      <c r="O3">
        <v>18.25</v>
      </c>
      <c r="P3">
        <v>64.75</v>
      </c>
      <c r="Q3">
        <v>21.25</v>
      </c>
      <c r="R3">
        <v>51.333333281999998</v>
      </c>
      <c r="S3">
        <v>6.3333333280000002</v>
      </c>
      <c r="T3">
        <v>97.5</v>
      </c>
      <c r="U3">
        <f>VLOOKUP(B3,fractions_auxotrophs2!B:C,2,0)</f>
        <v>924</v>
      </c>
      <c r="V3">
        <f t="shared" ref="V3:V30" si="0">(T3/0.5)/U3</f>
        <v>0.21103896103896103</v>
      </c>
      <c r="W3">
        <v>16947.7</v>
      </c>
      <c r="X3">
        <v>1.4358974358974399</v>
      </c>
      <c r="Y3">
        <v>1.83589743589744</v>
      </c>
      <c r="Z3">
        <v>5.1282051282051301E-2</v>
      </c>
      <c r="AA3">
        <v>1.4358974358974399</v>
      </c>
      <c r="AB3">
        <v>0.53333333333333299</v>
      </c>
      <c r="AC3">
        <v>0.143589743589744</v>
      </c>
      <c r="AD3">
        <v>0</v>
      </c>
      <c r="AE3">
        <v>2.0512820512820499E-2</v>
      </c>
      <c r="AF3">
        <v>0.143589743589744</v>
      </c>
      <c r="AG3">
        <v>0.75897435897435905</v>
      </c>
      <c r="AH3">
        <v>0.78974358974359005</v>
      </c>
      <c r="AI3">
        <v>0.63333333333333297</v>
      </c>
      <c r="AJ3">
        <v>0.18717948717948699</v>
      </c>
      <c r="AK3">
        <v>0.66410256410256396</v>
      </c>
      <c r="AL3">
        <v>0.21794871794871801</v>
      </c>
      <c r="AM3">
        <v>0.526495725969231</v>
      </c>
      <c r="AN3">
        <v>6.4957264902564094E-2</v>
      </c>
    </row>
    <row r="4" spans="1:40" x14ac:dyDescent="0.2">
      <c r="A4">
        <v>3</v>
      </c>
      <c r="B4" t="s">
        <v>39</v>
      </c>
      <c r="C4">
        <v>79</v>
      </c>
      <c r="D4">
        <v>312</v>
      </c>
      <c r="E4">
        <v>43</v>
      </c>
      <c r="F4">
        <v>79</v>
      </c>
      <c r="G4">
        <v>286</v>
      </c>
      <c r="H4">
        <v>61</v>
      </c>
      <c r="I4">
        <v>0</v>
      </c>
      <c r="J4">
        <v>58</v>
      </c>
      <c r="K4">
        <v>39</v>
      </c>
      <c r="L4">
        <v>69.25</v>
      </c>
      <c r="M4">
        <v>64.5</v>
      </c>
      <c r="N4">
        <v>179.25</v>
      </c>
      <c r="O4">
        <v>112</v>
      </c>
      <c r="P4">
        <v>174.5</v>
      </c>
      <c r="Q4">
        <v>107.25</v>
      </c>
      <c r="R4">
        <v>39.333333293999999</v>
      </c>
      <c r="S4">
        <v>27.333333311000001</v>
      </c>
      <c r="T4">
        <v>185.5</v>
      </c>
      <c r="U4">
        <f>VLOOKUP(B4,fractions_auxotrophs2!B:C,2,0)</f>
        <v>1949</v>
      </c>
      <c r="V4">
        <f t="shared" si="0"/>
        <v>0.19035402770651616</v>
      </c>
      <c r="W4">
        <v>32502.38</v>
      </c>
      <c r="X4">
        <v>0.42587601078167098</v>
      </c>
      <c r="Y4">
        <v>1.68194070080863</v>
      </c>
      <c r="Z4">
        <v>0.23180592991913701</v>
      </c>
      <c r="AA4">
        <v>0.42587601078167098</v>
      </c>
      <c r="AB4">
        <v>1.5417789757412399</v>
      </c>
      <c r="AC4">
        <v>0.32884097035040399</v>
      </c>
      <c r="AD4">
        <v>0</v>
      </c>
      <c r="AE4">
        <v>0.31266846361186001</v>
      </c>
      <c r="AF4">
        <v>0.210242587601078</v>
      </c>
      <c r="AG4">
        <v>0.37331536388140202</v>
      </c>
      <c r="AH4">
        <v>0.34770889487870599</v>
      </c>
      <c r="AI4">
        <v>0.96630727762803204</v>
      </c>
      <c r="AJ4">
        <v>0.60377358490566002</v>
      </c>
      <c r="AK4">
        <v>0.940700808625337</v>
      </c>
      <c r="AL4">
        <v>0.57816711590296499</v>
      </c>
      <c r="AM4">
        <v>0.21203953258221001</v>
      </c>
      <c r="AN4">
        <v>0.147349505719677</v>
      </c>
    </row>
    <row r="5" spans="1:40" x14ac:dyDescent="0.2">
      <c r="A5">
        <v>4</v>
      </c>
      <c r="B5" t="s">
        <v>65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0.5</v>
      </c>
      <c r="M5">
        <v>0.25</v>
      </c>
      <c r="N5">
        <v>0.5</v>
      </c>
      <c r="O5">
        <v>0.5</v>
      </c>
      <c r="P5">
        <v>0.25</v>
      </c>
      <c r="Q5">
        <v>0.25</v>
      </c>
      <c r="R5">
        <v>0</v>
      </c>
      <c r="S5">
        <v>0</v>
      </c>
      <c r="T5">
        <v>0.5</v>
      </c>
      <c r="U5">
        <f>VLOOKUP(B5,fractions_auxotrophs2!B:C,2,0)</f>
        <v>1059</v>
      </c>
      <c r="V5">
        <f t="shared" si="0"/>
        <v>9.4428706326723328E-4</v>
      </c>
      <c r="W5">
        <v>78.209999999999994</v>
      </c>
      <c r="X5">
        <v>0</v>
      </c>
      <c r="Y5">
        <v>0</v>
      </c>
      <c r="Z5">
        <v>0</v>
      </c>
      <c r="AA5">
        <v>0</v>
      </c>
      <c r="AB5">
        <v>0</v>
      </c>
      <c r="AC5">
        <v>2</v>
      </c>
      <c r="AD5">
        <v>0</v>
      </c>
      <c r="AE5">
        <v>2</v>
      </c>
      <c r="AF5">
        <v>0</v>
      </c>
      <c r="AG5">
        <v>1</v>
      </c>
      <c r="AH5">
        <v>0.5</v>
      </c>
      <c r="AI5">
        <v>1</v>
      </c>
      <c r="AJ5">
        <v>1</v>
      </c>
      <c r="AK5">
        <v>0.5</v>
      </c>
      <c r="AL5">
        <v>0.5</v>
      </c>
      <c r="AM5">
        <v>0</v>
      </c>
      <c r="AN5">
        <v>0</v>
      </c>
    </row>
    <row r="6" spans="1:40" x14ac:dyDescent="0.2">
      <c r="A6">
        <v>5</v>
      </c>
      <c r="B6" t="s">
        <v>62</v>
      </c>
      <c r="C6">
        <v>0</v>
      </c>
      <c r="D6">
        <v>5</v>
      </c>
      <c r="E6">
        <v>0</v>
      </c>
      <c r="F6">
        <v>0</v>
      </c>
      <c r="G6">
        <v>5</v>
      </c>
      <c r="H6">
        <v>0</v>
      </c>
      <c r="I6">
        <v>0</v>
      </c>
      <c r="J6">
        <v>2</v>
      </c>
      <c r="K6">
        <v>1</v>
      </c>
      <c r="L6">
        <v>0.5</v>
      </c>
      <c r="M6">
        <v>0.25</v>
      </c>
      <c r="N6">
        <v>3</v>
      </c>
      <c r="O6">
        <v>1.75</v>
      </c>
      <c r="P6">
        <v>2.75</v>
      </c>
      <c r="Q6">
        <v>1.5</v>
      </c>
      <c r="R6">
        <v>0.33333333300000001</v>
      </c>
      <c r="S6">
        <v>0.33333333300000001</v>
      </c>
      <c r="T6">
        <v>3</v>
      </c>
      <c r="U6">
        <f>VLOOKUP(B6,fractions_auxotrophs2!B:C,2,0)</f>
        <v>64</v>
      </c>
      <c r="V6">
        <f t="shared" si="0"/>
        <v>9.375E-2</v>
      </c>
      <c r="W6">
        <v>545.5</v>
      </c>
      <c r="X6">
        <v>0</v>
      </c>
      <c r="Y6">
        <v>1.6666666666666701</v>
      </c>
      <c r="Z6">
        <v>0</v>
      </c>
      <c r="AA6">
        <v>0</v>
      </c>
      <c r="AB6">
        <v>1.6666666666666701</v>
      </c>
      <c r="AC6">
        <v>0</v>
      </c>
      <c r="AD6">
        <v>0</v>
      </c>
      <c r="AE6">
        <v>0.66666666666666696</v>
      </c>
      <c r="AF6">
        <v>0.33333333333333298</v>
      </c>
      <c r="AG6">
        <v>0.16666666666666699</v>
      </c>
      <c r="AH6">
        <v>8.3333333333333301E-2</v>
      </c>
      <c r="AI6">
        <v>1</v>
      </c>
      <c r="AJ6">
        <v>0.58333333333333304</v>
      </c>
      <c r="AK6">
        <v>0.91666666666666696</v>
      </c>
      <c r="AL6">
        <v>0.5</v>
      </c>
      <c r="AM6">
        <v>0.111111111</v>
      </c>
      <c r="AN6">
        <v>0.111111111</v>
      </c>
    </row>
    <row r="7" spans="1:40" x14ac:dyDescent="0.2">
      <c r="A7">
        <v>6</v>
      </c>
      <c r="B7" t="s">
        <v>40</v>
      </c>
      <c r="C7">
        <v>57</v>
      </c>
      <c r="D7">
        <v>6</v>
      </c>
      <c r="E7">
        <v>61</v>
      </c>
      <c r="F7">
        <v>57</v>
      </c>
      <c r="G7">
        <v>8</v>
      </c>
      <c r="H7">
        <v>44</v>
      </c>
      <c r="I7">
        <v>0</v>
      </c>
      <c r="J7">
        <v>42</v>
      </c>
      <c r="K7">
        <v>20</v>
      </c>
      <c r="L7">
        <v>50</v>
      </c>
      <c r="M7">
        <v>44.5</v>
      </c>
      <c r="N7">
        <v>25</v>
      </c>
      <c r="O7">
        <v>38.75</v>
      </c>
      <c r="P7">
        <v>19.5</v>
      </c>
      <c r="Q7">
        <v>33.25</v>
      </c>
      <c r="R7">
        <v>25.666666640999999</v>
      </c>
      <c r="S7">
        <v>26.999999973000001</v>
      </c>
      <c r="T7">
        <v>54.5</v>
      </c>
      <c r="U7">
        <f>VLOOKUP(B7,fractions_auxotrophs2!B:C,2,0)</f>
        <v>694</v>
      </c>
      <c r="V7">
        <f t="shared" si="0"/>
        <v>0.15706051873198848</v>
      </c>
      <c r="W7">
        <v>9565.0300000000007</v>
      </c>
      <c r="X7">
        <v>1.0458715596330299</v>
      </c>
      <c r="Y7">
        <v>0.11009174311926601</v>
      </c>
      <c r="Z7">
        <v>1.11926605504587</v>
      </c>
      <c r="AA7">
        <v>1.0458715596330299</v>
      </c>
      <c r="AB7">
        <v>0.146788990825688</v>
      </c>
      <c r="AC7">
        <v>0.807339449541284</v>
      </c>
      <c r="AD7">
        <v>0</v>
      </c>
      <c r="AE7">
        <v>0.77064220183486198</v>
      </c>
      <c r="AF7">
        <v>0.36697247706421998</v>
      </c>
      <c r="AG7">
        <v>0.91743119266055095</v>
      </c>
      <c r="AH7">
        <v>0.81651376146789001</v>
      </c>
      <c r="AI7">
        <v>0.45871559633027498</v>
      </c>
      <c r="AJ7">
        <v>0.71100917431192701</v>
      </c>
      <c r="AK7">
        <v>0.35779816513761498</v>
      </c>
      <c r="AL7">
        <v>0.61009174311926595</v>
      </c>
      <c r="AM7">
        <v>0.470948011761468</v>
      </c>
      <c r="AN7">
        <v>0.49541284354128401</v>
      </c>
    </row>
    <row r="8" spans="1:40" x14ac:dyDescent="0.2">
      <c r="A8">
        <v>7</v>
      </c>
      <c r="B8" t="s">
        <v>61</v>
      </c>
      <c r="C8">
        <v>93</v>
      </c>
      <c r="D8">
        <v>10</v>
      </c>
      <c r="E8">
        <v>90</v>
      </c>
      <c r="F8">
        <v>93</v>
      </c>
      <c r="G8">
        <v>10</v>
      </c>
      <c r="H8">
        <v>0</v>
      </c>
      <c r="I8">
        <v>0</v>
      </c>
      <c r="J8">
        <v>0</v>
      </c>
      <c r="K8">
        <v>0</v>
      </c>
      <c r="L8">
        <v>46.5</v>
      </c>
      <c r="M8">
        <v>46.5</v>
      </c>
      <c r="N8">
        <v>5</v>
      </c>
      <c r="O8">
        <v>25</v>
      </c>
      <c r="P8">
        <v>5</v>
      </c>
      <c r="Q8">
        <v>25</v>
      </c>
      <c r="R8">
        <v>30.999999969000001</v>
      </c>
      <c r="S8">
        <v>29.999999970000001</v>
      </c>
      <c r="T8">
        <v>50</v>
      </c>
      <c r="U8">
        <f>VLOOKUP(B8,fractions_auxotrophs2!B:C,2,0)</f>
        <v>197</v>
      </c>
      <c r="V8">
        <f t="shared" si="0"/>
        <v>0.50761421319796951</v>
      </c>
      <c r="W8">
        <v>8436.2800000000007</v>
      </c>
      <c r="X8">
        <v>1.86</v>
      </c>
      <c r="Y8">
        <v>0.2</v>
      </c>
      <c r="Z8">
        <v>1.8</v>
      </c>
      <c r="AA8">
        <v>1.86</v>
      </c>
      <c r="AB8">
        <v>0.2</v>
      </c>
      <c r="AC8">
        <v>0</v>
      </c>
      <c r="AD8">
        <v>0</v>
      </c>
      <c r="AE8">
        <v>0</v>
      </c>
      <c r="AF8">
        <v>0</v>
      </c>
      <c r="AG8">
        <v>0.93</v>
      </c>
      <c r="AH8">
        <v>0.93</v>
      </c>
      <c r="AI8">
        <v>0.1</v>
      </c>
      <c r="AJ8">
        <v>0.5</v>
      </c>
      <c r="AK8">
        <v>0.1</v>
      </c>
      <c r="AL8">
        <v>0.5</v>
      </c>
      <c r="AM8">
        <v>0.61999999938000006</v>
      </c>
      <c r="AN8">
        <v>0.59999999940000004</v>
      </c>
    </row>
    <row r="9" spans="1:40" x14ac:dyDescent="0.2">
      <c r="A9">
        <v>8</v>
      </c>
      <c r="B9" t="s">
        <v>60</v>
      </c>
      <c r="C9">
        <v>0</v>
      </c>
      <c r="D9">
        <v>0</v>
      </c>
      <c r="E9">
        <v>52</v>
      </c>
      <c r="F9">
        <v>0</v>
      </c>
      <c r="G9">
        <v>0</v>
      </c>
      <c r="H9">
        <v>91</v>
      </c>
      <c r="I9">
        <v>0</v>
      </c>
      <c r="J9">
        <v>0</v>
      </c>
      <c r="K9">
        <v>61</v>
      </c>
      <c r="L9">
        <v>22.75</v>
      </c>
      <c r="M9">
        <v>38</v>
      </c>
      <c r="N9">
        <v>22.75</v>
      </c>
      <c r="O9">
        <v>35.75</v>
      </c>
      <c r="P9">
        <v>38</v>
      </c>
      <c r="Q9">
        <v>51</v>
      </c>
      <c r="R9">
        <v>20.333333313000001</v>
      </c>
      <c r="S9">
        <v>37.666666640000003</v>
      </c>
      <c r="T9">
        <v>51</v>
      </c>
      <c r="U9">
        <f>VLOOKUP(B9,fractions_auxotrophs2!B:C,2,0)</f>
        <v>260</v>
      </c>
      <c r="V9">
        <f t="shared" si="0"/>
        <v>0.3923076923076923</v>
      </c>
      <c r="W9">
        <v>8654.1299999999992</v>
      </c>
      <c r="X9">
        <v>0</v>
      </c>
      <c r="Y9">
        <v>0</v>
      </c>
      <c r="Z9">
        <v>1.0196078431372499</v>
      </c>
      <c r="AA9">
        <v>0</v>
      </c>
      <c r="AB9">
        <v>0</v>
      </c>
      <c r="AC9">
        <v>1.7843137254902</v>
      </c>
      <c r="AD9">
        <v>0</v>
      </c>
      <c r="AE9">
        <v>0</v>
      </c>
      <c r="AF9">
        <v>1.1960784313725501</v>
      </c>
      <c r="AG9">
        <v>0.44607843137254899</v>
      </c>
      <c r="AH9">
        <v>0.74509803921568596</v>
      </c>
      <c r="AI9">
        <v>0.44607843137254899</v>
      </c>
      <c r="AJ9">
        <v>0.70098039215686303</v>
      </c>
      <c r="AK9">
        <v>0.74509803921568596</v>
      </c>
      <c r="AL9">
        <v>1</v>
      </c>
      <c r="AM9">
        <v>0.39869281005882401</v>
      </c>
      <c r="AN9">
        <v>0.73856209098039205</v>
      </c>
    </row>
    <row r="10" spans="1:40" x14ac:dyDescent="0.2">
      <c r="A10">
        <v>9</v>
      </c>
      <c r="B10" t="s">
        <v>59</v>
      </c>
      <c r="C10">
        <v>0</v>
      </c>
      <c r="D10">
        <v>3</v>
      </c>
      <c r="E10">
        <v>14</v>
      </c>
      <c r="F10">
        <v>0</v>
      </c>
      <c r="G10">
        <v>0</v>
      </c>
      <c r="H10">
        <v>18</v>
      </c>
      <c r="I10">
        <v>0</v>
      </c>
      <c r="J10">
        <v>3</v>
      </c>
      <c r="K10">
        <v>2</v>
      </c>
      <c r="L10">
        <v>5.25</v>
      </c>
      <c r="M10">
        <v>5</v>
      </c>
      <c r="N10">
        <v>6</v>
      </c>
      <c r="O10">
        <v>8.75</v>
      </c>
      <c r="P10">
        <v>5.75</v>
      </c>
      <c r="Q10">
        <v>8.5</v>
      </c>
      <c r="R10">
        <v>0.66666666600000002</v>
      </c>
      <c r="S10">
        <v>5.3333333300000003</v>
      </c>
      <c r="T10">
        <v>10</v>
      </c>
      <c r="U10">
        <f>VLOOKUP(B10,fractions_auxotrophs2!B:C,2,0)</f>
        <v>298</v>
      </c>
      <c r="V10">
        <f t="shared" si="0"/>
        <v>6.7114093959731544E-2</v>
      </c>
      <c r="W10">
        <v>1852.66</v>
      </c>
      <c r="X10">
        <v>0</v>
      </c>
      <c r="Y10">
        <v>0.3</v>
      </c>
      <c r="Z10">
        <v>1.4</v>
      </c>
      <c r="AA10">
        <v>0</v>
      </c>
      <c r="AB10">
        <v>0</v>
      </c>
      <c r="AC10">
        <v>1.8</v>
      </c>
      <c r="AD10">
        <v>0</v>
      </c>
      <c r="AE10">
        <v>0.3</v>
      </c>
      <c r="AF10">
        <v>0.2</v>
      </c>
      <c r="AG10">
        <v>0.52500000000000002</v>
      </c>
      <c r="AH10">
        <v>0.5</v>
      </c>
      <c r="AI10">
        <v>0.6</v>
      </c>
      <c r="AJ10">
        <v>0.875</v>
      </c>
      <c r="AK10">
        <v>0.57499999999999996</v>
      </c>
      <c r="AL10">
        <v>0.85</v>
      </c>
      <c r="AM10">
        <v>6.6666666599999994E-2</v>
      </c>
      <c r="AN10">
        <v>0.53333333299999997</v>
      </c>
    </row>
    <row r="11" spans="1:40" x14ac:dyDescent="0.2">
      <c r="A11">
        <v>10</v>
      </c>
      <c r="B11" t="s">
        <v>58</v>
      </c>
      <c r="C11">
        <v>0</v>
      </c>
      <c r="D11">
        <v>5</v>
      </c>
      <c r="E11">
        <v>0</v>
      </c>
      <c r="F11">
        <v>0</v>
      </c>
      <c r="G11">
        <v>3</v>
      </c>
      <c r="H11">
        <v>0</v>
      </c>
      <c r="I11">
        <v>0</v>
      </c>
      <c r="J11">
        <v>4</v>
      </c>
      <c r="K11">
        <v>0</v>
      </c>
      <c r="L11">
        <v>1</v>
      </c>
      <c r="M11">
        <v>0</v>
      </c>
      <c r="N11">
        <v>3</v>
      </c>
      <c r="O11">
        <v>1.75</v>
      </c>
      <c r="P11">
        <v>2</v>
      </c>
      <c r="Q11">
        <v>0.75</v>
      </c>
      <c r="R11">
        <v>0</v>
      </c>
      <c r="S11">
        <v>0</v>
      </c>
      <c r="T11">
        <v>3</v>
      </c>
      <c r="U11">
        <f>VLOOKUP(B11,fractions_auxotrophs2!B:C,2,0)</f>
        <v>307</v>
      </c>
      <c r="V11">
        <f t="shared" si="0"/>
        <v>1.9543973941368076E-2</v>
      </c>
      <c r="W11">
        <v>480.75</v>
      </c>
      <c r="X11">
        <v>0</v>
      </c>
      <c r="Y11">
        <v>1.6666666666666701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1.3333333333333299</v>
      </c>
      <c r="AF11">
        <v>0</v>
      </c>
      <c r="AG11">
        <v>0.33333333333333298</v>
      </c>
      <c r="AH11">
        <v>0</v>
      </c>
      <c r="AI11">
        <v>1</v>
      </c>
      <c r="AJ11">
        <v>0.58333333333333304</v>
      </c>
      <c r="AK11">
        <v>0.66666666666666696</v>
      </c>
      <c r="AL11">
        <v>0.25</v>
      </c>
      <c r="AM11">
        <v>0</v>
      </c>
      <c r="AN11">
        <v>0</v>
      </c>
    </row>
    <row r="12" spans="1:40" x14ac:dyDescent="0.2">
      <c r="A12">
        <v>11</v>
      </c>
      <c r="B12" t="s">
        <v>57</v>
      </c>
      <c r="C12">
        <v>0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9</v>
      </c>
      <c r="K12">
        <v>0</v>
      </c>
      <c r="L12">
        <v>2.25</v>
      </c>
      <c r="M12">
        <v>0</v>
      </c>
      <c r="N12">
        <v>4.5</v>
      </c>
      <c r="O12">
        <v>2.25</v>
      </c>
      <c r="P12">
        <v>2.25</v>
      </c>
      <c r="Q12">
        <v>0</v>
      </c>
      <c r="R12">
        <v>0</v>
      </c>
      <c r="S12">
        <v>0</v>
      </c>
      <c r="T12">
        <v>4.5</v>
      </c>
      <c r="U12">
        <f>VLOOKUP(B12,fractions_auxotrophs2!B:C,2,0)</f>
        <v>536</v>
      </c>
      <c r="V12">
        <f t="shared" si="0"/>
        <v>1.6791044776119403E-2</v>
      </c>
      <c r="W12">
        <v>725.73</v>
      </c>
      <c r="X12">
        <v>0</v>
      </c>
      <c r="Y12">
        <v>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</v>
      </c>
      <c r="AF12">
        <v>0</v>
      </c>
      <c r="AG12">
        <v>0.5</v>
      </c>
      <c r="AH12">
        <v>0</v>
      </c>
      <c r="AI12">
        <v>1</v>
      </c>
      <c r="AJ12">
        <v>0.5</v>
      </c>
      <c r="AK12">
        <v>0.5</v>
      </c>
      <c r="AL12">
        <v>0</v>
      </c>
      <c r="AM12">
        <v>0</v>
      </c>
      <c r="AN12">
        <v>0</v>
      </c>
    </row>
    <row r="13" spans="1:40" x14ac:dyDescent="0.2">
      <c r="A13">
        <v>12</v>
      </c>
      <c r="B13" t="s">
        <v>41</v>
      </c>
      <c r="C13">
        <v>10</v>
      </c>
      <c r="D13">
        <v>15</v>
      </c>
      <c r="E13">
        <v>19</v>
      </c>
      <c r="F13">
        <v>10</v>
      </c>
      <c r="G13">
        <v>8</v>
      </c>
      <c r="H13">
        <v>19</v>
      </c>
      <c r="I13">
        <v>0</v>
      </c>
      <c r="J13">
        <v>7</v>
      </c>
      <c r="K13">
        <v>13</v>
      </c>
      <c r="L13">
        <v>11.5</v>
      </c>
      <c r="M13">
        <v>13</v>
      </c>
      <c r="N13">
        <v>12.25</v>
      </c>
      <c r="O13">
        <v>13.25</v>
      </c>
      <c r="P13">
        <v>13.75</v>
      </c>
      <c r="Q13">
        <v>14.75</v>
      </c>
      <c r="R13">
        <v>7.6666666589999997</v>
      </c>
      <c r="S13">
        <v>10.666666656</v>
      </c>
      <c r="T13">
        <v>21.5</v>
      </c>
      <c r="U13">
        <f>VLOOKUP(B13,fractions_auxotrophs2!B:C,2,0)</f>
        <v>347</v>
      </c>
      <c r="V13">
        <f t="shared" si="0"/>
        <v>0.1239193083573487</v>
      </c>
      <c r="W13">
        <v>3833.02</v>
      </c>
      <c r="X13">
        <v>0.46511627906976699</v>
      </c>
      <c r="Y13">
        <v>0.69767441860465096</v>
      </c>
      <c r="Z13">
        <v>0.88372093023255804</v>
      </c>
      <c r="AA13">
        <v>0.46511627906976699</v>
      </c>
      <c r="AB13">
        <v>0.372093023255814</v>
      </c>
      <c r="AC13">
        <v>0.88372093023255804</v>
      </c>
      <c r="AD13">
        <v>0</v>
      </c>
      <c r="AE13">
        <v>0.32558139534883701</v>
      </c>
      <c r="AF13">
        <v>0.60465116279069797</v>
      </c>
      <c r="AG13">
        <v>0.53488372093023295</v>
      </c>
      <c r="AH13">
        <v>0.60465116279069797</v>
      </c>
      <c r="AI13">
        <v>0.56976744186046502</v>
      </c>
      <c r="AJ13">
        <v>0.61627906976744196</v>
      </c>
      <c r="AK13">
        <v>0.63953488372093004</v>
      </c>
      <c r="AL13">
        <v>0.68604651162790697</v>
      </c>
      <c r="AM13">
        <v>0.35658914693023303</v>
      </c>
      <c r="AN13">
        <v>0.49612403051162801</v>
      </c>
    </row>
    <row r="14" spans="1:40" x14ac:dyDescent="0.2">
      <c r="A14">
        <v>13</v>
      </c>
      <c r="B14" t="s">
        <v>42</v>
      </c>
      <c r="C14">
        <v>58</v>
      </c>
      <c r="D14">
        <v>515</v>
      </c>
      <c r="E14">
        <v>1</v>
      </c>
      <c r="F14">
        <v>58</v>
      </c>
      <c r="G14">
        <v>84</v>
      </c>
      <c r="H14">
        <v>167</v>
      </c>
      <c r="I14">
        <v>0</v>
      </c>
      <c r="J14">
        <v>136</v>
      </c>
      <c r="K14">
        <v>286</v>
      </c>
      <c r="L14">
        <v>104.75</v>
      </c>
      <c r="M14">
        <v>142.25</v>
      </c>
      <c r="N14">
        <v>225.5</v>
      </c>
      <c r="O14">
        <v>97</v>
      </c>
      <c r="P14">
        <v>263</v>
      </c>
      <c r="Q14">
        <v>134.5</v>
      </c>
      <c r="R14">
        <v>114.666666552</v>
      </c>
      <c r="S14">
        <v>95.666666570999993</v>
      </c>
      <c r="T14">
        <v>285.5</v>
      </c>
      <c r="U14">
        <f>VLOOKUP(B14,fractions_auxotrophs2!B:C,2,0)</f>
        <v>2432</v>
      </c>
      <c r="V14">
        <f t="shared" si="0"/>
        <v>0.23478618421052633</v>
      </c>
      <c r="W14">
        <v>52565.57</v>
      </c>
      <c r="X14">
        <v>0.20315236427320499</v>
      </c>
      <c r="Y14">
        <v>1.8038528896672501</v>
      </c>
      <c r="Z14">
        <v>3.5026269702276699E-3</v>
      </c>
      <c r="AA14">
        <v>0.20315236427320499</v>
      </c>
      <c r="AB14">
        <v>0.29422066549912401</v>
      </c>
      <c r="AC14">
        <v>0.58493870402802095</v>
      </c>
      <c r="AD14">
        <v>0</v>
      </c>
      <c r="AE14">
        <v>0.476357267950963</v>
      </c>
      <c r="AF14">
        <v>1.0017513134851099</v>
      </c>
      <c r="AG14">
        <v>0.36690017513134898</v>
      </c>
      <c r="AH14">
        <v>0.49824868651488602</v>
      </c>
      <c r="AI14">
        <v>0.78984238178634003</v>
      </c>
      <c r="AJ14">
        <v>0.33975481611208402</v>
      </c>
      <c r="AK14">
        <v>0.92119089316987701</v>
      </c>
      <c r="AL14">
        <v>0.471103327495622</v>
      </c>
      <c r="AM14">
        <v>0.40163455885113802</v>
      </c>
      <c r="AN14">
        <v>0.335084646483363</v>
      </c>
    </row>
    <row r="15" spans="1:40" x14ac:dyDescent="0.2">
      <c r="A15">
        <v>14</v>
      </c>
      <c r="B15" t="s">
        <v>43</v>
      </c>
      <c r="C15">
        <v>12</v>
      </c>
      <c r="D15">
        <v>3</v>
      </c>
      <c r="E15">
        <v>77</v>
      </c>
      <c r="F15">
        <v>12</v>
      </c>
      <c r="G15">
        <v>0</v>
      </c>
      <c r="H15">
        <v>22</v>
      </c>
      <c r="I15">
        <v>0</v>
      </c>
      <c r="J15">
        <v>3</v>
      </c>
      <c r="K15">
        <v>81</v>
      </c>
      <c r="L15">
        <v>12.25</v>
      </c>
      <c r="M15">
        <v>31.75</v>
      </c>
      <c r="N15">
        <v>7</v>
      </c>
      <c r="O15">
        <v>25.5</v>
      </c>
      <c r="P15">
        <v>26.5</v>
      </c>
      <c r="Q15">
        <v>45</v>
      </c>
      <c r="R15">
        <v>30.999999969000001</v>
      </c>
      <c r="S15">
        <v>52.666666677000002</v>
      </c>
      <c r="T15">
        <v>49</v>
      </c>
      <c r="U15">
        <f>VLOOKUP(B15,fractions_auxotrophs2!B:C,2,0)</f>
        <v>716</v>
      </c>
      <c r="V15">
        <f t="shared" si="0"/>
        <v>0.13687150837988826</v>
      </c>
      <c r="W15">
        <v>8731.18</v>
      </c>
      <c r="X15">
        <v>0.24489795918367299</v>
      </c>
      <c r="Y15">
        <v>6.1224489795918401E-2</v>
      </c>
      <c r="Z15">
        <v>1.5714285714285701</v>
      </c>
      <c r="AA15">
        <v>0.24489795918367299</v>
      </c>
      <c r="AB15">
        <v>0</v>
      </c>
      <c r="AC15">
        <v>0.44897959183673503</v>
      </c>
      <c r="AD15">
        <v>0</v>
      </c>
      <c r="AE15">
        <v>6.1224489795918401E-2</v>
      </c>
      <c r="AF15">
        <v>1.6530612244898</v>
      </c>
      <c r="AG15">
        <v>0.25</v>
      </c>
      <c r="AH15">
        <v>0.64795918367346905</v>
      </c>
      <c r="AI15">
        <v>0.14285714285714299</v>
      </c>
      <c r="AJ15">
        <v>0.52040816326530603</v>
      </c>
      <c r="AK15">
        <v>0.54081632653061196</v>
      </c>
      <c r="AL15">
        <v>0.91836734693877597</v>
      </c>
      <c r="AM15">
        <v>0.63265306059183701</v>
      </c>
      <c r="AN15">
        <v>1.0748299321836701</v>
      </c>
    </row>
    <row r="16" spans="1:40" x14ac:dyDescent="0.2">
      <c r="A16">
        <v>15</v>
      </c>
      <c r="B16" t="s">
        <v>44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0.25</v>
      </c>
      <c r="M16">
        <v>0.25</v>
      </c>
      <c r="N16">
        <v>0.25</v>
      </c>
      <c r="O16">
        <v>0.5</v>
      </c>
      <c r="P16">
        <v>0.25</v>
      </c>
      <c r="Q16">
        <v>0.5</v>
      </c>
      <c r="R16">
        <v>0.33333333300000001</v>
      </c>
      <c r="S16">
        <v>0.66666666699999999</v>
      </c>
      <c r="T16">
        <v>0.5</v>
      </c>
      <c r="U16">
        <f>VLOOKUP(B16,fractions_auxotrophs2!B:C,2,0)</f>
        <v>53</v>
      </c>
      <c r="V16">
        <f t="shared" si="0"/>
        <v>1.8867924528301886E-2</v>
      </c>
      <c r="W16">
        <v>77.2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2</v>
      </c>
      <c r="AG16">
        <v>0.5</v>
      </c>
      <c r="AH16">
        <v>0.5</v>
      </c>
      <c r="AI16">
        <v>0.5</v>
      </c>
      <c r="AJ16">
        <v>1</v>
      </c>
      <c r="AK16">
        <v>0.5</v>
      </c>
      <c r="AL16">
        <v>1</v>
      </c>
      <c r="AM16">
        <v>0.66666666600000002</v>
      </c>
      <c r="AN16">
        <v>1.333333334</v>
      </c>
    </row>
    <row r="17" spans="1:40" x14ac:dyDescent="0.2">
      <c r="A17">
        <v>16</v>
      </c>
      <c r="B17" t="s">
        <v>45</v>
      </c>
      <c r="C17">
        <v>1</v>
      </c>
      <c r="D17">
        <v>0</v>
      </c>
      <c r="E17">
        <v>26</v>
      </c>
      <c r="F17">
        <v>1</v>
      </c>
      <c r="G17">
        <v>1</v>
      </c>
      <c r="H17">
        <v>20</v>
      </c>
      <c r="I17">
        <v>0</v>
      </c>
      <c r="J17">
        <v>18</v>
      </c>
      <c r="K17">
        <v>26</v>
      </c>
      <c r="L17">
        <v>10</v>
      </c>
      <c r="M17">
        <v>12</v>
      </c>
      <c r="N17">
        <v>9.75</v>
      </c>
      <c r="O17">
        <v>16.25</v>
      </c>
      <c r="P17">
        <v>11.75</v>
      </c>
      <c r="Q17">
        <v>18.25</v>
      </c>
      <c r="R17">
        <v>8.9999999909999993</v>
      </c>
      <c r="S17">
        <v>17.333333331999999</v>
      </c>
      <c r="T17">
        <v>19</v>
      </c>
      <c r="U17">
        <f>VLOOKUP(B17,fractions_auxotrophs2!B:C,2,0)</f>
        <v>428</v>
      </c>
      <c r="V17">
        <f t="shared" si="0"/>
        <v>8.8785046728971959E-2</v>
      </c>
      <c r="W17">
        <v>3142.4</v>
      </c>
      <c r="X17">
        <v>5.2631578947368397E-2</v>
      </c>
      <c r="Y17">
        <v>0</v>
      </c>
      <c r="Z17">
        <v>1.3684210526315801</v>
      </c>
      <c r="AA17">
        <v>5.2631578947368397E-2</v>
      </c>
      <c r="AB17">
        <v>5.2631578947368397E-2</v>
      </c>
      <c r="AC17">
        <v>1.0526315789473699</v>
      </c>
      <c r="AD17">
        <v>0</v>
      </c>
      <c r="AE17">
        <v>0.94736842105263197</v>
      </c>
      <c r="AF17">
        <v>1.3684210526315801</v>
      </c>
      <c r="AG17">
        <v>0.52631578947368396</v>
      </c>
      <c r="AH17">
        <v>0.63157894736842102</v>
      </c>
      <c r="AI17">
        <v>0.51315789473684204</v>
      </c>
      <c r="AJ17">
        <v>0.85526315789473695</v>
      </c>
      <c r="AK17">
        <v>0.61842105263157898</v>
      </c>
      <c r="AL17">
        <v>0.96052631578947401</v>
      </c>
      <c r="AM17">
        <v>0.473684210052632</v>
      </c>
      <c r="AN17">
        <v>0.91228070168421005</v>
      </c>
    </row>
    <row r="18" spans="1:40" x14ac:dyDescent="0.2">
      <c r="A18">
        <v>17</v>
      </c>
      <c r="B18" t="s">
        <v>46</v>
      </c>
      <c r="C18">
        <v>0</v>
      </c>
      <c r="D18">
        <v>0</v>
      </c>
      <c r="E18">
        <v>6</v>
      </c>
      <c r="F18">
        <v>0</v>
      </c>
      <c r="G18">
        <v>0</v>
      </c>
      <c r="H18">
        <v>0</v>
      </c>
      <c r="I18">
        <v>0</v>
      </c>
      <c r="J18">
        <v>5</v>
      </c>
      <c r="K18">
        <v>5</v>
      </c>
      <c r="L18">
        <v>1.25</v>
      </c>
      <c r="M18">
        <v>1.25</v>
      </c>
      <c r="N18">
        <v>1.25</v>
      </c>
      <c r="O18">
        <v>2.75</v>
      </c>
      <c r="P18">
        <v>1.25</v>
      </c>
      <c r="Q18">
        <v>2.75</v>
      </c>
      <c r="R18">
        <v>1.6666666649999999</v>
      </c>
      <c r="S18">
        <v>3.666666668</v>
      </c>
      <c r="T18">
        <v>3</v>
      </c>
      <c r="U18">
        <f>VLOOKUP(B18,fractions_auxotrophs2!B:C,2,0)</f>
        <v>96</v>
      </c>
      <c r="V18">
        <f t="shared" si="0"/>
        <v>6.25E-2</v>
      </c>
      <c r="W18">
        <v>513.17999999999995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1.6666666666666701</v>
      </c>
      <c r="AF18">
        <v>1.6666666666666701</v>
      </c>
      <c r="AG18">
        <v>0.41666666666666702</v>
      </c>
      <c r="AH18">
        <v>0.41666666666666702</v>
      </c>
      <c r="AI18">
        <v>0.41666666666666702</v>
      </c>
      <c r="AJ18">
        <v>0.91666666666666696</v>
      </c>
      <c r="AK18">
        <v>0.41666666666666702</v>
      </c>
      <c r="AL18">
        <v>0.91666666666666696</v>
      </c>
      <c r="AM18">
        <v>0.55555555499999998</v>
      </c>
      <c r="AN18">
        <v>1.2222222226666699</v>
      </c>
    </row>
    <row r="19" spans="1:40" x14ac:dyDescent="0.2">
      <c r="A19">
        <v>18</v>
      </c>
      <c r="B19" t="s">
        <v>56</v>
      </c>
      <c r="C19">
        <v>0</v>
      </c>
      <c r="D19">
        <v>43</v>
      </c>
      <c r="E19">
        <v>0</v>
      </c>
      <c r="F19">
        <v>0</v>
      </c>
      <c r="G19">
        <v>0</v>
      </c>
      <c r="H19">
        <v>1</v>
      </c>
      <c r="I19">
        <v>0</v>
      </c>
      <c r="J19">
        <v>40</v>
      </c>
      <c r="K19">
        <v>42</v>
      </c>
      <c r="L19">
        <v>10.25</v>
      </c>
      <c r="M19">
        <v>10.75</v>
      </c>
      <c r="N19">
        <v>21</v>
      </c>
      <c r="O19">
        <v>10.25</v>
      </c>
      <c r="P19">
        <v>21.5</v>
      </c>
      <c r="Q19">
        <v>10.75</v>
      </c>
      <c r="R19">
        <v>13.999999986000001</v>
      </c>
      <c r="S19">
        <v>13.999999986000001</v>
      </c>
      <c r="T19">
        <v>21.5</v>
      </c>
      <c r="U19">
        <f>VLOOKUP(B19,fractions_auxotrophs2!B:C,2,0)</f>
        <v>89</v>
      </c>
      <c r="V19">
        <f t="shared" si="0"/>
        <v>0.48314606741573035</v>
      </c>
      <c r="W19">
        <v>3712.59</v>
      </c>
      <c r="X19">
        <v>0</v>
      </c>
      <c r="Y19">
        <v>2</v>
      </c>
      <c r="Z19">
        <v>0</v>
      </c>
      <c r="AA19">
        <v>0</v>
      </c>
      <c r="AB19">
        <v>0</v>
      </c>
      <c r="AC19">
        <v>4.6511627906976702E-2</v>
      </c>
      <c r="AD19">
        <v>0</v>
      </c>
      <c r="AE19">
        <v>1.86046511627907</v>
      </c>
      <c r="AF19">
        <v>1.9534883720930201</v>
      </c>
      <c r="AG19">
        <v>0.47674418604651198</v>
      </c>
      <c r="AH19">
        <v>0.5</v>
      </c>
      <c r="AI19">
        <v>0.97674418604651203</v>
      </c>
      <c r="AJ19">
        <v>0.47674418604651198</v>
      </c>
      <c r="AK19">
        <v>1</v>
      </c>
      <c r="AL19">
        <v>0.5</v>
      </c>
      <c r="AM19">
        <v>0.65116279004651201</v>
      </c>
      <c r="AN19">
        <v>0.65116279004651201</v>
      </c>
    </row>
    <row r="20" spans="1:40" x14ac:dyDescent="0.2">
      <c r="A20">
        <v>19</v>
      </c>
      <c r="B20" t="s">
        <v>47</v>
      </c>
      <c r="C20">
        <v>0</v>
      </c>
      <c r="D20">
        <v>3</v>
      </c>
      <c r="E20">
        <v>2</v>
      </c>
      <c r="F20">
        <v>0</v>
      </c>
      <c r="G20">
        <v>2</v>
      </c>
      <c r="H20">
        <v>1</v>
      </c>
      <c r="I20">
        <v>0</v>
      </c>
      <c r="J20">
        <v>1</v>
      </c>
      <c r="K20">
        <v>1</v>
      </c>
      <c r="L20">
        <v>0.5</v>
      </c>
      <c r="M20">
        <v>0.5</v>
      </c>
      <c r="N20">
        <v>1.75</v>
      </c>
      <c r="O20">
        <v>1.5</v>
      </c>
      <c r="P20">
        <v>1.75</v>
      </c>
      <c r="Q20">
        <v>1.5</v>
      </c>
      <c r="R20">
        <v>0.33333333300000001</v>
      </c>
      <c r="S20">
        <v>0.99999999900000003</v>
      </c>
      <c r="T20">
        <v>2.5</v>
      </c>
      <c r="U20">
        <f>VLOOKUP(B20,fractions_auxotrophs2!B:C,2,0)</f>
        <v>164</v>
      </c>
      <c r="V20">
        <f t="shared" si="0"/>
        <v>3.048780487804878E-2</v>
      </c>
      <c r="W20">
        <v>492.93</v>
      </c>
      <c r="X20">
        <v>0</v>
      </c>
      <c r="Y20">
        <v>1.2</v>
      </c>
      <c r="Z20">
        <v>0.8</v>
      </c>
      <c r="AA20">
        <v>0</v>
      </c>
      <c r="AB20">
        <v>0.8</v>
      </c>
      <c r="AC20">
        <v>0.4</v>
      </c>
      <c r="AD20">
        <v>0</v>
      </c>
      <c r="AE20">
        <v>0.4</v>
      </c>
      <c r="AF20">
        <v>0.4</v>
      </c>
      <c r="AG20">
        <v>0.2</v>
      </c>
      <c r="AH20">
        <v>0.2</v>
      </c>
      <c r="AI20">
        <v>0.7</v>
      </c>
      <c r="AJ20">
        <v>0.6</v>
      </c>
      <c r="AK20">
        <v>0.7</v>
      </c>
      <c r="AL20">
        <v>0.6</v>
      </c>
      <c r="AM20">
        <v>0.13333333319999999</v>
      </c>
      <c r="AN20">
        <v>0.39999999959999999</v>
      </c>
    </row>
    <row r="21" spans="1:40" x14ac:dyDescent="0.2">
      <c r="A21">
        <v>20</v>
      </c>
      <c r="B21" t="s">
        <v>48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0.5</v>
      </c>
      <c r="O21">
        <v>0.25</v>
      </c>
      <c r="P21">
        <v>0.5</v>
      </c>
      <c r="Q21">
        <v>0.25</v>
      </c>
      <c r="R21">
        <v>0</v>
      </c>
      <c r="S21">
        <v>0</v>
      </c>
      <c r="T21">
        <v>0.5</v>
      </c>
      <c r="U21">
        <f>VLOOKUP(B21,fractions_auxotrophs2!B:C,2,0)</f>
        <v>115</v>
      </c>
      <c r="V21">
        <f t="shared" si="0"/>
        <v>8.6956521739130436E-3</v>
      </c>
      <c r="W21">
        <v>75.150000000000006</v>
      </c>
      <c r="X21">
        <v>0</v>
      </c>
      <c r="Y21">
        <v>2</v>
      </c>
      <c r="Z21">
        <v>0</v>
      </c>
      <c r="AA21">
        <v>0</v>
      </c>
      <c r="AB21">
        <v>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0.5</v>
      </c>
      <c r="AK21">
        <v>1</v>
      </c>
      <c r="AL21">
        <v>0.5</v>
      </c>
      <c r="AM21">
        <v>0</v>
      </c>
      <c r="AN21">
        <v>0</v>
      </c>
    </row>
    <row r="22" spans="1:40" x14ac:dyDescent="0.2">
      <c r="A22">
        <v>21</v>
      </c>
      <c r="B22" t="s">
        <v>49</v>
      </c>
      <c r="C22">
        <v>145</v>
      </c>
      <c r="D22">
        <v>196</v>
      </c>
      <c r="E22">
        <v>232</v>
      </c>
      <c r="F22">
        <v>145</v>
      </c>
      <c r="G22">
        <v>224</v>
      </c>
      <c r="H22">
        <v>74</v>
      </c>
      <c r="I22">
        <v>0</v>
      </c>
      <c r="J22">
        <v>253</v>
      </c>
      <c r="K22">
        <v>44</v>
      </c>
      <c r="L22">
        <v>154.25</v>
      </c>
      <c r="M22">
        <v>102</v>
      </c>
      <c r="N22">
        <v>186.75</v>
      </c>
      <c r="O22">
        <v>195.75</v>
      </c>
      <c r="P22">
        <v>134.5</v>
      </c>
      <c r="Q22">
        <v>143.5</v>
      </c>
      <c r="R22">
        <v>62.999999936999998</v>
      </c>
      <c r="S22">
        <v>91.999999923000004</v>
      </c>
      <c r="T22">
        <v>260</v>
      </c>
      <c r="U22">
        <f>VLOOKUP(B22,fractions_auxotrophs2!B:C,2,0)</f>
        <v>2976</v>
      </c>
      <c r="V22">
        <f t="shared" si="0"/>
        <v>0.17473118279569894</v>
      </c>
      <c r="W22">
        <v>45159.08</v>
      </c>
      <c r="X22">
        <v>0.55769230769230804</v>
      </c>
      <c r="Y22">
        <v>0.75384615384615405</v>
      </c>
      <c r="Z22">
        <v>0.89230769230769202</v>
      </c>
      <c r="AA22">
        <v>0.55769230769230804</v>
      </c>
      <c r="AB22">
        <v>0.86153846153846203</v>
      </c>
      <c r="AC22">
        <v>0.28461538461538499</v>
      </c>
      <c r="AD22">
        <v>0</v>
      </c>
      <c r="AE22">
        <v>0.97307692307692295</v>
      </c>
      <c r="AF22">
        <v>0.16923076923076899</v>
      </c>
      <c r="AG22">
        <v>0.59326923076923099</v>
      </c>
      <c r="AH22">
        <v>0.39230769230769202</v>
      </c>
      <c r="AI22">
        <v>0.71826923076923099</v>
      </c>
      <c r="AJ22">
        <v>0.75288461538461504</v>
      </c>
      <c r="AK22">
        <v>0.51730769230769202</v>
      </c>
      <c r="AL22">
        <v>0.55192307692307696</v>
      </c>
      <c r="AM22">
        <v>0.24230769206538499</v>
      </c>
      <c r="AN22">
        <v>0.35384615354999999</v>
      </c>
    </row>
    <row r="23" spans="1:40" x14ac:dyDescent="0.2">
      <c r="A23">
        <v>22</v>
      </c>
      <c r="B23" t="s">
        <v>64</v>
      </c>
      <c r="C23">
        <v>1</v>
      </c>
      <c r="D23">
        <v>6</v>
      </c>
      <c r="E23">
        <v>1</v>
      </c>
      <c r="F23">
        <v>1</v>
      </c>
      <c r="G23">
        <v>6</v>
      </c>
      <c r="H23">
        <v>0</v>
      </c>
      <c r="I23">
        <v>0</v>
      </c>
      <c r="J23">
        <v>0</v>
      </c>
      <c r="K23">
        <v>0</v>
      </c>
      <c r="L23">
        <v>0.5</v>
      </c>
      <c r="M23">
        <v>0.5</v>
      </c>
      <c r="N23">
        <v>3</v>
      </c>
      <c r="O23">
        <v>1.75</v>
      </c>
      <c r="P23">
        <v>3</v>
      </c>
      <c r="Q23">
        <v>1.75</v>
      </c>
      <c r="R23">
        <v>0.33333333300000001</v>
      </c>
      <c r="S23">
        <v>0.33333333300000001</v>
      </c>
      <c r="T23">
        <v>3.5</v>
      </c>
      <c r="U23">
        <f>VLOOKUP(B23,fractions_auxotrophs2!B:C,2,0)</f>
        <v>433</v>
      </c>
      <c r="V23">
        <f t="shared" si="0"/>
        <v>1.6166281755196306E-2</v>
      </c>
      <c r="W23">
        <v>560.84</v>
      </c>
      <c r="X23">
        <v>0.28571428571428598</v>
      </c>
      <c r="Y23">
        <v>1.71428571428571</v>
      </c>
      <c r="Z23">
        <v>0.28571428571428598</v>
      </c>
      <c r="AA23">
        <v>0.28571428571428598</v>
      </c>
      <c r="AB23">
        <v>1.71428571428571</v>
      </c>
      <c r="AC23">
        <v>0</v>
      </c>
      <c r="AD23">
        <v>0</v>
      </c>
      <c r="AE23">
        <v>0</v>
      </c>
      <c r="AF23">
        <v>0</v>
      </c>
      <c r="AG23">
        <v>0.14285714285714299</v>
      </c>
      <c r="AH23">
        <v>0.14285714285714299</v>
      </c>
      <c r="AI23">
        <v>0.85714285714285698</v>
      </c>
      <c r="AJ23">
        <v>0.5</v>
      </c>
      <c r="AK23">
        <v>0.85714285714285698</v>
      </c>
      <c r="AL23">
        <v>0.5</v>
      </c>
      <c r="AM23">
        <v>9.5238095142857193E-2</v>
      </c>
      <c r="AN23">
        <v>9.5238095142857193E-2</v>
      </c>
    </row>
    <row r="24" spans="1:40" x14ac:dyDescent="0.2">
      <c r="A24">
        <v>23</v>
      </c>
      <c r="B24" t="s">
        <v>50</v>
      </c>
      <c r="C24">
        <v>0</v>
      </c>
      <c r="D24">
        <v>0</v>
      </c>
      <c r="E24">
        <v>3</v>
      </c>
      <c r="F24">
        <v>0</v>
      </c>
      <c r="G24">
        <v>0</v>
      </c>
      <c r="H24">
        <v>24</v>
      </c>
      <c r="I24">
        <v>0</v>
      </c>
      <c r="J24">
        <v>27</v>
      </c>
      <c r="K24">
        <v>23</v>
      </c>
      <c r="L24">
        <v>12.75</v>
      </c>
      <c r="M24">
        <v>11.75</v>
      </c>
      <c r="N24">
        <v>12.75</v>
      </c>
      <c r="O24">
        <v>13.5</v>
      </c>
      <c r="P24">
        <v>11.75</v>
      </c>
      <c r="Q24">
        <v>12.5</v>
      </c>
      <c r="R24">
        <v>7.6666666589999997</v>
      </c>
      <c r="S24">
        <v>8.6666666580000005</v>
      </c>
      <c r="T24">
        <v>13.5</v>
      </c>
      <c r="U24">
        <f>VLOOKUP(B24,fractions_auxotrophs2!B:C,2,0)</f>
        <v>104</v>
      </c>
      <c r="V24">
        <f t="shared" si="0"/>
        <v>0.25961538461538464</v>
      </c>
      <c r="W24">
        <v>2275.75</v>
      </c>
      <c r="X24">
        <v>0</v>
      </c>
      <c r="Y24">
        <v>0</v>
      </c>
      <c r="Z24">
        <v>0.22222222222222199</v>
      </c>
      <c r="AA24">
        <v>0</v>
      </c>
      <c r="AB24">
        <v>0</v>
      </c>
      <c r="AC24">
        <v>1.7777777777777799</v>
      </c>
      <c r="AD24">
        <v>0</v>
      </c>
      <c r="AE24">
        <v>2</v>
      </c>
      <c r="AF24">
        <v>1.7037037037036999</v>
      </c>
      <c r="AG24">
        <v>0.94444444444444398</v>
      </c>
      <c r="AH24">
        <v>0.87037037037037002</v>
      </c>
      <c r="AI24">
        <v>0.94444444444444398</v>
      </c>
      <c r="AJ24">
        <v>1</v>
      </c>
      <c r="AK24">
        <v>0.87037037037037002</v>
      </c>
      <c r="AL24">
        <v>0.92592592592592604</v>
      </c>
      <c r="AM24">
        <v>0.56790123400000003</v>
      </c>
      <c r="AN24">
        <v>0.64197530800000002</v>
      </c>
    </row>
    <row r="25" spans="1:40" x14ac:dyDescent="0.2">
      <c r="A25">
        <v>24</v>
      </c>
      <c r="B25" t="s">
        <v>51</v>
      </c>
      <c r="C25">
        <v>1</v>
      </c>
      <c r="D25">
        <v>0</v>
      </c>
      <c r="E25">
        <v>3</v>
      </c>
      <c r="F25">
        <v>1</v>
      </c>
      <c r="G25">
        <v>1</v>
      </c>
      <c r="H25">
        <v>6</v>
      </c>
      <c r="I25">
        <v>0</v>
      </c>
      <c r="J25">
        <v>0</v>
      </c>
      <c r="K25">
        <v>8</v>
      </c>
      <c r="L25">
        <v>2</v>
      </c>
      <c r="M25">
        <v>4</v>
      </c>
      <c r="N25">
        <v>1.75</v>
      </c>
      <c r="O25">
        <v>2.5</v>
      </c>
      <c r="P25">
        <v>3.75</v>
      </c>
      <c r="Q25">
        <v>4.5</v>
      </c>
      <c r="R25">
        <v>2.9999999970000002</v>
      </c>
      <c r="S25">
        <v>3.6666666650000002</v>
      </c>
      <c r="T25">
        <v>4.5</v>
      </c>
      <c r="U25">
        <f>VLOOKUP(B25,fractions_auxotrophs2!B:C,2,0)</f>
        <v>86</v>
      </c>
      <c r="V25">
        <f t="shared" si="0"/>
        <v>0.10465116279069768</v>
      </c>
      <c r="W25">
        <v>794.09</v>
      </c>
      <c r="X25">
        <v>0.22222222222222199</v>
      </c>
      <c r="Y25">
        <v>0</v>
      </c>
      <c r="Z25">
        <v>0.66666666666666696</v>
      </c>
      <c r="AA25">
        <v>0.22222222222222199</v>
      </c>
      <c r="AB25">
        <v>0.22222222222222199</v>
      </c>
      <c r="AC25">
        <v>1.3333333333333299</v>
      </c>
      <c r="AD25">
        <v>0</v>
      </c>
      <c r="AE25">
        <v>0</v>
      </c>
      <c r="AF25">
        <v>1.7777777777777799</v>
      </c>
      <c r="AG25">
        <v>0.44444444444444398</v>
      </c>
      <c r="AH25">
        <v>0.88888888888888895</v>
      </c>
      <c r="AI25">
        <v>0.38888888888888901</v>
      </c>
      <c r="AJ25">
        <v>0.55555555555555602</v>
      </c>
      <c r="AK25">
        <v>0.83333333333333304</v>
      </c>
      <c r="AL25">
        <v>1</v>
      </c>
      <c r="AM25">
        <v>0.66666666600000002</v>
      </c>
      <c r="AN25">
        <v>0.81481481444444404</v>
      </c>
    </row>
    <row r="26" spans="1:40" x14ac:dyDescent="0.2">
      <c r="A26">
        <v>25</v>
      </c>
      <c r="B26" t="s">
        <v>52</v>
      </c>
      <c r="C26">
        <v>204</v>
      </c>
      <c r="D26">
        <v>2</v>
      </c>
      <c r="E26">
        <v>203</v>
      </c>
      <c r="F26">
        <v>204</v>
      </c>
      <c r="G26">
        <v>2</v>
      </c>
      <c r="H26">
        <v>7</v>
      </c>
      <c r="I26">
        <v>0</v>
      </c>
      <c r="J26">
        <v>0</v>
      </c>
      <c r="K26">
        <v>7</v>
      </c>
      <c r="L26">
        <v>103.75</v>
      </c>
      <c r="M26">
        <v>105.5</v>
      </c>
      <c r="N26">
        <v>2.75</v>
      </c>
      <c r="O26">
        <v>53</v>
      </c>
      <c r="P26">
        <v>4.5</v>
      </c>
      <c r="Q26">
        <v>54.75</v>
      </c>
      <c r="R26">
        <v>70.333333263</v>
      </c>
      <c r="S26">
        <v>69.999999930000001</v>
      </c>
      <c r="T26">
        <v>105.5</v>
      </c>
      <c r="U26">
        <f>VLOOKUP(B26,fractions_auxotrophs2!B:C,2,0)</f>
        <v>702</v>
      </c>
      <c r="V26">
        <f t="shared" si="0"/>
        <v>0.30056980056980059</v>
      </c>
      <c r="W26">
        <v>18179.919999999998</v>
      </c>
      <c r="X26">
        <v>1.93364928909953</v>
      </c>
      <c r="Y26">
        <v>1.8957345971564E-2</v>
      </c>
      <c r="Z26">
        <v>1.92417061611374</v>
      </c>
      <c r="AA26">
        <v>1.93364928909953</v>
      </c>
      <c r="AB26">
        <v>1.8957345971564E-2</v>
      </c>
      <c r="AC26">
        <v>6.6350710900473897E-2</v>
      </c>
      <c r="AD26">
        <v>0</v>
      </c>
      <c r="AE26">
        <v>0</v>
      </c>
      <c r="AF26">
        <v>6.6350710900473897E-2</v>
      </c>
      <c r="AG26">
        <v>0.98341232227488196</v>
      </c>
      <c r="AH26">
        <v>1</v>
      </c>
      <c r="AI26">
        <v>2.60663507109005E-2</v>
      </c>
      <c r="AJ26">
        <v>0.50236966824644502</v>
      </c>
      <c r="AK26">
        <v>4.2654028436019002E-2</v>
      </c>
      <c r="AL26">
        <v>0.51895734597156395</v>
      </c>
      <c r="AM26">
        <v>0.66666666600000002</v>
      </c>
      <c r="AN26">
        <v>0.66350710834123205</v>
      </c>
    </row>
    <row r="27" spans="1:40" x14ac:dyDescent="0.2">
      <c r="A27">
        <v>26</v>
      </c>
      <c r="B27" t="s">
        <v>55</v>
      </c>
      <c r="C27">
        <v>1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0.5</v>
      </c>
      <c r="M27">
        <v>0.5</v>
      </c>
      <c r="N27">
        <v>0</v>
      </c>
      <c r="O27">
        <v>0.25</v>
      </c>
      <c r="P27">
        <v>0</v>
      </c>
      <c r="Q27">
        <v>0.25</v>
      </c>
      <c r="R27">
        <v>0.33333333300000001</v>
      </c>
      <c r="S27">
        <v>0.33333333300000001</v>
      </c>
      <c r="T27">
        <v>0.5</v>
      </c>
      <c r="U27">
        <f>VLOOKUP(B27,fractions_auxotrophs2!B:C,2,0)</f>
        <v>22</v>
      </c>
      <c r="V27">
        <f t="shared" si="0"/>
        <v>4.5454545454545456E-2</v>
      </c>
      <c r="W27">
        <v>78.150000000000006</v>
      </c>
      <c r="X27">
        <v>2</v>
      </c>
      <c r="Y27">
        <v>0</v>
      </c>
      <c r="Z27">
        <v>2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0</v>
      </c>
      <c r="AJ27">
        <v>0.5</v>
      </c>
      <c r="AK27">
        <v>0</v>
      </c>
      <c r="AL27">
        <v>0.5</v>
      </c>
      <c r="AM27">
        <v>0.66666666600000002</v>
      </c>
      <c r="AN27">
        <v>0.66666666600000002</v>
      </c>
    </row>
    <row r="28" spans="1:40" x14ac:dyDescent="0.2">
      <c r="A28">
        <v>27</v>
      </c>
      <c r="B28" t="s">
        <v>53</v>
      </c>
      <c r="C28">
        <v>58</v>
      </c>
      <c r="D28">
        <v>37</v>
      </c>
      <c r="E28">
        <v>36</v>
      </c>
      <c r="F28">
        <v>58</v>
      </c>
      <c r="G28">
        <v>70</v>
      </c>
      <c r="H28">
        <v>2</v>
      </c>
      <c r="I28">
        <v>0</v>
      </c>
      <c r="J28">
        <v>5</v>
      </c>
      <c r="K28">
        <v>5</v>
      </c>
      <c r="L28">
        <v>30.75</v>
      </c>
      <c r="M28">
        <v>30.75</v>
      </c>
      <c r="N28">
        <v>28.5</v>
      </c>
      <c r="O28">
        <v>28.25</v>
      </c>
      <c r="P28">
        <v>28.5</v>
      </c>
      <c r="Q28">
        <v>28.25</v>
      </c>
      <c r="R28">
        <v>20.999999978999998</v>
      </c>
      <c r="S28">
        <v>13.666666654</v>
      </c>
      <c r="T28">
        <v>39.5</v>
      </c>
      <c r="U28">
        <f>VLOOKUP(B28,fractions_auxotrophs2!B:C,2,0)</f>
        <v>244</v>
      </c>
      <c r="V28">
        <f t="shared" si="0"/>
        <v>0.32377049180327871</v>
      </c>
      <c r="W28">
        <v>7028.55</v>
      </c>
      <c r="X28">
        <v>1.46835443037975</v>
      </c>
      <c r="Y28">
        <v>0.936708860759494</v>
      </c>
      <c r="Z28">
        <v>0.911392405063291</v>
      </c>
      <c r="AA28">
        <v>1.46835443037975</v>
      </c>
      <c r="AB28">
        <v>1.77215189873418</v>
      </c>
      <c r="AC28">
        <v>5.0632911392405097E-2</v>
      </c>
      <c r="AD28">
        <v>0</v>
      </c>
      <c r="AE28">
        <v>0.126582278481013</v>
      </c>
      <c r="AF28">
        <v>0.126582278481013</v>
      </c>
      <c r="AG28">
        <v>0.778481012658228</v>
      </c>
      <c r="AH28">
        <v>0.778481012658228</v>
      </c>
      <c r="AI28">
        <v>0.721518987341772</v>
      </c>
      <c r="AJ28">
        <v>0.715189873417722</v>
      </c>
      <c r="AK28">
        <v>0.721518987341772</v>
      </c>
      <c r="AL28">
        <v>0.715189873417722</v>
      </c>
      <c r="AM28">
        <v>0.53164556908860805</v>
      </c>
      <c r="AN28">
        <v>0.345991560860759</v>
      </c>
    </row>
    <row r="29" spans="1:40" x14ac:dyDescent="0.2">
      <c r="A29">
        <v>28</v>
      </c>
      <c r="B29" t="s">
        <v>63</v>
      </c>
      <c r="C29">
        <v>0</v>
      </c>
      <c r="D29">
        <v>2</v>
      </c>
      <c r="E29">
        <v>14</v>
      </c>
      <c r="F29">
        <v>0</v>
      </c>
      <c r="G29">
        <v>2</v>
      </c>
      <c r="H29">
        <v>0</v>
      </c>
      <c r="I29">
        <v>0</v>
      </c>
      <c r="J29">
        <v>0</v>
      </c>
      <c r="K29">
        <v>14</v>
      </c>
      <c r="L29">
        <v>0</v>
      </c>
      <c r="M29">
        <v>3.5</v>
      </c>
      <c r="N29">
        <v>1</v>
      </c>
      <c r="O29">
        <v>4</v>
      </c>
      <c r="P29">
        <v>4.5</v>
      </c>
      <c r="Q29">
        <v>7.5</v>
      </c>
      <c r="R29">
        <v>4.6666666619999999</v>
      </c>
      <c r="S29">
        <v>9.3333333379999992</v>
      </c>
      <c r="T29">
        <v>8</v>
      </c>
      <c r="U29">
        <f>VLOOKUP(B29,fractions_auxotrophs2!B:C,2,0)</f>
        <v>172</v>
      </c>
      <c r="V29">
        <f t="shared" si="0"/>
        <v>9.3023255813953487E-2</v>
      </c>
      <c r="W29">
        <v>1428.9</v>
      </c>
      <c r="X29">
        <v>0</v>
      </c>
      <c r="Y29">
        <v>0.25</v>
      </c>
      <c r="Z29">
        <v>1.75</v>
      </c>
      <c r="AA29">
        <v>0</v>
      </c>
      <c r="AB29">
        <v>0.25</v>
      </c>
      <c r="AC29">
        <v>0</v>
      </c>
      <c r="AD29">
        <v>0</v>
      </c>
      <c r="AE29">
        <v>0</v>
      </c>
      <c r="AF29">
        <v>1.75</v>
      </c>
      <c r="AG29">
        <v>0</v>
      </c>
      <c r="AH29">
        <v>0.4375</v>
      </c>
      <c r="AI29">
        <v>0.125</v>
      </c>
      <c r="AJ29">
        <v>0.5</v>
      </c>
      <c r="AK29">
        <v>0.5625</v>
      </c>
      <c r="AL29">
        <v>0.9375</v>
      </c>
      <c r="AM29">
        <v>0.58333333274999999</v>
      </c>
      <c r="AN29">
        <v>1.1666666672499999</v>
      </c>
    </row>
    <row r="30" spans="1:40" x14ac:dyDescent="0.2">
      <c r="A30">
        <v>29</v>
      </c>
      <c r="B30" t="s">
        <v>54</v>
      </c>
      <c r="C30">
        <v>0</v>
      </c>
      <c r="D30">
        <v>69</v>
      </c>
      <c r="E30">
        <v>0</v>
      </c>
      <c r="F30">
        <v>0</v>
      </c>
      <c r="G30">
        <v>0</v>
      </c>
      <c r="H30">
        <v>37</v>
      </c>
      <c r="I30">
        <v>0</v>
      </c>
      <c r="J30">
        <v>78</v>
      </c>
      <c r="K30">
        <v>57</v>
      </c>
      <c r="L30">
        <v>28.75</v>
      </c>
      <c r="M30">
        <v>23.5</v>
      </c>
      <c r="N30">
        <v>46</v>
      </c>
      <c r="O30">
        <v>28.75</v>
      </c>
      <c r="P30">
        <v>40.75</v>
      </c>
      <c r="Q30">
        <v>23.5</v>
      </c>
      <c r="R30">
        <v>18.999999980999998</v>
      </c>
      <c r="S30">
        <v>18.999999980999998</v>
      </c>
      <c r="T30">
        <v>46</v>
      </c>
      <c r="U30">
        <f>VLOOKUP(B30,fractions_auxotrophs2!B:C,2,0)</f>
        <v>377</v>
      </c>
      <c r="V30">
        <f t="shared" si="0"/>
        <v>0.24403183023872679</v>
      </c>
      <c r="W30">
        <v>7955.77</v>
      </c>
      <c r="X30">
        <v>0</v>
      </c>
      <c r="Y30">
        <v>1.5</v>
      </c>
      <c r="Z30">
        <v>0</v>
      </c>
      <c r="AA30">
        <v>0</v>
      </c>
      <c r="AB30">
        <v>0</v>
      </c>
      <c r="AC30">
        <v>0.80434782608695699</v>
      </c>
      <c r="AD30">
        <v>0</v>
      </c>
      <c r="AE30">
        <v>1.6956521739130399</v>
      </c>
      <c r="AF30">
        <v>1.23913043478261</v>
      </c>
      <c r="AG30">
        <v>0.625</v>
      </c>
      <c r="AH30">
        <v>0.51086956521739102</v>
      </c>
      <c r="AI30">
        <v>1</v>
      </c>
      <c r="AJ30">
        <v>0.625</v>
      </c>
      <c r="AK30">
        <v>0.88586956521739102</v>
      </c>
      <c r="AL30">
        <v>0.51086956521739102</v>
      </c>
      <c r="AM30">
        <v>0.41304347784782602</v>
      </c>
      <c r="AN30">
        <v>0.41304347784782602</v>
      </c>
    </row>
    <row r="31" spans="1:40" x14ac:dyDescent="0.2">
      <c r="C31">
        <v>873</v>
      </c>
      <c r="D31">
        <v>1421</v>
      </c>
      <c r="E31">
        <v>903</v>
      </c>
      <c r="F31">
        <v>873</v>
      </c>
      <c r="G31">
        <v>765</v>
      </c>
      <c r="H31">
        <v>609</v>
      </c>
      <c r="I31">
        <v>0</v>
      </c>
      <c r="J31">
        <v>695</v>
      </c>
      <c r="K31">
        <v>750</v>
      </c>
    </row>
    <row r="34" spans="2:6" x14ac:dyDescent="0.2">
      <c r="B34" t="s">
        <v>75</v>
      </c>
    </row>
    <row r="35" spans="2:6" x14ac:dyDescent="0.2">
      <c r="B35" s="2" t="s">
        <v>37</v>
      </c>
      <c r="C35" s="2">
        <v>13</v>
      </c>
      <c r="D35" s="2">
        <f>VLOOKUP(B35,$B$2:$U$30,20,0)</f>
        <v>65</v>
      </c>
      <c r="E35" s="2"/>
      <c r="F35" s="2"/>
    </row>
    <row r="36" spans="2:6" x14ac:dyDescent="0.2">
      <c r="B36" s="2" t="s">
        <v>38</v>
      </c>
      <c r="C36" s="2">
        <v>124</v>
      </c>
      <c r="D36" s="2">
        <f t="shared" ref="D36:D48" si="1">VLOOKUP(B36,$B$2:$U$30,20,0)</f>
        <v>924</v>
      </c>
      <c r="E36" s="2"/>
      <c r="F36" s="2"/>
    </row>
    <row r="37" spans="2:6" x14ac:dyDescent="0.2">
      <c r="B37" s="2" t="s">
        <v>39</v>
      </c>
      <c r="C37" s="2">
        <v>5</v>
      </c>
      <c r="D37" s="2">
        <f t="shared" si="1"/>
        <v>1949</v>
      </c>
      <c r="E37" s="2"/>
      <c r="F37" s="2"/>
    </row>
    <row r="38" spans="2:6" x14ac:dyDescent="0.2">
      <c r="B38" s="2" t="s">
        <v>40</v>
      </c>
      <c r="C38" s="2">
        <v>57</v>
      </c>
      <c r="D38" s="2">
        <f t="shared" si="1"/>
        <v>694</v>
      </c>
      <c r="E38" s="2"/>
      <c r="F38" s="2"/>
    </row>
    <row r="39" spans="2:6" x14ac:dyDescent="0.2">
      <c r="B39" s="2" t="s">
        <v>61</v>
      </c>
      <c r="C39" s="2">
        <v>90</v>
      </c>
      <c r="D39" s="2">
        <f t="shared" si="1"/>
        <v>197</v>
      </c>
      <c r="E39" s="2"/>
      <c r="F39" s="2"/>
    </row>
    <row r="40" spans="2:6" x14ac:dyDescent="0.2">
      <c r="B40" s="2" t="s">
        <v>41</v>
      </c>
      <c r="C40" s="2">
        <v>8</v>
      </c>
      <c r="D40" s="2">
        <f t="shared" si="1"/>
        <v>347</v>
      </c>
      <c r="E40" s="2"/>
      <c r="F40" s="2"/>
    </row>
    <row r="41" spans="2:6" x14ac:dyDescent="0.2">
      <c r="B41" s="2" t="s">
        <v>42</v>
      </c>
      <c r="C41" s="2">
        <v>8</v>
      </c>
      <c r="D41" s="2">
        <f t="shared" si="1"/>
        <v>2432</v>
      </c>
      <c r="E41" s="2"/>
      <c r="F41" s="2"/>
    </row>
    <row r="42" spans="2:6" x14ac:dyDescent="0.2">
      <c r="B42" s="2" t="s">
        <v>43</v>
      </c>
      <c r="C42" s="2">
        <v>12</v>
      </c>
      <c r="D42" s="2">
        <f t="shared" si="1"/>
        <v>716</v>
      </c>
      <c r="E42" s="2"/>
      <c r="F42" s="2"/>
    </row>
    <row r="43" spans="2:6" x14ac:dyDescent="0.2">
      <c r="B43" s="2" t="s">
        <v>49</v>
      </c>
      <c r="C43" s="2">
        <v>26</v>
      </c>
      <c r="D43" s="2">
        <f t="shared" si="1"/>
        <v>2976</v>
      </c>
      <c r="E43" s="2"/>
      <c r="F43" s="2"/>
    </row>
    <row r="44" spans="2:6" x14ac:dyDescent="0.2">
      <c r="B44" s="2" t="s">
        <v>64</v>
      </c>
      <c r="C44" s="2">
        <v>1</v>
      </c>
      <c r="D44" s="2">
        <f t="shared" si="1"/>
        <v>433</v>
      </c>
      <c r="E44" s="2"/>
      <c r="F44" s="2"/>
    </row>
    <row r="45" spans="2:6" x14ac:dyDescent="0.2">
      <c r="D45" s="2" t="e">
        <f t="shared" si="1"/>
        <v>#N/A</v>
      </c>
    </row>
    <row r="46" spans="2:6" x14ac:dyDescent="0.2">
      <c r="B46" s="5" t="s">
        <v>52</v>
      </c>
      <c r="C46" s="5">
        <v>202</v>
      </c>
      <c r="D46" s="2">
        <f t="shared" si="1"/>
        <v>702</v>
      </c>
      <c r="E46" s="5"/>
      <c r="F46" s="5"/>
    </row>
    <row r="47" spans="2:6" x14ac:dyDescent="0.2">
      <c r="B47" s="5" t="s">
        <v>55</v>
      </c>
      <c r="C47" s="5">
        <v>1</v>
      </c>
      <c r="D47" s="2">
        <f t="shared" si="1"/>
        <v>22</v>
      </c>
      <c r="E47" s="5"/>
      <c r="F47" s="5"/>
    </row>
    <row r="48" spans="2:6" x14ac:dyDescent="0.2">
      <c r="B48" s="5" t="s">
        <v>53</v>
      </c>
      <c r="C48" s="5">
        <v>5</v>
      </c>
      <c r="D48" s="2">
        <f t="shared" si="1"/>
        <v>244</v>
      </c>
      <c r="E48" s="5"/>
      <c r="F48" s="5"/>
    </row>
    <row r="49" spans="2:2" x14ac:dyDescent="0.2">
      <c r="B49" s="5"/>
    </row>
    <row r="50" spans="2:2" x14ac:dyDescent="0.2">
      <c r="B50" s="5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"/>
  <sheetViews>
    <sheetView workbookViewId="0">
      <selection activeCell="B2" sqref="B2:J2"/>
    </sheetView>
  </sheetViews>
  <sheetFormatPr baseColWidth="10" defaultRowHeight="16" x14ac:dyDescent="0.2"/>
  <sheetData>
    <row r="1" spans="1:20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1</v>
      </c>
      <c r="B2">
        <v>873</v>
      </c>
      <c r="C2">
        <v>1421</v>
      </c>
      <c r="D2">
        <v>903</v>
      </c>
      <c r="E2">
        <v>873</v>
      </c>
      <c r="F2">
        <v>765</v>
      </c>
      <c r="G2">
        <v>609</v>
      </c>
      <c r="H2">
        <v>0</v>
      </c>
      <c r="I2">
        <v>695</v>
      </c>
      <c r="J2">
        <v>750</v>
      </c>
      <c r="K2">
        <v>762.5</v>
      </c>
      <c r="L2">
        <v>776.25</v>
      </c>
      <c r="M2">
        <v>872.5</v>
      </c>
      <c r="N2">
        <v>743</v>
      </c>
      <c r="O2">
        <v>886.25</v>
      </c>
      <c r="P2">
        <v>756.75</v>
      </c>
      <c r="Q2">
        <v>540.99999945900004</v>
      </c>
      <c r="R2">
        <v>550.99999958499996</v>
      </c>
      <c r="S2">
        <v>1350</v>
      </c>
      <c r="T2">
        <v>237519.75</v>
      </c>
    </row>
    <row r="3" spans="1:20" x14ac:dyDescent="0.2">
      <c r="S3">
        <f>S2/0.5</f>
        <v>2700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29"/>
  <sheetViews>
    <sheetView topLeftCell="A3" workbookViewId="0">
      <selection activeCell="V2" sqref="V2:V29"/>
    </sheetView>
  </sheetViews>
  <sheetFormatPr baseColWidth="10" defaultRowHeight="16" x14ac:dyDescent="0.2"/>
  <sheetData>
    <row r="1" spans="1:4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</row>
    <row r="2" spans="1:40" x14ac:dyDescent="0.2">
      <c r="A2">
        <v>1</v>
      </c>
      <c r="B2" t="s">
        <v>37</v>
      </c>
      <c r="C2">
        <v>0</v>
      </c>
      <c r="D2">
        <v>2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0.25</v>
      </c>
      <c r="M2">
        <v>0.25</v>
      </c>
      <c r="N2">
        <v>0.75</v>
      </c>
      <c r="O2">
        <v>0.25</v>
      </c>
      <c r="P2">
        <v>0.75</v>
      </c>
      <c r="Q2">
        <v>0.25</v>
      </c>
      <c r="R2">
        <v>0</v>
      </c>
      <c r="S2">
        <v>0</v>
      </c>
      <c r="T2">
        <v>0.75</v>
      </c>
      <c r="U2">
        <f>VLOOKUP(B2,fractions_auxotrophs2!B:C,2,0)</f>
        <v>65</v>
      </c>
      <c r="V2">
        <f>(T2/0.25)/U2</f>
        <v>4.6153846153846156E-2</v>
      </c>
      <c r="W2">
        <v>271.43</v>
      </c>
      <c r="X2">
        <v>0</v>
      </c>
      <c r="Y2">
        <v>2.6666666666666701</v>
      </c>
      <c r="Z2">
        <v>0</v>
      </c>
      <c r="AA2">
        <v>0</v>
      </c>
      <c r="AB2">
        <v>0</v>
      </c>
      <c r="AC2">
        <v>1.3333333333333299</v>
      </c>
      <c r="AD2">
        <v>0</v>
      </c>
      <c r="AE2">
        <v>0</v>
      </c>
      <c r="AF2">
        <v>0</v>
      </c>
      <c r="AG2">
        <v>0.33333333333333298</v>
      </c>
      <c r="AH2">
        <v>0.33333333333333298</v>
      </c>
      <c r="AI2">
        <v>1</v>
      </c>
      <c r="AJ2">
        <v>0.33333333333333298</v>
      </c>
      <c r="AK2">
        <v>1</v>
      </c>
      <c r="AL2">
        <v>0.33333333333333298</v>
      </c>
      <c r="AM2">
        <v>0</v>
      </c>
      <c r="AN2">
        <v>0</v>
      </c>
    </row>
    <row r="3" spans="1:40" x14ac:dyDescent="0.2">
      <c r="A3">
        <v>2</v>
      </c>
      <c r="B3" t="s">
        <v>38</v>
      </c>
      <c r="C3">
        <v>0</v>
      </c>
      <c r="D3">
        <v>33</v>
      </c>
      <c r="E3">
        <v>2</v>
      </c>
      <c r="F3">
        <v>0</v>
      </c>
      <c r="G3">
        <v>0</v>
      </c>
      <c r="H3">
        <v>1</v>
      </c>
      <c r="I3">
        <v>0</v>
      </c>
      <c r="J3">
        <v>4</v>
      </c>
      <c r="K3">
        <v>2</v>
      </c>
      <c r="L3">
        <v>1.25</v>
      </c>
      <c r="M3">
        <v>0.75</v>
      </c>
      <c r="N3">
        <v>9.5</v>
      </c>
      <c r="O3">
        <v>1.75</v>
      </c>
      <c r="P3">
        <v>9</v>
      </c>
      <c r="Q3">
        <v>1.25</v>
      </c>
      <c r="R3">
        <v>0.66666666600000002</v>
      </c>
      <c r="S3">
        <v>1.333333332</v>
      </c>
      <c r="T3">
        <v>10.25</v>
      </c>
      <c r="U3">
        <f>VLOOKUP(B3,fractions_auxotrophs2!B:C,2,0)</f>
        <v>924</v>
      </c>
      <c r="V3">
        <f t="shared" ref="V3:V29" si="0">(T3/0.25)/U3</f>
        <v>4.4372294372294376E-2</v>
      </c>
      <c r="W3">
        <v>3513.91</v>
      </c>
      <c r="X3">
        <v>0</v>
      </c>
      <c r="Y3">
        <v>3.2195121951219501</v>
      </c>
      <c r="Z3">
        <v>0.19512195121951201</v>
      </c>
      <c r="AA3">
        <v>0</v>
      </c>
      <c r="AB3">
        <v>0</v>
      </c>
      <c r="AC3">
        <v>9.7560975609756101E-2</v>
      </c>
      <c r="AD3">
        <v>0</v>
      </c>
      <c r="AE3">
        <v>0.39024390243902402</v>
      </c>
      <c r="AF3">
        <v>0.19512195121951201</v>
      </c>
      <c r="AG3">
        <v>0.12195121951219499</v>
      </c>
      <c r="AH3">
        <v>7.3170731707317097E-2</v>
      </c>
      <c r="AI3">
        <v>0.92682926829268297</v>
      </c>
      <c r="AJ3">
        <v>0.17073170731707299</v>
      </c>
      <c r="AK3">
        <v>0.87804878048780499</v>
      </c>
      <c r="AL3">
        <v>0.12195121951219499</v>
      </c>
      <c r="AM3">
        <v>6.5040650341463405E-2</v>
      </c>
      <c r="AN3">
        <v>0.130081300682927</v>
      </c>
    </row>
    <row r="4" spans="1:40" x14ac:dyDescent="0.2">
      <c r="A4">
        <v>3</v>
      </c>
      <c r="B4" t="s">
        <v>39</v>
      </c>
      <c r="C4">
        <v>0</v>
      </c>
      <c r="D4">
        <v>51</v>
      </c>
      <c r="E4">
        <v>64</v>
      </c>
      <c r="F4">
        <v>0</v>
      </c>
      <c r="G4">
        <v>6</v>
      </c>
      <c r="H4">
        <v>10</v>
      </c>
      <c r="I4">
        <v>0</v>
      </c>
      <c r="J4">
        <v>44</v>
      </c>
      <c r="K4">
        <v>4</v>
      </c>
      <c r="L4">
        <v>13.5</v>
      </c>
      <c r="M4">
        <v>3.5</v>
      </c>
      <c r="N4">
        <v>27.75</v>
      </c>
      <c r="O4">
        <v>31</v>
      </c>
      <c r="P4">
        <v>17.75</v>
      </c>
      <c r="Q4">
        <v>21</v>
      </c>
      <c r="R4">
        <v>1.333333332</v>
      </c>
      <c r="S4">
        <v>22.666666643999999</v>
      </c>
      <c r="T4">
        <v>43.75</v>
      </c>
      <c r="U4">
        <f>VLOOKUP(B4,fractions_auxotrophs2!B:C,2,0)</f>
        <v>1949</v>
      </c>
      <c r="V4">
        <f t="shared" si="0"/>
        <v>8.9789635710620833E-2</v>
      </c>
      <c r="W4">
        <v>15167.52</v>
      </c>
      <c r="X4">
        <v>0</v>
      </c>
      <c r="Y4">
        <v>1.1657142857142899</v>
      </c>
      <c r="Z4">
        <v>1.46285714285714</v>
      </c>
      <c r="AA4">
        <v>0</v>
      </c>
      <c r="AB4">
        <v>0.13714285714285701</v>
      </c>
      <c r="AC4">
        <v>0.22857142857142901</v>
      </c>
      <c r="AD4">
        <v>0</v>
      </c>
      <c r="AE4">
        <v>1.00571428571429</v>
      </c>
      <c r="AF4">
        <v>9.1428571428571401E-2</v>
      </c>
      <c r="AG4">
        <v>0.308571428571429</v>
      </c>
      <c r="AH4">
        <v>0.08</v>
      </c>
      <c r="AI4">
        <v>0.63428571428571401</v>
      </c>
      <c r="AJ4">
        <v>0.70857142857142896</v>
      </c>
      <c r="AK4">
        <v>0.40571428571428603</v>
      </c>
      <c r="AL4">
        <v>0.48</v>
      </c>
      <c r="AM4">
        <v>3.0476190445714299E-2</v>
      </c>
      <c r="AN4">
        <v>0.51809523757714304</v>
      </c>
    </row>
    <row r="5" spans="1:40" x14ac:dyDescent="0.2">
      <c r="A5">
        <v>4</v>
      </c>
      <c r="B5" t="s">
        <v>65</v>
      </c>
      <c r="C5">
        <v>0</v>
      </c>
      <c r="D5">
        <v>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1.75</v>
      </c>
      <c r="O5">
        <v>0</v>
      </c>
      <c r="P5">
        <v>1.75</v>
      </c>
      <c r="Q5">
        <v>0</v>
      </c>
      <c r="R5">
        <v>0</v>
      </c>
      <c r="S5">
        <v>0</v>
      </c>
      <c r="T5">
        <v>1.75</v>
      </c>
      <c r="U5">
        <f>VLOOKUP(B5,fractions_auxotrophs2!B:C,2,0)</f>
        <v>1059</v>
      </c>
      <c r="V5">
        <f t="shared" si="0"/>
        <v>6.6100094428706326E-3</v>
      </c>
      <c r="W5">
        <v>619.28</v>
      </c>
      <c r="X5">
        <v>0</v>
      </c>
      <c r="Y5">
        <v>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</row>
    <row r="6" spans="1:40" x14ac:dyDescent="0.2">
      <c r="A6">
        <v>5</v>
      </c>
      <c r="B6" t="s">
        <v>62</v>
      </c>
      <c r="C6">
        <v>0</v>
      </c>
      <c r="D6">
        <v>3</v>
      </c>
      <c r="E6">
        <v>5</v>
      </c>
      <c r="F6">
        <v>0</v>
      </c>
      <c r="G6">
        <v>0</v>
      </c>
      <c r="H6">
        <v>0</v>
      </c>
      <c r="I6">
        <v>0</v>
      </c>
      <c r="J6">
        <v>8</v>
      </c>
      <c r="K6">
        <v>1</v>
      </c>
      <c r="L6">
        <v>2</v>
      </c>
      <c r="M6">
        <v>0.25</v>
      </c>
      <c r="N6">
        <v>2.75</v>
      </c>
      <c r="O6">
        <v>3.25</v>
      </c>
      <c r="P6">
        <v>1</v>
      </c>
      <c r="Q6">
        <v>1.5</v>
      </c>
      <c r="R6">
        <v>0.33333333300000001</v>
      </c>
      <c r="S6">
        <v>1.9999999980000001</v>
      </c>
      <c r="T6">
        <v>4</v>
      </c>
      <c r="U6">
        <f>VLOOKUP(B6,fractions_auxotrophs2!B:C,2,0)</f>
        <v>64</v>
      </c>
      <c r="V6">
        <f t="shared" si="0"/>
        <v>0.25</v>
      </c>
      <c r="W6">
        <v>1420.83</v>
      </c>
      <c r="X6">
        <v>0</v>
      </c>
      <c r="Y6">
        <v>0.75</v>
      </c>
      <c r="Z6">
        <v>1.25</v>
      </c>
      <c r="AA6">
        <v>0</v>
      </c>
      <c r="AB6">
        <v>0</v>
      </c>
      <c r="AC6">
        <v>0</v>
      </c>
      <c r="AD6">
        <v>0</v>
      </c>
      <c r="AE6">
        <v>2</v>
      </c>
      <c r="AF6">
        <v>0.25</v>
      </c>
      <c r="AG6">
        <v>0.5</v>
      </c>
      <c r="AH6">
        <v>6.25E-2</v>
      </c>
      <c r="AI6">
        <v>0.6875</v>
      </c>
      <c r="AJ6">
        <v>0.8125</v>
      </c>
      <c r="AK6">
        <v>0.25</v>
      </c>
      <c r="AL6">
        <v>0.375</v>
      </c>
      <c r="AM6">
        <v>8.3333333250000002E-2</v>
      </c>
      <c r="AN6">
        <v>0.49999999950000001</v>
      </c>
    </row>
    <row r="7" spans="1:40" x14ac:dyDescent="0.2">
      <c r="A7">
        <v>6</v>
      </c>
      <c r="B7" t="s">
        <v>40</v>
      </c>
      <c r="C7">
        <v>0</v>
      </c>
      <c r="D7">
        <v>1</v>
      </c>
      <c r="E7">
        <v>1</v>
      </c>
      <c r="F7">
        <v>0</v>
      </c>
      <c r="G7">
        <v>0</v>
      </c>
      <c r="H7">
        <v>21</v>
      </c>
      <c r="I7">
        <v>0</v>
      </c>
      <c r="J7">
        <v>13</v>
      </c>
      <c r="K7">
        <v>3</v>
      </c>
      <c r="L7">
        <v>8.5</v>
      </c>
      <c r="M7">
        <v>6</v>
      </c>
      <c r="N7">
        <v>8.75</v>
      </c>
      <c r="O7">
        <v>8.75</v>
      </c>
      <c r="P7">
        <v>6.25</v>
      </c>
      <c r="Q7">
        <v>6.25</v>
      </c>
      <c r="R7">
        <v>0.99999999900000003</v>
      </c>
      <c r="S7">
        <v>1.333333332</v>
      </c>
      <c r="T7">
        <v>9</v>
      </c>
      <c r="U7">
        <f>VLOOKUP(B7,fractions_auxotrophs2!B:C,2,0)</f>
        <v>694</v>
      </c>
      <c r="V7">
        <f t="shared" si="0"/>
        <v>5.1873198847262249E-2</v>
      </c>
      <c r="W7">
        <v>3053.68</v>
      </c>
      <c r="X7">
        <v>0</v>
      </c>
      <c r="Y7">
        <v>0.11111111111111099</v>
      </c>
      <c r="Z7">
        <v>0.11111111111111099</v>
      </c>
      <c r="AA7">
        <v>0</v>
      </c>
      <c r="AB7">
        <v>0</v>
      </c>
      <c r="AC7">
        <v>2.3333333333333299</v>
      </c>
      <c r="AD7">
        <v>0</v>
      </c>
      <c r="AE7">
        <v>1.44444444444444</v>
      </c>
      <c r="AF7">
        <v>0.33333333333333298</v>
      </c>
      <c r="AG7">
        <v>0.94444444444444398</v>
      </c>
      <c r="AH7">
        <v>0.66666666666666696</v>
      </c>
      <c r="AI7">
        <v>0.97222222222222199</v>
      </c>
      <c r="AJ7">
        <v>0.97222222222222199</v>
      </c>
      <c r="AK7">
        <v>0.69444444444444398</v>
      </c>
      <c r="AL7">
        <v>0.69444444444444398</v>
      </c>
      <c r="AM7">
        <v>0.111111111</v>
      </c>
      <c r="AN7">
        <v>0.14814814800000001</v>
      </c>
    </row>
    <row r="8" spans="1:40" x14ac:dyDescent="0.2">
      <c r="A8">
        <v>7</v>
      </c>
      <c r="B8" t="s">
        <v>61</v>
      </c>
      <c r="C8">
        <v>0</v>
      </c>
      <c r="D8">
        <v>3</v>
      </c>
      <c r="E8">
        <v>2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0.5</v>
      </c>
      <c r="M8">
        <v>0</v>
      </c>
      <c r="N8">
        <v>1.25</v>
      </c>
      <c r="O8">
        <v>1</v>
      </c>
      <c r="P8">
        <v>0.75</v>
      </c>
      <c r="Q8">
        <v>0.5</v>
      </c>
      <c r="R8">
        <v>0</v>
      </c>
      <c r="S8">
        <v>0.66666666600000002</v>
      </c>
      <c r="T8">
        <v>1.75</v>
      </c>
      <c r="U8">
        <f>VLOOKUP(B8,fractions_auxotrophs2!B:C,2,0)</f>
        <v>197</v>
      </c>
      <c r="V8">
        <f t="shared" si="0"/>
        <v>3.553299492385787E-2</v>
      </c>
      <c r="W8">
        <v>579.35</v>
      </c>
      <c r="X8">
        <v>0</v>
      </c>
      <c r="Y8">
        <v>1.71428571428571</v>
      </c>
      <c r="Z8">
        <v>1.1428571428571399</v>
      </c>
      <c r="AA8">
        <v>0</v>
      </c>
      <c r="AB8">
        <v>0</v>
      </c>
      <c r="AC8">
        <v>0</v>
      </c>
      <c r="AD8">
        <v>0</v>
      </c>
      <c r="AE8">
        <v>1.1428571428571399</v>
      </c>
      <c r="AF8">
        <v>0</v>
      </c>
      <c r="AG8">
        <v>0.28571428571428598</v>
      </c>
      <c r="AH8">
        <v>0</v>
      </c>
      <c r="AI8">
        <v>0.71428571428571397</v>
      </c>
      <c r="AJ8">
        <v>0.57142857142857095</v>
      </c>
      <c r="AK8">
        <v>0.42857142857142899</v>
      </c>
      <c r="AL8">
        <v>0.28571428571428598</v>
      </c>
      <c r="AM8">
        <v>0</v>
      </c>
      <c r="AN8">
        <v>0.38095238057142899</v>
      </c>
    </row>
    <row r="9" spans="1:40" x14ac:dyDescent="0.2">
      <c r="A9">
        <v>8</v>
      </c>
      <c r="B9" t="s">
        <v>66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54</v>
      </c>
      <c r="L9">
        <v>0</v>
      </c>
      <c r="M9">
        <v>13.5</v>
      </c>
      <c r="N9">
        <v>0</v>
      </c>
      <c r="O9">
        <v>0.25</v>
      </c>
      <c r="P9">
        <v>13.5</v>
      </c>
      <c r="Q9">
        <v>13.75</v>
      </c>
      <c r="R9">
        <v>17.999999981999999</v>
      </c>
      <c r="S9">
        <v>18.333333315000001</v>
      </c>
      <c r="T9">
        <v>13.75</v>
      </c>
      <c r="U9">
        <f>VLOOKUP(B9,fractions_auxotrophs2!B:C,2,0)</f>
        <v>74</v>
      </c>
      <c r="V9">
        <f t="shared" si="0"/>
        <v>0.7432432432432432</v>
      </c>
      <c r="W9">
        <v>5404.8</v>
      </c>
      <c r="X9">
        <v>0</v>
      </c>
      <c r="Y9">
        <v>0</v>
      </c>
      <c r="Z9">
        <v>7.2727272727272696E-2</v>
      </c>
      <c r="AA9">
        <v>0</v>
      </c>
      <c r="AB9">
        <v>0</v>
      </c>
      <c r="AC9">
        <v>0</v>
      </c>
      <c r="AD9">
        <v>0</v>
      </c>
      <c r="AE9">
        <v>0</v>
      </c>
      <c r="AF9">
        <v>3.9272727272727299</v>
      </c>
      <c r="AG9">
        <v>0</v>
      </c>
      <c r="AH9">
        <v>0.98181818181818203</v>
      </c>
      <c r="AI9">
        <v>0</v>
      </c>
      <c r="AJ9">
        <v>1.8181818181818198E-2</v>
      </c>
      <c r="AK9">
        <v>0.98181818181818203</v>
      </c>
      <c r="AL9">
        <v>1</v>
      </c>
      <c r="AM9">
        <v>1.30909090778182</v>
      </c>
      <c r="AN9">
        <v>1.333333332</v>
      </c>
    </row>
    <row r="10" spans="1:40" x14ac:dyDescent="0.2">
      <c r="A10">
        <v>9</v>
      </c>
      <c r="B10" t="s">
        <v>60</v>
      </c>
      <c r="C10">
        <v>0</v>
      </c>
      <c r="D10">
        <v>0</v>
      </c>
      <c r="E10">
        <v>3</v>
      </c>
      <c r="F10">
        <v>0</v>
      </c>
      <c r="G10">
        <v>0</v>
      </c>
      <c r="H10">
        <v>10</v>
      </c>
      <c r="I10">
        <v>0</v>
      </c>
      <c r="J10">
        <v>0</v>
      </c>
      <c r="K10">
        <v>12</v>
      </c>
      <c r="L10">
        <v>2.5</v>
      </c>
      <c r="M10">
        <v>5.5</v>
      </c>
      <c r="N10">
        <v>2.5</v>
      </c>
      <c r="O10">
        <v>3.25</v>
      </c>
      <c r="P10">
        <v>5.5</v>
      </c>
      <c r="Q10">
        <v>6.25</v>
      </c>
      <c r="R10">
        <v>3.9999999960000001</v>
      </c>
      <c r="S10">
        <v>4.9999999949999996</v>
      </c>
      <c r="T10">
        <v>6.25</v>
      </c>
      <c r="U10">
        <f>VLOOKUP(B10,fractions_auxotrophs2!B:C,2,0)</f>
        <v>260</v>
      </c>
      <c r="V10">
        <f t="shared" si="0"/>
        <v>9.6153846153846159E-2</v>
      </c>
      <c r="W10">
        <v>2105.66</v>
      </c>
      <c r="X10">
        <v>0</v>
      </c>
      <c r="Y10">
        <v>0</v>
      </c>
      <c r="Z10">
        <v>0.48</v>
      </c>
      <c r="AA10">
        <v>0</v>
      </c>
      <c r="AB10">
        <v>0</v>
      </c>
      <c r="AC10">
        <v>1.6</v>
      </c>
      <c r="AD10">
        <v>0</v>
      </c>
      <c r="AE10">
        <v>0</v>
      </c>
      <c r="AF10">
        <v>1.92</v>
      </c>
      <c r="AG10">
        <v>0.4</v>
      </c>
      <c r="AH10">
        <v>0.88</v>
      </c>
      <c r="AI10">
        <v>0.4</v>
      </c>
      <c r="AJ10">
        <v>0.52</v>
      </c>
      <c r="AK10">
        <v>0.88</v>
      </c>
      <c r="AL10">
        <v>1</v>
      </c>
      <c r="AM10">
        <v>0.63999999935999996</v>
      </c>
      <c r="AN10">
        <v>0.79999999919999998</v>
      </c>
    </row>
    <row r="11" spans="1:40" x14ac:dyDescent="0.2">
      <c r="A11">
        <v>10</v>
      </c>
      <c r="B11" t="s">
        <v>59</v>
      </c>
      <c r="C11">
        <v>0</v>
      </c>
      <c r="D11">
        <v>0</v>
      </c>
      <c r="E11">
        <v>14</v>
      </c>
      <c r="F11">
        <v>0</v>
      </c>
      <c r="G11">
        <v>0</v>
      </c>
      <c r="H11">
        <v>73</v>
      </c>
      <c r="I11">
        <v>0</v>
      </c>
      <c r="J11">
        <v>74</v>
      </c>
      <c r="K11">
        <v>2</v>
      </c>
      <c r="L11">
        <v>36.75</v>
      </c>
      <c r="M11">
        <v>18.75</v>
      </c>
      <c r="N11">
        <v>36.75</v>
      </c>
      <c r="O11">
        <v>40.25</v>
      </c>
      <c r="P11">
        <v>18.75</v>
      </c>
      <c r="Q11">
        <v>22.25</v>
      </c>
      <c r="R11">
        <v>0.66666666600000002</v>
      </c>
      <c r="S11">
        <v>5.3333333280000002</v>
      </c>
      <c r="T11">
        <v>40.75</v>
      </c>
      <c r="U11">
        <f>VLOOKUP(B11,fractions_auxotrophs2!B:C,2,0)</f>
        <v>298</v>
      </c>
      <c r="V11">
        <f t="shared" si="0"/>
        <v>0.54697986577181212</v>
      </c>
      <c r="W11">
        <v>14552.71</v>
      </c>
      <c r="X11">
        <v>0</v>
      </c>
      <c r="Y11">
        <v>0</v>
      </c>
      <c r="Z11">
        <v>0.34355828220858903</v>
      </c>
      <c r="AA11">
        <v>0</v>
      </c>
      <c r="AB11">
        <v>0</v>
      </c>
      <c r="AC11">
        <v>1.79141104294479</v>
      </c>
      <c r="AD11">
        <v>0</v>
      </c>
      <c r="AE11">
        <v>1.8159509202454001</v>
      </c>
      <c r="AF11">
        <v>4.9079754601227002E-2</v>
      </c>
      <c r="AG11">
        <v>0.90184049079754602</v>
      </c>
      <c r="AH11">
        <v>0.46012269938650302</v>
      </c>
      <c r="AI11">
        <v>0.90184049079754602</v>
      </c>
      <c r="AJ11">
        <v>0.98773006134969299</v>
      </c>
      <c r="AK11">
        <v>0.46012269938650302</v>
      </c>
      <c r="AL11">
        <v>0.54601226993865004</v>
      </c>
      <c r="AM11">
        <v>1.63599181840491E-2</v>
      </c>
      <c r="AN11">
        <v>0.13087934547239299</v>
      </c>
    </row>
    <row r="12" spans="1:40" x14ac:dyDescent="0.2">
      <c r="A12">
        <v>11</v>
      </c>
      <c r="B12" t="s">
        <v>58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245</v>
      </c>
      <c r="K12">
        <v>0</v>
      </c>
      <c r="L12">
        <v>61.25</v>
      </c>
      <c r="M12">
        <v>0</v>
      </c>
      <c r="N12">
        <v>61.25</v>
      </c>
      <c r="O12">
        <v>61.25</v>
      </c>
      <c r="P12">
        <v>0</v>
      </c>
      <c r="Q12">
        <v>0</v>
      </c>
      <c r="R12">
        <v>0</v>
      </c>
      <c r="S12">
        <v>0</v>
      </c>
      <c r="T12">
        <v>61.25</v>
      </c>
      <c r="U12">
        <f>VLOOKUP(B12,fractions_auxotrophs2!B:C,2,0)</f>
        <v>307</v>
      </c>
      <c r="V12">
        <f t="shared" si="0"/>
        <v>0.79804560260586321</v>
      </c>
      <c r="W12">
        <v>20193.62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0</v>
      </c>
      <c r="AG12">
        <v>1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</row>
    <row r="13" spans="1:40" x14ac:dyDescent="0.2">
      <c r="A13">
        <v>12</v>
      </c>
      <c r="B13" t="s">
        <v>57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419</v>
      </c>
      <c r="K13">
        <v>0</v>
      </c>
      <c r="L13">
        <v>104.75</v>
      </c>
      <c r="M13">
        <v>0</v>
      </c>
      <c r="N13">
        <v>104.75</v>
      </c>
      <c r="O13">
        <v>104.75</v>
      </c>
      <c r="P13">
        <v>0</v>
      </c>
      <c r="Q13">
        <v>0</v>
      </c>
      <c r="R13">
        <v>0</v>
      </c>
      <c r="S13">
        <v>0</v>
      </c>
      <c r="T13">
        <v>104.75</v>
      </c>
      <c r="U13">
        <f>VLOOKUP(B13,fractions_auxotrophs2!B:C,2,0)</f>
        <v>536</v>
      </c>
      <c r="V13">
        <f t="shared" si="0"/>
        <v>0.78171641791044777</v>
      </c>
      <c r="W13">
        <v>34050.410000000003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</v>
      </c>
      <c r="AF13">
        <v>0</v>
      </c>
      <c r="AG13">
        <v>1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0</v>
      </c>
    </row>
    <row r="14" spans="1:40" x14ac:dyDescent="0.2">
      <c r="A14">
        <v>13</v>
      </c>
      <c r="B14" t="s">
        <v>41</v>
      </c>
      <c r="C14">
        <v>0</v>
      </c>
      <c r="D14">
        <v>3</v>
      </c>
      <c r="E14">
        <v>10</v>
      </c>
      <c r="F14">
        <v>0</v>
      </c>
      <c r="G14">
        <v>1</v>
      </c>
      <c r="H14">
        <v>1</v>
      </c>
      <c r="I14">
        <v>0</v>
      </c>
      <c r="J14">
        <v>11</v>
      </c>
      <c r="K14">
        <v>9</v>
      </c>
      <c r="L14">
        <v>3</v>
      </c>
      <c r="M14">
        <v>2.5</v>
      </c>
      <c r="N14">
        <v>4</v>
      </c>
      <c r="O14">
        <v>5.75</v>
      </c>
      <c r="P14">
        <v>3.5</v>
      </c>
      <c r="Q14">
        <v>5.25</v>
      </c>
      <c r="R14">
        <v>2.9999999970000002</v>
      </c>
      <c r="S14">
        <v>6.3333333270000001</v>
      </c>
      <c r="T14">
        <v>8.75</v>
      </c>
      <c r="U14">
        <f>VLOOKUP(B14,fractions_auxotrophs2!B:C,2,0)</f>
        <v>347</v>
      </c>
      <c r="V14">
        <f t="shared" si="0"/>
        <v>0.10086455331412104</v>
      </c>
      <c r="W14">
        <v>3041.61</v>
      </c>
      <c r="X14">
        <v>0</v>
      </c>
      <c r="Y14">
        <v>0.34285714285714303</v>
      </c>
      <c r="Z14">
        <v>1.1428571428571399</v>
      </c>
      <c r="AA14">
        <v>0</v>
      </c>
      <c r="AB14">
        <v>0.114285714285714</v>
      </c>
      <c r="AC14">
        <v>0.114285714285714</v>
      </c>
      <c r="AD14">
        <v>0</v>
      </c>
      <c r="AE14">
        <v>1.25714285714286</v>
      </c>
      <c r="AF14">
        <v>1.02857142857143</v>
      </c>
      <c r="AG14">
        <v>0.34285714285714303</v>
      </c>
      <c r="AH14">
        <v>0.28571428571428598</v>
      </c>
      <c r="AI14">
        <v>0.45714285714285702</v>
      </c>
      <c r="AJ14">
        <v>0.65714285714285703</v>
      </c>
      <c r="AK14">
        <v>0.4</v>
      </c>
      <c r="AL14">
        <v>0.6</v>
      </c>
      <c r="AM14">
        <v>0.34285714251428601</v>
      </c>
      <c r="AN14">
        <v>0.723809523085714</v>
      </c>
    </row>
    <row r="15" spans="1:40" x14ac:dyDescent="0.2">
      <c r="A15">
        <v>14</v>
      </c>
      <c r="B15" t="s">
        <v>42</v>
      </c>
      <c r="C15">
        <v>0</v>
      </c>
      <c r="D15">
        <v>437</v>
      </c>
      <c r="E15">
        <v>0</v>
      </c>
      <c r="F15">
        <v>0</v>
      </c>
      <c r="G15">
        <v>3</v>
      </c>
      <c r="H15">
        <v>36</v>
      </c>
      <c r="I15">
        <v>0</v>
      </c>
      <c r="J15">
        <v>56</v>
      </c>
      <c r="K15">
        <v>22</v>
      </c>
      <c r="L15">
        <v>23</v>
      </c>
      <c r="M15">
        <v>14.5</v>
      </c>
      <c r="N15">
        <v>133</v>
      </c>
      <c r="O15">
        <v>23.75</v>
      </c>
      <c r="P15">
        <v>124.5</v>
      </c>
      <c r="Q15">
        <v>15.25</v>
      </c>
      <c r="R15">
        <v>7.333333326</v>
      </c>
      <c r="S15">
        <v>7.333333326</v>
      </c>
      <c r="T15">
        <v>136.25</v>
      </c>
      <c r="U15">
        <f>VLOOKUP(B15,fractions_auxotrophs2!B:C,2,0)</f>
        <v>2432</v>
      </c>
      <c r="V15">
        <f t="shared" si="0"/>
        <v>0.22409539473684212</v>
      </c>
      <c r="W15">
        <v>48688.04</v>
      </c>
      <c r="X15">
        <v>0</v>
      </c>
      <c r="Y15">
        <v>3.2073394495412799</v>
      </c>
      <c r="Z15">
        <v>0</v>
      </c>
      <c r="AA15">
        <v>0</v>
      </c>
      <c r="AB15">
        <v>2.2018348623853198E-2</v>
      </c>
      <c r="AC15">
        <v>0.26422018348623899</v>
      </c>
      <c r="AD15">
        <v>0</v>
      </c>
      <c r="AE15">
        <v>0.41100917431192702</v>
      </c>
      <c r="AF15">
        <v>0.161467889908257</v>
      </c>
      <c r="AG15">
        <v>0.16880733944954099</v>
      </c>
      <c r="AH15">
        <v>0.106422018348624</v>
      </c>
      <c r="AI15">
        <v>0.97614678899082596</v>
      </c>
      <c r="AJ15">
        <v>0.17431192660550501</v>
      </c>
      <c r="AK15">
        <v>0.91376146788990797</v>
      </c>
      <c r="AL15">
        <v>0.111926605504587</v>
      </c>
      <c r="AM15">
        <v>5.3822629915596297E-2</v>
      </c>
      <c r="AN15">
        <v>5.3822629915596297E-2</v>
      </c>
    </row>
    <row r="16" spans="1:40" x14ac:dyDescent="0.2">
      <c r="A16">
        <v>15</v>
      </c>
      <c r="B16" t="s">
        <v>43</v>
      </c>
      <c r="C16">
        <v>0</v>
      </c>
      <c r="D16">
        <v>1</v>
      </c>
      <c r="E16">
        <v>9</v>
      </c>
      <c r="F16">
        <v>0</v>
      </c>
      <c r="G16">
        <v>0</v>
      </c>
      <c r="H16">
        <v>6</v>
      </c>
      <c r="I16">
        <v>0</v>
      </c>
      <c r="J16">
        <v>78</v>
      </c>
      <c r="K16">
        <v>99</v>
      </c>
      <c r="L16">
        <v>21</v>
      </c>
      <c r="M16">
        <v>26.25</v>
      </c>
      <c r="N16">
        <v>21.25</v>
      </c>
      <c r="O16">
        <v>23.25</v>
      </c>
      <c r="P16">
        <v>26.5</v>
      </c>
      <c r="Q16">
        <v>28.5</v>
      </c>
      <c r="R16">
        <v>32.999999967000001</v>
      </c>
      <c r="S16">
        <v>35.999999963999997</v>
      </c>
      <c r="T16">
        <v>42.5</v>
      </c>
      <c r="U16">
        <f>VLOOKUP(B16,fractions_auxotrophs2!B:C,2,0)</f>
        <v>716</v>
      </c>
      <c r="V16">
        <f t="shared" si="0"/>
        <v>0.23743016759776536</v>
      </c>
      <c r="W16">
        <v>14704.73</v>
      </c>
      <c r="X16">
        <v>0</v>
      </c>
      <c r="Y16">
        <v>2.3529411764705899E-2</v>
      </c>
      <c r="Z16">
        <v>0.21176470588235299</v>
      </c>
      <c r="AA16">
        <v>0</v>
      </c>
      <c r="AB16">
        <v>0</v>
      </c>
      <c r="AC16">
        <v>0.14117647058823499</v>
      </c>
      <c r="AD16">
        <v>0</v>
      </c>
      <c r="AE16">
        <v>1.8352941176470601</v>
      </c>
      <c r="AF16">
        <v>2.3294117647058799</v>
      </c>
      <c r="AG16">
        <v>0.49411764705882399</v>
      </c>
      <c r="AH16">
        <v>0.61764705882352899</v>
      </c>
      <c r="AI16">
        <v>0.5</v>
      </c>
      <c r="AJ16">
        <v>0.54705882352941204</v>
      </c>
      <c r="AK16">
        <v>0.623529411764706</v>
      </c>
      <c r="AL16">
        <v>0.67058823529411804</v>
      </c>
      <c r="AM16">
        <v>0.77647058745882402</v>
      </c>
      <c r="AN16">
        <v>0.847058822682353</v>
      </c>
    </row>
    <row r="17" spans="1:40" x14ac:dyDescent="0.2">
      <c r="A17">
        <v>16</v>
      </c>
      <c r="B17" t="s">
        <v>44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0.25</v>
      </c>
      <c r="M17">
        <v>0</v>
      </c>
      <c r="N17">
        <v>0.25</v>
      </c>
      <c r="O17">
        <v>0.25</v>
      </c>
      <c r="P17">
        <v>0</v>
      </c>
      <c r="Q17">
        <v>0</v>
      </c>
      <c r="R17">
        <v>0</v>
      </c>
      <c r="S17">
        <v>0</v>
      </c>
      <c r="T17">
        <v>0.25</v>
      </c>
      <c r="U17">
        <f>VLOOKUP(B17,fractions_auxotrophs2!B:C,2,0)</f>
        <v>53</v>
      </c>
      <c r="V17">
        <f t="shared" si="0"/>
        <v>1.8867924528301886E-2</v>
      </c>
      <c r="W17">
        <v>77.41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0</v>
      </c>
      <c r="AG17">
        <v>1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0</v>
      </c>
    </row>
    <row r="18" spans="1:40" x14ac:dyDescent="0.2">
      <c r="A18">
        <v>17</v>
      </c>
      <c r="B18" t="s">
        <v>45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0.25</v>
      </c>
      <c r="M18">
        <v>0.25</v>
      </c>
      <c r="N18">
        <v>0.25</v>
      </c>
      <c r="O18">
        <v>0.5</v>
      </c>
      <c r="P18">
        <v>0.25</v>
      </c>
      <c r="Q18">
        <v>0.5</v>
      </c>
      <c r="R18">
        <v>0</v>
      </c>
      <c r="S18">
        <v>0.33333333300000001</v>
      </c>
      <c r="T18">
        <v>0.5</v>
      </c>
      <c r="U18">
        <f>VLOOKUP(B18,fractions_auxotrophs2!B:C,2,0)</f>
        <v>428</v>
      </c>
      <c r="V18">
        <f t="shared" si="0"/>
        <v>4.6728971962616819E-3</v>
      </c>
      <c r="W18">
        <v>177.28</v>
      </c>
      <c r="X18">
        <v>0</v>
      </c>
      <c r="Y18">
        <v>0</v>
      </c>
      <c r="Z18">
        <v>2</v>
      </c>
      <c r="AA18">
        <v>0</v>
      </c>
      <c r="AB18">
        <v>0</v>
      </c>
      <c r="AC18">
        <v>2</v>
      </c>
      <c r="AD18">
        <v>0</v>
      </c>
      <c r="AE18">
        <v>0</v>
      </c>
      <c r="AF18">
        <v>0</v>
      </c>
      <c r="AG18">
        <v>0.5</v>
      </c>
      <c r="AH18">
        <v>0.5</v>
      </c>
      <c r="AI18">
        <v>0.5</v>
      </c>
      <c r="AJ18">
        <v>1</v>
      </c>
      <c r="AK18">
        <v>0.5</v>
      </c>
      <c r="AL18">
        <v>1</v>
      </c>
      <c r="AM18">
        <v>0</v>
      </c>
      <c r="AN18">
        <v>0.66666666600000002</v>
      </c>
    </row>
    <row r="19" spans="1:40" x14ac:dyDescent="0.2">
      <c r="A19">
        <v>18</v>
      </c>
      <c r="B19" t="s">
        <v>56</v>
      </c>
      <c r="C19">
        <v>0</v>
      </c>
      <c r="D19">
        <v>5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0.25</v>
      </c>
      <c r="M19">
        <v>0.25</v>
      </c>
      <c r="N19">
        <v>1.5</v>
      </c>
      <c r="O19">
        <v>0.25</v>
      </c>
      <c r="P19">
        <v>1.5</v>
      </c>
      <c r="Q19">
        <v>0.25</v>
      </c>
      <c r="R19">
        <v>0.33333333300000001</v>
      </c>
      <c r="S19">
        <v>0.33333333300000001</v>
      </c>
      <c r="T19">
        <v>1.5</v>
      </c>
      <c r="U19">
        <f>VLOOKUP(B19,fractions_auxotrophs2!B:C,2,0)</f>
        <v>89</v>
      </c>
      <c r="V19">
        <f t="shared" si="0"/>
        <v>6.741573033707865E-2</v>
      </c>
      <c r="W19">
        <v>492.32</v>
      </c>
      <c r="X19">
        <v>0</v>
      </c>
      <c r="Y19">
        <v>3.3333333333333299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0.66666666666666696</v>
      </c>
      <c r="AF19">
        <v>0.66666666666666696</v>
      </c>
      <c r="AG19">
        <v>0.16666666666666699</v>
      </c>
      <c r="AH19">
        <v>0.16666666666666699</v>
      </c>
      <c r="AI19">
        <v>1</v>
      </c>
      <c r="AJ19">
        <v>0.16666666666666699</v>
      </c>
      <c r="AK19">
        <v>1</v>
      </c>
      <c r="AL19">
        <v>0.16666666666666699</v>
      </c>
      <c r="AM19">
        <v>0.222222222</v>
      </c>
      <c r="AN19">
        <v>0.222222222</v>
      </c>
    </row>
    <row r="20" spans="1:40" x14ac:dyDescent="0.2">
      <c r="A20">
        <v>19</v>
      </c>
      <c r="B20" t="s">
        <v>47</v>
      </c>
      <c r="C20">
        <v>0</v>
      </c>
      <c r="D20">
        <v>1</v>
      </c>
      <c r="E20">
        <v>4</v>
      </c>
      <c r="F20">
        <v>0</v>
      </c>
      <c r="G20">
        <v>0</v>
      </c>
      <c r="H20">
        <v>0</v>
      </c>
      <c r="I20">
        <v>0</v>
      </c>
      <c r="J20">
        <v>3</v>
      </c>
      <c r="K20">
        <v>0</v>
      </c>
      <c r="L20">
        <v>0.75</v>
      </c>
      <c r="M20">
        <v>0</v>
      </c>
      <c r="N20">
        <v>1</v>
      </c>
      <c r="O20">
        <v>1.75</v>
      </c>
      <c r="P20">
        <v>0.25</v>
      </c>
      <c r="Q20">
        <v>1</v>
      </c>
      <c r="R20">
        <v>0</v>
      </c>
      <c r="S20">
        <v>1.333333332</v>
      </c>
      <c r="T20">
        <v>2</v>
      </c>
      <c r="U20">
        <f>VLOOKUP(B20,fractions_auxotrophs2!B:C,2,0)</f>
        <v>164</v>
      </c>
      <c r="V20">
        <f t="shared" si="0"/>
        <v>4.878048780487805E-2</v>
      </c>
      <c r="W20">
        <v>770.6</v>
      </c>
      <c r="X20">
        <v>0</v>
      </c>
      <c r="Y20">
        <v>0.5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1.5</v>
      </c>
      <c r="AF20">
        <v>0</v>
      </c>
      <c r="AG20">
        <v>0.375</v>
      </c>
      <c r="AH20">
        <v>0</v>
      </c>
      <c r="AI20">
        <v>0.5</v>
      </c>
      <c r="AJ20">
        <v>0.875</v>
      </c>
      <c r="AK20">
        <v>0.125</v>
      </c>
      <c r="AL20">
        <v>0.5</v>
      </c>
      <c r="AM20">
        <v>0</v>
      </c>
      <c r="AN20">
        <v>0.66666666600000002</v>
      </c>
    </row>
    <row r="21" spans="1:40" x14ac:dyDescent="0.2">
      <c r="A21">
        <v>20</v>
      </c>
      <c r="B21" t="s">
        <v>49</v>
      </c>
      <c r="C21">
        <v>0</v>
      </c>
      <c r="D21">
        <v>33</v>
      </c>
      <c r="E21">
        <v>210</v>
      </c>
      <c r="F21">
        <v>0</v>
      </c>
      <c r="G21">
        <v>9</v>
      </c>
      <c r="H21">
        <v>14</v>
      </c>
      <c r="I21">
        <v>0</v>
      </c>
      <c r="J21">
        <v>73</v>
      </c>
      <c r="K21">
        <v>21</v>
      </c>
      <c r="L21">
        <v>21.75</v>
      </c>
      <c r="M21">
        <v>8.75</v>
      </c>
      <c r="N21">
        <v>32.25</v>
      </c>
      <c r="O21">
        <v>76.5</v>
      </c>
      <c r="P21">
        <v>19.25</v>
      </c>
      <c r="Q21">
        <v>63.5</v>
      </c>
      <c r="R21">
        <v>6.9999999930000003</v>
      </c>
      <c r="S21">
        <v>76.999999923000004</v>
      </c>
      <c r="T21">
        <v>84.25</v>
      </c>
      <c r="U21">
        <f>VLOOKUP(B21,fractions_auxotrophs2!B:C,2,0)</f>
        <v>2976</v>
      </c>
      <c r="V21">
        <f t="shared" si="0"/>
        <v>0.11323924731182795</v>
      </c>
      <c r="W21">
        <v>28348.99</v>
      </c>
      <c r="X21">
        <v>0</v>
      </c>
      <c r="Y21">
        <v>0.39169139465875402</v>
      </c>
      <c r="Z21">
        <v>2.4925816023738898</v>
      </c>
      <c r="AA21">
        <v>0</v>
      </c>
      <c r="AB21">
        <v>0.106824925816024</v>
      </c>
      <c r="AC21">
        <v>0.166172106824926</v>
      </c>
      <c r="AD21">
        <v>0</v>
      </c>
      <c r="AE21">
        <v>0.86646884272997005</v>
      </c>
      <c r="AF21">
        <v>0.249258160237389</v>
      </c>
      <c r="AG21">
        <v>0.25816023738872401</v>
      </c>
      <c r="AH21">
        <v>0.103857566765579</v>
      </c>
      <c r="AI21">
        <v>0.38278931750741801</v>
      </c>
      <c r="AJ21">
        <v>0.90801186943620205</v>
      </c>
      <c r="AK21">
        <v>0.228486646884273</v>
      </c>
      <c r="AL21">
        <v>0.75370919881305598</v>
      </c>
      <c r="AM21">
        <v>8.3086053329376894E-2</v>
      </c>
      <c r="AN21">
        <v>0.91394658662314499</v>
      </c>
    </row>
    <row r="22" spans="1:40" x14ac:dyDescent="0.2">
      <c r="A22">
        <v>21</v>
      </c>
      <c r="B22" t="s">
        <v>64</v>
      </c>
      <c r="C22">
        <v>0</v>
      </c>
      <c r="D22">
        <v>0</v>
      </c>
      <c r="E22">
        <v>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1.25</v>
      </c>
      <c r="P22">
        <v>0</v>
      </c>
      <c r="Q22">
        <v>1.25</v>
      </c>
      <c r="R22">
        <v>0</v>
      </c>
      <c r="S22">
        <v>1.6666666649999999</v>
      </c>
      <c r="T22">
        <v>1.25</v>
      </c>
      <c r="U22">
        <f>VLOOKUP(B22,fractions_auxotrophs2!B:C,2,0)</f>
        <v>433</v>
      </c>
      <c r="V22">
        <f t="shared" si="0"/>
        <v>1.1547344110854504E-2</v>
      </c>
      <c r="W22">
        <v>397.23</v>
      </c>
      <c r="X22">
        <v>0</v>
      </c>
      <c r="Y22">
        <v>0</v>
      </c>
      <c r="Z22">
        <v>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1.333333332</v>
      </c>
    </row>
    <row r="23" spans="1:40" x14ac:dyDescent="0.2">
      <c r="A23">
        <v>22</v>
      </c>
      <c r="B23" t="s">
        <v>50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</v>
      </c>
      <c r="K23">
        <v>0</v>
      </c>
      <c r="L23">
        <v>0.75</v>
      </c>
      <c r="M23">
        <v>0</v>
      </c>
      <c r="N23">
        <v>0.75</v>
      </c>
      <c r="O23">
        <v>0.75</v>
      </c>
      <c r="P23">
        <v>0</v>
      </c>
      <c r="Q23">
        <v>0</v>
      </c>
      <c r="R23">
        <v>0</v>
      </c>
      <c r="S23">
        <v>0</v>
      </c>
      <c r="T23">
        <v>0.75</v>
      </c>
      <c r="U23">
        <f>VLOOKUP(B23,fractions_auxotrophs2!B:C,2,0)</f>
        <v>104</v>
      </c>
      <c r="V23">
        <f t="shared" si="0"/>
        <v>2.8846153846153848E-2</v>
      </c>
      <c r="W23">
        <v>238.89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</v>
      </c>
      <c r="AF23">
        <v>0</v>
      </c>
      <c r="AG23">
        <v>1</v>
      </c>
      <c r="AH23">
        <v>0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</row>
    <row r="24" spans="1:40" x14ac:dyDescent="0.2">
      <c r="A24">
        <v>23</v>
      </c>
      <c r="B24" t="s">
        <v>51</v>
      </c>
      <c r="C24">
        <v>0</v>
      </c>
      <c r="D24">
        <v>0</v>
      </c>
      <c r="E24">
        <v>18</v>
      </c>
      <c r="F24">
        <v>0</v>
      </c>
      <c r="G24">
        <v>0</v>
      </c>
      <c r="H24">
        <v>4</v>
      </c>
      <c r="I24">
        <v>0</v>
      </c>
      <c r="J24">
        <v>28</v>
      </c>
      <c r="K24">
        <v>0</v>
      </c>
      <c r="L24">
        <v>8</v>
      </c>
      <c r="M24">
        <v>1</v>
      </c>
      <c r="N24">
        <v>8</v>
      </c>
      <c r="O24">
        <v>12.5</v>
      </c>
      <c r="P24">
        <v>1</v>
      </c>
      <c r="Q24">
        <v>5.5</v>
      </c>
      <c r="R24">
        <v>0</v>
      </c>
      <c r="S24">
        <v>5.9999999940000004</v>
      </c>
      <c r="T24">
        <v>12.5</v>
      </c>
      <c r="U24">
        <f>VLOOKUP(B24,fractions_auxotrophs2!B:C,2,0)</f>
        <v>86</v>
      </c>
      <c r="V24">
        <f t="shared" si="0"/>
        <v>0.58139534883720934</v>
      </c>
      <c r="W24">
        <v>4295.1099999999997</v>
      </c>
      <c r="X24">
        <v>0</v>
      </c>
      <c r="Y24">
        <v>0</v>
      </c>
      <c r="Z24">
        <v>1.44</v>
      </c>
      <c r="AA24">
        <v>0</v>
      </c>
      <c r="AB24">
        <v>0</v>
      </c>
      <c r="AC24">
        <v>0.32</v>
      </c>
      <c r="AD24">
        <v>0</v>
      </c>
      <c r="AE24">
        <v>2.2400000000000002</v>
      </c>
      <c r="AF24">
        <v>0</v>
      </c>
      <c r="AG24">
        <v>0.64</v>
      </c>
      <c r="AH24">
        <v>0.08</v>
      </c>
      <c r="AI24">
        <v>0.64</v>
      </c>
      <c r="AJ24">
        <v>1</v>
      </c>
      <c r="AK24">
        <v>0.08</v>
      </c>
      <c r="AL24">
        <v>0.44</v>
      </c>
      <c r="AM24">
        <v>0</v>
      </c>
      <c r="AN24">
        <v>0.47999999952</v>
      </c>
    </row>
    <row r="25" spans="1:40" x14ac:dyDescent="0.2">
      <c r="A25">
        <v>24</v>
      </c>
      <c r="B25" t="s">
        <v>52</v>
      </c>
      <c r="C25">
        <v>0</v>
      </c>
      <c r="D25">
        <v>0</v>
      </c>
      <c r="E25">
        <v>57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0.25</v>
      </c>
      <c r="M25">
        <v>0.25</v>
      </c>
      <c r="N25">
        <v>0.5</v>
      </c>
      <c r="O25">
        <v>14.75</v>
      </c>
      <c r="P25">
        <v>0.5</v>
      </c>
      <c r="Q25">
        <v>14.75</v>
      </c>
      <c r="R25">
        <v>0</v>
      </c>
      <c r="S25">
        <v>18.999999980999998</v>
      </c>
      <c r="T25">
        <v>14.75</v>
      </c>
      <c r="U25">
        <f>VLOOKUP(B25,fractions_auxotrophs2!B:C,2,0)</f>
        <v>702</v>
      </c>
      <c r="V25">
        <f t="shared" si="0"/>
        <v>8.4045584045584043E-2</v>
      </c>
      <c r="W25">
        <v>5096.9399999999996</v>
      </c>
      <c r="X25">
        <v>0</v>
      </c>
      <c r="Y25">
        <v>0</v>
      </c>
      <c r="Z25">
        <v>3.86440677966102</v>
      </c>
      <c r="AA25">
        <v>0</v>
      </c>
      <c r="AB25">
        <v>6.7796610169491497E-2</v>
      </c>
      <c r="AC25">
        <v>6.7796610169491497E-2</v>
      </c>
      <c r="AD25">
        <v>0</v>
      </c>
      <c r="AE25">
        <v>0</v>
      </c>
      <c r="AF25">
        <v>0</v>
      </c>
      <c r="AG25">
        <v>1.6949152542372899E-2</v>
      </c>
      <c r="AH25">
        <v>1.6949152542372899E-2</v>
      </c>
      <c r="AI25">
        <v>3.3898305084745797E-2</v>
      </c>
      <c r="AJ25">
        <v>1</v>
      </c>
      <c r="AK25">
        <v>3.3898305084745797E-2</v>
      </c>
      <c r="AL25">
        <v>1</v>
      </c>
      <c r="AM25">
        <v>0</v>
      </c>
      <c r="AN25">
        <v>1.2881355919322</v>
      </c>
    </row>
    <row r="26" spans="1:40" x14ac:dyDescent="0.2">
      <c r="A26">
        <v>25</v>
      </c>
      <c r="B26" t="s">
        <v>55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0.25</v>
      </c>
      <c r="P26">
        <v>0</v>
      </c>
      <c r="Q26">
        <v>0.25</v>
      </c>
      <c r="R26">
        <v>0</v>
      </c>
      <c r="S26">
        <v>0.33333333300000001</v>
      </c>
      <c r="T26">
        <v>0.25</v>
      </c>
      <c r="U26">
        <f>VLOOKUP(B26,fractions_auxotrophs2!B:C,2,0)</f>
        <v>22</v>
      </c>
      <c r="V26">
        <f t="shared" si="0"/>
        <v>4.5454545454545456E-2</v>
      </c>
      <c r="W26">
        <v>77.84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0</v>
      </c>
      <c r="AN26">
        <v>1.333333332</v>
      </c>
    </row>
    <row r="27" spans="1:40" x14ac:dyDescent="0.2">
      <c r="A27">
        <v>26</v>
      </c>
      <c r="B27" t="s">
        <v>53</v>
      </c>
      <c r="C27">
        <v>0</v>
      </c>
      <c r="D27">
        <v>1</v>
      </c>
      <c r="E27">
        <v>15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0.5</v>
      </c>
      <c r="M27">
        <v>0.5</v>
      </c>
      <c r="N27">
        <v>0.75</v>
      </c>
      <c r="O27">
        <v>4.25</v>
      </c>
      <c r="P27">
        <v>0.75</v>
      </c>
      <c r="Q27">
        <v>4.25</v>
      </c>
      <c r="R27">
        <v>0.33333333300000001</v>
      </c>
      <c r="S27">
        <v>5.3333333280000002</v>
      </c>
      <c r="T27">
        <v>4.5</v>
      </c>
      <c r="U27">
        <f>VLOOKUP(B27,fractions_auxotrophs2!B:C,2,0)</f>
        <v>244</v>
      </c>
      <c r="V27">
        <f t="shared" si="0"/>
        <v>7.3770491803278687E-2</v>
      </c>
      <c r="W27">
        <v>1630.41</v>
      </c>
      <c r="X27">
        <v>0</v>
      </c>
      <c r="Y27">
        <v>0.22222222222222199</v>
      </c>
      <c r="Z27">
        <v>3.3333333333333299</v>
      </c>
      <c r="AA27">
        <v>0</v>
      </c>
      <c r="AB27">
        <v>0</v>
      </c>
      <c r="AC27">
        <v>0.22222222222222199</v>
      </c>
      <c r="AD27">
        <v>0</v>
      </c>
      <c r="AE27">
        <v>0.22222222222222199</v>
      </c>
      <c r="AF27">
        <v>0.22222222222222199</v>
      </c>
      <c r="AG27">
        <v>0.11111111111111099</v>
      </c>
      <c r="AH27">
        <v>0.11111111111111099</v>
      </c>
      <c r="AI27">
        <v>0.16666666666666699</v>
      </c>
      <c r="AJ27">
        <v>0.94444444444444398</v>
      </c>
      <c r="AK27">
        <v>0.16666666666666699</v>
      </c>
      <c r="AL27">
        <v>0.94444444444444398</v>
      </c>
      <c r="AM27">
        <v>7.4074074000000004E-2</v>
      </c>
      <c r="AN27">
        <v>1.1851851840000001</v>
      </c>
    </row>
    <row r="28" spans="1:40" x14ac:dyDescent="0.2">
      <c r="A28">
        <v>27</v>
      </c>
      <c r="B28" t="s">
        <v>63</v>
      </c>
      <c r="C28">
        <v>0</v>
      </c>
      <c r="D28">
        <v>1</v>
      </c>
      <c r="E28">
        <v>12</v>
      </c>
      <c r="F28">
        <v>0</v>
      </c>
      <c r="G28">
        <v>0</v>
      </c>
      <c r="H28">
        <v>0</v>
      </c>
      <c r="I28">
        <v>0</v>
      </c>
      <c r="J28">
        <v>0</v>
      </c>
      <c r="K28">
        <v>33</v>
      </c>
      <c r="L28">
        <v>0</v>
      </c>
      <c r="M28">
        <v>8.25</v>
      </c>
      <c r="N28">
        <v>0.25</v>
      </c>
      <c r="O28">
        <v>3</v>
      </c>
      <c r="P28">
        <v>8.5</v>
      </c>
      <c r="Q28">
        <v>11.25</v>
      </c>
      <c r="R28">
        <v>10.999999989000001</v>
      </c>
      <c r="S28">
        <v>14.999999985000001</v>
      </c>
      <c r="T28">
        <v>11.5</v>
      </c>
      <c r="U28">
        <f>VLOOKUP(B28,fractions_auxotrophs2!B:C,2,0)</f>
        <v>172</v>
      </c>
      <c r="V28">
        <f t="shared" si="0"/>
        <v>0.26744186046511625</v>
      </c>
      <c r="W28">
        <v>4117.0600000000004</v>
      </c>
      <c r="X28">
        <v>0</v>
      </c>
      <c r="Y28">
        <v>8.6956521739130405E-2</v>
      </c>
      <c r="Z28">
        <v>1.0434782608695701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2.8695652173913002</v>
      </c>
      <c r="AG28">
        <v>0</v>
      </c>
      <c r="AH28">
        <v>0.71739130434782605</v>
      </c>
      <c r="AI28">
        <v>2.1739130434782601E-2</v>
      </c>
      <c r="AJ28">
        <v>0.26086956521739102</v>
      </c>
      <c r="AK28">
        <v>0.73913043478260898</v>
      </c>
      <c r="AL28">
        <v>0.97826086956521696</v>
      </c>
      <c r="AM28">
        <v>0.95652173817391295</v>
      </c>
      <c r="AN28">
        <v>1.3043478247826099</v>
      </c>
    </row>
    <row r="29" spans="1:40" x14ac:dyDescent="0.2">
      <c r="A29">
        <v>28</v>
      </c>
      <c r="B29" t="s">
        <v>54</v>
      </c>
      <c r="C29">
        <v>0</v>
      </c>
      <c r="D29">
        <v>21</v>
      </c>
      <c r="E29">
        <v>0</v>
      </c>
      <c r="F29">
        <v>0</v>
      </c>
      <c r="G29">
        <v>0</v>
      </c>
      <c r="H29">
        <v>3</v>
      </c>
      <c r="I29">
        <v>0</v>
      </c>
      <c r="J29">
        <v>17</v>
      </c>
      <c r="K29">
        <v>9</v>
      </c>
      <c r="L29">
        <v>5</v>
      </c>
      <c r="M29">
        <v>3</v>
      </c>
      <c r="N29">
        <v>10.25</v>
      </c>
      <c r="O29">
        <v>5</v>
      </c>
      <c r="P29">
        <v>8.25</v>
      </c>
      <c r="Q29">
        <v>3</v>
      </c>
      <c r="R29">
        <v>2.9999999970000002</v>
      </c>
      <c r="S29">
        <v>2.9999999970000002</v>
      </c>
      <c r="T29">
        <v>10.25</v>
      </c>
      <c r="U29">
        <f>VLOOKUP(B29,fractions_auxotrophs2!B:C,2,0)</f>
        <v>377</v>
      </c>
      <c r="V29">
        <f t="shared" si="0"/>
        <v>0.10875331564986737</v>
      </c>
      <c r="W29">
        <v>3568.32</v>
      </c>
      <c r="X29">
        <v>0</v>
      </c>
      <c r="Y29">
        <v>2.0487804878048799</v>
      </c>
      <c r="Z29">
        <v>0</v>
      </c>
      <c r="AA29">
        <v>0</v>
      </c>
      <c r="AB29">
        <v>0</v>
      </c>
      <c r="AC29">
        <v>0.292682926829268</v>
      </c>
      <c r="AD29">
        <v>0</v>
      </c>
      <c r="AE29">
        <v>1.65853658536585</v>
      </c>
      <c r="AF29">
        <v>0.87804878048780499</v>
      </c>
      <c r="AG29">
        <v>0.48780487804877998</v>
      </c>
      <c r="AH29">
        <v>0.292682926829268</v>
      </c>
      <c r="AI29">
        <v>1</v>
      </c>
      <c r="AJ29">
        <v>0.48780487804877998</v>
      </c>
      <c r="AK29">
        <v>0.80487804878048796</v>
      </c>
      <c r="AL29">
        <v>0.292682926829268</v>
      </c>
      <c r="AM29">
        <v>0.29268292653658501</v>
      </c>
      <c r="AN29">
        <v>0.29268292653658501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"/>
  <sheetViews>
    <sheetView workbookViewId="0">
      <selection activeCell="S4" sqref="S4"/>
    </sheetView>
  </sheetViews>
  <sheetFormatPr baseColWidth="10" defaultRowHeight="16" x14ac:dyDescent="0.2"/>
  <sheetData>
    <row r="1" spans="1:20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1</v>
      </c>
      <c r="B2">
        <v>0</v>
      </c>
      <c r="C2">
        <v>603</v>
      </c>
      <c r="D2">
        <v>434</v>
      </c>
      <c r="E2">
        <v>0</v>
      </c>
      <c r="F2">
        <v>20</v>
      </c>
      <c r="G2">
        <v>183</v>
      </c>
      <c r="H2">
        <v>0</v>
      </c>
      <c r="I2">
        <v>1081</v>
      </c>
      <c r="J2">
        <v>273</v>
      </c>
      <c r="K2">
        <v>316</v>
      </c>
      <c r="L2">
        <v>114</v>
      </c>
      <c r="M2">
        <v>471.75</v>
      </c>
      <c r="N2">
        <v>429.5</v>
      </c>
      <c r="O2">
        <v>269.75</v>
      </c>
      <c r="P2">
        <v>227.5</v>
      </c>
      <c r="Q2">
        <v>90.999999908999996</v>
      </c>
      <c r="R2">
        <v>235.66666643100001</v>
      </c>
      <c r="S2">
        <v>629.75</v>
      </c>
      <c r="T2">
        <v>216655.98</v>
      </c>
    </row>
    <row r="3" spans="1:20" x14ac:dyDescent="0.2">
      <c r="S3">
        <f>S2/0.25</f>
        <v>2519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9"/>
  <sheetViews>
    <sheetView workbookViewId="0">
      <selection activeCell="B22" sqref="B22"/>
    </sheetView>
  </sheetViews>
  <sheetFormatPr baseColWidth="10" defaultRowHeight="16" x14ac:dyDescent="0.2"/>
  <sheetData>
    <row r="1" spans="1:3" x14ac:dyDescent="0.2">
      <c r="B1" t="s">
        <v>0</v>
      </c>
      <c r="C1" t="s">
        <v>68</v>
      </c>
    </row>
    <row r="2" spans="1:3" x14ac:dyDescent="0.2">
      <c r="A2">
        <v>1</v>
      </c>
      <c r="B2" t="s">
        <v>37</v>
      </c>
      <c r="C2">
        <v>22</v>
      </c>
    </row>
    <row r="3" spans="1:3" x14ac:dyDescent="0.2">
      <c r="A3">
        <v>2</v>
      </c>
      <c r="B3" t="s">
        <v>38</v>
      </c>
      <c r="C3">
        <v>448</v>
      </c>
    </row>
    <row r="4" spans="1:3" x14ac:dyDescent="0.2">
      <c r="A4">
        <v>3</v>
      </c>
      <c r="B4" t="s">
        <v>39</v>
      </c>
      <c r="C4">
        <v>578</v>
      </c>
    </row>
    <row r="5" spans="1:3" x14ac:dyDescent="0.2">
      <c r="A5">
        <v>4</v>
      </c>
      <c r="B5" t="s">
        <v>65</v>
      </c>
      <c r="C5">
        <v>1051</v>
      </c>
    </row>
    <row r="6" spans="1:3" x14ac:dyDescent="0.2">
      <c r="A6">
        <v>5</v>
      </c>
      <c r="B6" t="s">
        <v>62</v>
      </c>
      <c r="C6">
        <v>39</v>
      </c>
    </row>
    <row r="7" spans="1:3" x14ac:dyDescent="0.2">
      <c r="A7">
        <v>6</v>
      </c>
      <c r="B7" t="s">
        <v>40</v>
      </c>
      <c r="C7">
        <v>71</v>
      </c>
    </row>
    <row r="8" spans="1:3" x14ac:dyDescent="0.2">
      <c r="A8">
        <v>7</v>
      </c>
      <c r="B8" t="s">
        <v>61</v>
      </c>
      <c r="C8">
        <v>39</v>
      </c>
    </row>
    <row r="9" spans="1:3" x14ac:dyDescent="0.2">
      <c r="A9">
        <v>8</v>
      </c>
      <c r="B9" t="s">
        <v>66</v>
      </c>
      <c r="C9">
        <v>19</v>
      </c>
    </row>
    <row r="10" spans="1:3" x14ac:dyDescent="0.2">
      <c r="A10">
        <v>9</v>
      </c>
      <c r="B10" t="s">
        <v>60</v>
      </c>
      <c r="C10">
        <v>6</v>
      </c>
    </row>
    <row r="11" spans="1:3" x14ac:dyDescent="0.2">
      <c r="A11">
        <v>10</v>
      </c>
      <c r="B11" t="s">
        <v>59</v>
      </c>
      <c r="C11">
        <v>108</v>
      </c>
    </row>
    <row r="12" spans="1:3" x14ac:dyDescent="0.2">
      <c r="A12">
        <v>11</v>
      </c>
      <c r="B12" t="s">
        <v>58</v>
      </c>
      <c r="C12">
        <v>1</v>
      </c>
    </row>
    <row r="13" spans="1:3" x14ac:dyDescent="0.2">
      <c r="A13">
        <v>12</v>
      </c>
      <c r="B13" t="s">
        <v>57</v>
      </c>
      <c r="C13">
        <v>3</v>
      </c>
    </row>
    <row r="14" spans="1:3" x14ac:dyDescent="0.2">
      <c r="A14">
        <v>13</v>
      </c>
      <c r="B14" t="s">
        <v>41</v>
      </c>
      <c r="C14">
        <v>118</v>
      </c>
    </row>
    <row r="15" spans="1:3" x14ac:dyDescent="0.2">
      <c r="A15">
        <v>14</v>
      </c>
      <c r="B15" t="s">
        <v>42</v>
      </c>
      <c r="C15">
        <v>1092</v>
      </c>
    </row>
    <row r="16" spans="1:3" x14ac:dyDescent="0.2">
      <c r="A16">
        <v>15</v>
      </c>
      <c r="B16" t="s">
        <v>43</v>
      </c>
      <c r="C16">
        <v>374</v>
      </c>
    </row>
    <row r="17" spans="1:3" x14ac:dyDescent="0.2">
      <c r="A17">
        <v>16</v>
      </c>
      <c r="B17" t="s">
        <v>44</v>
      </c>
      <c r="C17">
        <v>1</v>
      </c>
    </row>
    <row r="18" spans="1:3" x14ac:dyDescent="0.2">
      <c r="A18">
        <v>17</v>
      </c>
      <c r="B18" t="s">
        <v>56</v>
      </c>
      <c r="C18">
        <v>28</v>
      </c>
    </row>
    <row r="19" spans="1:3" x14ac:dyDescent="0.2">
      <c r="A19">
        <v>18</v>
      </c>
      <c r="B19" t="s">
        <v>47</v>
      </c>
      <c r="C19">
        <v>112</v>
      </c>
    </row>
    <row r="20" spans="1:3" x14ac:dyDescent="0.2">
      <c r="A20">
        <v>19</v>
      </c>
      <c r="B20" t="s">
        <v>49</v>
      </c>
      <c r="C20">
        <v>233</v>
      </c>
    </row>
    <row r="21" spans="1:3" x14ac:dyDescent="0.2">
      <c r="A21">
        <v>20</v>
      </c>
      <c r="B21" t="s">
        <v>64</v>
      </c>
      <c r="C21">
        <v>421</v>
      </c>
    </row>
    <row r="22" spans="1:3" x14ac:dyDescent="0.2">
      <c r="A22">
        <v>21</v>
      </c>
      <c r="B22" t="s">
        <v>50</v>
      </c>
      <c r="C22">
        <v>1</v>
      </c>
    </row>
    <row r="23" spans="1:3" x14ac:dyDescent="0.2">
      <c r="A23">
        <v>22</v>
      </c>
      <c r="B23" t="s">
        <v>51</v>
      </c>
      <c r="C23">
        <v>23</v>
      </c>
    </row>
    <row r="24" spans="1:3" x14ac:dyDescent="0.2">
      <c r="A24">
        <v>23</v>
      </c>
      <c r="B24" t="s">
        <v>52</v>
      </c>
      <c r="C24">
        <v>423</v>
      </c>
    </row>
    <row r="25" spans="1:3" x14ac:dyDescent="0.2">
      <c r="A25">
        <v>24</v>
      </c>
      <c r="B25" t="s">
        <v>67</v>
      </c>
      <c r="C25">
        <v>76</v>
      </c>
    </row>
    <row r="26" spans="1:3" x14ac:dyDescent="0.2">
      <c r="A26">
        <v>25</v>
      </c>
      <c r="B26" t="s">
        <v>55</v>
      </c>
      <c r="C26">
        <v>19</v>
      </c>
    </row>
    <row r="27" spans="1:3" x14ac:dyDescent="0.2">
      <c r="A27">
        <v>26</v>
      </c>
      <c r="B27" t="s">
        <v>53</v>
      </c>
      <c r="C27">
        <v>5</v>
      </c>
    </row>
    <row r="28" spans="1:3" x14ac:dyDescent="0.2">
      <c r="A28">
        <v>27</v>
      </c>
      <c r="B28" t="s">
        <v>63</v>
      </c>
      <c r="C28">
        <v>110</v>
      </c>
    </row>
    <row r="29" spans="1:3" x14ac:dyDescent="0.2">
      <c r="A29">
        <v>28</v>
      </c>
      <c r="B29" t="s">
        <v>54</v>
      </c>
      <c r="C29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fractions_complete</vt:lpstr>
      <vt:lpstr>fractions_complete2</vt:lpstr>
      <vt:lpstr>fractions_3quarterscomplete</vt:lpstr>
      <vt:lpstr>fractions_3quarterscomplete2</vt:lpstr>
      <vt:lpstr>fractions_halfcomplete</vt:lpstr>
      <vt:lpstr>fractions_halfcomplete2</vt:lpstr>
      <vt:lpstr>fractions_quartercomplete</vt:lpstr>
      <vt:lpstr>fractions_quartercomplete2</vt:lpstr>
      <vt:lpstr>fractions_auxotrophs</vt:lpstr>
      <vt:lpstr>fractions_auxotrophs2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DeMers</dc:creator>
  <cp:lastModifiedBy>Michelle DeMers</cp:lastModifiedBy>
  <dcterms:created xsi:type="dcterms:W3CDTF">2024-06-26T23:42:42Z</dcterms:created>
  <dcterms:modified xsi:type="dcterms:W3CDTF">2024-06-27T17:32:34Z</dcterms:modified>
</cp:coreProperties>
</file>