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qu\Documents\Roth conversion paper\"/>
    </mc:Choice>
  </mc:AlternateContent>
  <xr:revisionPtr revIDLastSave="0" documentId="13_ncr:1_{18569CB8-4A15-46D5-B1DD-248974EB0C96}" xr6:coauthVersionLast="47" xr6:coauthVersionMax="47" xr10:uidLastSave="{00000000-0000-0000-0000-000000000000}"/>
  <bookViews>
    <workbookView xWindow="1602" yWindow="162" windowWidth="20478" windowHeight="11118" activeTab="1" xr2:uid="{A903EC6F-E418-4178-8F5D-944DB13E9837}"/>
  </bookViews>
  <sheets>
    <sheet name="Readme" sheetId="2" r:id="rId1"/>
    <sheet name="constant r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D6" i="1"/>
  <c r="E6" i="1" s="1"/>
  <c r="P5" i="1"/>
  <c r="H5" i="1"/>
  <c r="G5" i="1"/>
  <c r="F5" i="1"/>
  <c r="I5" i="1" s="1"/>
  <c r="L5" i="1" s="1"/>
  <c r="E5" i="1"/>
  <c r="M4" i="1"/>
  <c r="M5" i="1" s="1"/>
  <c r="J6" i="1" l="1"/>
  <c r="K6" i="1" s="1"/>
  <c r="M6" i="1"/>
  <c r="N5" i="1"/>
  <c r="O5" i="1" s="1"/>
  <c r="F6" i="1"/>
  <c r="G6" i="1" s="1"/>
  <c r="R1" i="1"/>
  <c r="F7" i="1" l="1"/>
  <c r="D7" i="1"/>
  <c r="E7" i="1" s="1"/>
  <c r="G7" i="1" s="1"/>
  <c r="H6" i="1"/>
  <c r="I6" i="1" s="1"/>
  <c r="L6" i="1" s="1"/>
  <c r="M7" i="1"/>
  <c r="J7" i="1" l="1"/>
  <c r="K7" i="1" s="1"/>
  <c r="N6" i="1"/>
  <c r="O6" i="1" s="1"/>
  <c r="Q6" i="1" s="1"/>
  <c r="M8" i="1"/>
  <c r="D8" i="1"/>
  <c r="E8" i="1" s="1"/>
  <c r="G8" i="1" s="1"/>
  <c r="F8" i="1"/>
  <c r="H7" i="1"/>
  <c r="I7" i="1" s="1"/>
  <c r="L7" i="1" s="1"/>
  <c r="J8" i="1" l="1"/>
  <c r="K8" i="1" s="1"/>
  <c r="N7" i="1"/>
  <c r="O7" i="1" s="1"/>
  <c r="Q7" i="1" s="1"/>
  <c r="H8" i="1"/>
  <c r="I8" i="1"/>
  <c r="M9" i="1"/>
  <c r="F9" i="1"/>
  <c r="D9" i="1"/>
  <c r="E9" i="1" s="1"/>
  <c r="H9" i="1" l="1"/>
  <c r="I9" i="1" s="1"/>
  <c r="L8" i="1"/>
  <c r="M10" i="1"/>
  <c r="G9" i="1"/>
  <c r="D10" i="1" l="1"/>
  <c r="E10" i="1" s="1"/>
  <c r="G10" i="1" s="1"/>
  <c r="F10" i="1"/>
  <c r="M11" i="1"/>
  <c r="J9" i="1"/>
  <c r="K9" i="1" s="1"/>
  <c r="N8" i="1"/>
  <c r="L9" i="1" l="1"/>
  <c r="M12" i="1"/>
  <c r="H10" i="1"/>
  <c r="I10" i="1" s="1"/>
  <c r="T8" i="1"/>
  <c r="O8" i="1"/>
  <c r="Q8" i="1" s="1"/>
  <c r="U8" i="1"/>
  <c r="D11" i="1"/>
  <c r="E11" i="1" s="1"/>
  <c r="F11" i="1"/>
  <c r="G11" i="1" l="1"/>
  <c r="H11" i="1"/>
  <c r="I11" i="1"/>
  <c r="M13" i="1"/>
  <c r="S8" i="1"/>
  <c r="R8" i="1"/>
  <c r="J10" i="1"/>
  <c r="K10" i="1" s="1"/>
  <c r="N9" i="1"/>
  <c r="U9" i="1" l="1"/>
  <c r="O9" i="1"/>
  <c r="Q9" i="1" s="1"/>
  <c r="T9" i="1"/>
  <c r="L10" i="1"/>
  <c r="M14" i="1"/>
  <c r="F12" i="1"/>
  <c r="D12" i="1"/>
  <c r="E12" i="1" s="1"/>
  <c r="G12" i="1" s="1"/>
  <c r="F13" i="1" l="1"/>
  <c r="D13" i="1"/>
  <c r="E13" i="1" s="1"/>
  <c r="R9" i="1"/>
  <c r="S9" i="1"/>
  <c r="M15" i="1"/>
  <c r="J11" i="1"/>
  <c r="K11" i="1" s="1"/>
  <c r="L11" i="1"/>
  <c r="N10" i="1"/>
  <c r="H12" i="1"/>
  <c r="I12" i="1" s="1"/>
  <c r="M16" i="1" l="1"/>
  <c r="H13" i="1"/>
  <c r="I13" i="1" s="1"/>
  <c r="G13" i="1"/>
  <c r="O10" i="1"/>
  <c r="Q10" i="1" s="1"/>
  <c r="T10" i="1"/>
  <c r="U10" i="1"/>
  <c r="J12" i="1"/>
  <c r="K12" i="1" s="1"/>
  <c r="N11" i="1"/>
  <c r="D14" i="1" l="1"/>
  <c r="E14" i="1" s="1"/>
  <c r="F14" i="1"/>
  <c r="S10" i="1"/>
  <c r="R10" i="1"/>
  <c r="U11" i="1"/>
  <c r="O11" i="1"/>
  <c r="Q11" i="1" s="1"/>
  <c r="T11" i="1"/>
  <c r="L12" i="1"/>
  <c r="M17" i="1"/>
  <c r="M18" i="1" l="1"/>
  <c r="R11" i="1"/>
  <c r="S11" i="1"/>
  <c r="H14" i="1"/>
  <c r="I14" i="1"/>
  <c r="J13" i="1"/>
  <c r="K13" i="1" s="1"/>
  <c r="L13" i="1"/>
  <c r="N12" i="1"/>
  <c r="G14" i="1"/>
  <c r="F15" i="1" l="1"/>
  <c r="D15" i="1"/>
  <c r="E15" i="1" s="1"/>
  <c r="G15" i="1" s="1"/>
  <c r="T12" i="1"/>
  <c r="O12" i="1"/>
  <c r="Q12" i="1" s="1"/>
  <c r="U12" i="1"/>
  <c r="J14" i="1"/>
  <c r="K14" i="1" s="1"/>
  <c r="N13" i="1"/>
  <c r="M19" i="1"/>
  <c r="S12" i="1" l="1"/>
  <c r="R12" i="1"/>
  <c r="L14" i="1"/>
  <c r="M20" i="1"/>
  <c r="F16" i="1"/>
  <c r="D16" i="1"/>
  <c r="E16" i="1" s="1"/>
  <c r="U13" i="1"/>
  <c r="T13" i="1"/>
  <c r="O13" i="1"/>
  <c r="Q13" i="1" s="1"/>
  <c r="H15" i="1"/>
  <c r="I15" i="1" s="1"/>
  <c r="I16" i="1" l="1"/>
  <c r="H16" i="1"/>
  <c r="S13" i="1"/>
  <c r="R13" i="1"/>
  <c r="M21" i="1"/>
  <c r="J15" i="1"/>
  <c r="K15" i="1" s="1"/>
  <c r="N14" i="1"/>
  <c r="G16" i="1"/>
  <c r="M22" i="1" l="1"/>
  <c r="F17" i="1"/>
  <c r="D17" i="1"/>
  <c r="E17" i="1" s="1"/>
  <c r="G17" i="1" s="1"/>
  <c r="T14" i="1"/>
  <c r="O14" i="1"/>
  <c r="Q14" i="1" s="1"/>
  <c r="U14" i="1"/>
  <c r="L15" i="1"/>
  <c r="F18" i="1" l="1"/>
  <c r="D18" i="1"/>
  <c r="E18" i="1" s="1"/>
  <c r="G18" i="1" s="1"/>
  <c r="H17" i="1"/>
  <c r="I17" i="1" s="1"/>
  <c r="J16" i="1"/>
  <c r="K16" i="1" s="1"/>
  <c r="L16" i="1"/>
  <c r="N15" i="1"/>
  <c r="S14" i="1"/>
  <c r="R14" i="1"/>
  <c r="M23" i="1"/>
  <c r="H18" i="1" l="1"/>
  <c r="I18" i="1" s="1"/>
  <c r="J17" i="1"/>
  <c r="K17" i="1" s="1"/>
  <c r="N16" i="1"/>
  <c r="D19" i="1"/>
  <c r="E19" i="1" s="1"/>
  <c r="F19" i="1"/>
  <c r="U15" i="1"/>
  <c r="O15" i="1"/>
  <c r="Q15" i="1" s="1"/>
  <c r="T15" i="1"/>
  <c r="M24" i="1"/>
  <c r="R15" i="1" l="1"/>
  <c r="S15" i="1"/>
  <c r="G19" i="1"/>
  <c r="H19" i="1"/>
  <c r="I19" i="1"/>
  <c r="M25" i="1"/>
  <c r="U16" i="1"/>
  <c r="O16" i="1"/>
  <c r="Q16" i="1" s="1"/>
  <c r="T16" i="1"/>
  <c r="L17" i="1"/>
  <c r="J18" i="1" l="1"/>
  <c r="K18" i="1" s="1"/>
  <c r="N17" i="1"/>
  <c r="F20" i="1"/>
  <c r="D20" i="1"/>
  <c r="E20" i="1" s="1"/>
  <c r="G20" i="1" s="1"/>
  <c r="M26" i="1"/>
  <c r="S16" i="1"/>
  <c r="R16" i="1"/>
  <c r="M27" i="1" l="1"/>
  <c r="F21" i="1"/>
  <c r="D21" i="1"/>
  <c r="E21" i="1" s="1"/>
  <c r="G21" i="1" s="1"/>
  <c r="I20" i="1"/>
  <c r="H20" i="1"/>
  <c r="O17" i="1"/>
  <c r="Q17" i="1" s="1"/>
  <c r="T17" i="1"/>
  <c r="U17" i="1"/>
  <c r="L18" i="1"/>
  <c r="F22" i="1" l="1"/>
  <c r="D22" i="1"/>
  <c r="E22" i="1" s="1"/>
  <c r="G22" i="1" s="1"/>
  <c r="S17" i="1"/>
  <c r="R17" i="1"/>
  <c r="J19" i="1"/>
  <c r="K19" i="1" s="1"/>
  <c r="N18" i="1"/>
  <c r="H21" i="1"/>
  <c r="I21" i="1" s="1"/>
  <c r="M28" i="1"/>
  <c r="D23" i="1" l="1"/>
  <c r="E23" i="1" s="1"/>
  <c r="G23" i="1" s="1"/>
  <c r="F23" i="1"/>
  <c r="O18" i="1"/>
  <c r="Q18" i="1" s="1"/>
  <c r="U18" i="1"/>
  <c r="U47" i="1" s="1"/>
  <c r="T18" i="1"/>
  <c r="T47" i="1" s="1"/>
  <c r="L19" i="1"/>
  <c r="M29" i="1"/>
  <c r="H22" i="1"/>
  <c r="I22" i="1"/>
  <c r="J20" i="1" l="1"/>
  <c r="K20" i="1" s="1"/>
  <c r="N19" i="1"/>
  <c r="Q47" i="1"/>
  <c r="R18" i="1"/>
  <c r="R47" i="1" s="1"/>
  <c r="S18" i="1"/>
  <c r="S47" i="1" s="1"/>
  <c r="H23" i="1"/>
  <c r="I23" i="1"/>
  <c r="M30" i="1"/>
  <c r="F24" i="1"/>
  <c r="D24" i="1"/>
  <c r="E24" i="1" s="1"/>
  <c r="G24" i="1" s="1"/>
  <c r="U19" i="1" l="1"/>
  <c r="T19" i="1"/>
  <c r="O19" i="1"/>
  <c r="Q19" i="1" s="1"/>
  <c r="F25" i="1"/>
  <c r="D25" i="1"/>
  <c r="E25" i="1" s="1"/>
  <c r="G25" i="1" s="1"/>
  <c r="L20" i="1"/>
  <c r="I24" i="1"/>
  <c r="H24" i="1"/>
  <c r="M31" i="1"/>
  <c r="I25" i="1" l="1"/>
  <c r="H25" i="1"/>
  <c r="S19" i="1"/>
  <c r="R19" i="1"/>
  <c r="J21" i="1"/>
  <c r="K21" i="1" s="1"/>
  <c r="N20" i="1"/>
  <c r="M32" i="1"/>
  <c r="F26" i="1"/>
  <c r="D26" i="1"/>
  <c r="E26" i="1" s="1"/>
  <c r="G26" i="1" s="1"/>
  <c r="D27" i="1" l="1"/>
  <c r="E27" i="1" s="1"/>
  <c r="G27" i="1" s="1"/>
  <c r="F27" i="1"/>
  <c r="H26" i="1"/>
  <c r="I26" i="1"/>
  <c r="M33" i="1"/>
  <c r="T20" i="1"/>
  <c r="O20" i="1"/>
  <c r="Q20" i="1" s="1"/>
  <c r="U20" i="1"/>
  <c r="L21" i="1"/>
  <c r="F28" i="1" l="1"/>
  <c r="D28" i="1"/>
  <c r="E28" i="1" s="1"/>
  <c r="G28" i="1" s="1"/>
  <c r="M34" i="1"/>
  <c r="L22" i="1"/>
  <c r="J22" i="1"/>
  <c r="K22" i="1" s="1"/>
  <c r="N21" i="1"/>
  <c r="S20" i="1"/>
  <c r="R20" i="1"/>
  <c r="H27" i="1"/>
  <c r="I27" i="1"/>
  <c r="M35" i="1" l="1"/>
  <c r="J23" i="1"/>
  <c r="K23" i="1" s="1"/>
  <c r="L23" i="1" s="1"/>
  <c r="N22" i="1"/>
  <c r="O21" i="1"/>
  <c r="Q21" i="1" s="1"/>
  <c r="T21" i="1"/>
  <c r="U21" i="1"/>
  <c r="F29" i="1"/>
  <c r="D29" i="1"/>
  <c r="E29" i="1" s="1"/>
  <c r="G29" i="1" s="1"/>
  <c r="H28" i="1"/>
  <c r="I28" i="1" s="1"/>
  <c r="J24" i="1" l="1"/>
  <c r="K24" i="1" s="1"/>
  <c r="N23" i="1"/>
  <c r="S21" i="1"/>
  <c r="R21" i="1"/>
  <c r="M36" i="1"/>
  <c r="O22" i="1"/>
  <c r="Q22" i="1" s="1"/>
  <c r="T22" i="1"/>
  <c r="U22" i="1"/>
  <c r="F30" i="1"/>
  <c r="D30" i="1"/>
  <c r="E30" i="1" s="1"/>
  <c r="G30" i="1" s="1"/>
  <c r="H29" i="1"/>
  <c r="I29" i="1" s="1"/>
  <c r="D31" i="1" l="1"/>
  <c r="E31" i="1" s="1"/>
  <c r="G31" i="1" s="1"/>
  <c r="F31" i="1"/>
  <c r="M37" i="1"/>
  <c r="H30" i="1"/>
  <c r="I30" i="1" s="1"/>
  <c r="U23" i="1"/>
  <c r="T23" i="1"/>
  <c r="O23" i="1"/>
  <c r="Q23" i="1" s="1"/>
  <c r="R22" i="1"/>
  <c r="S22" i="1"/>
  <c r="L24" i="1"/>
  <c r="L25" i="1" l="1"/>
  <c r="J25" i="1"/>
  <c r="K25" i="1" s="1"/>
  <c r="N24" i="1"/>
  <c r="M38" i="1"/>
  <c r="F32" i="1"/>
  <c r="D32" i="1"/>
  <c r="E32" i="1" s="1"/>
  <c r="S23" i="1"/>
  <c r="R23" i="1"/>
  <c r="H31" i="1"/>
  <c r="I31" i="1"/>
  <c r="H32" i="1" l="1"/>
  <c r="I32" i="1" s="1"/>
  <c r="M39" i="1"/>
  <c r="O24" i="1"/>
  <c r="Q24" i="1" s="1"/>
  <c r="U24" i="1"/>
  <c r="T24" i="1"/>
  <c r="J26" i="1"/>
  <c r="K26" i="1" s="1"/>
  <c r="N25" i="1"/>
  <c r="G32" i="1"/>
  <c r="F33" i="1" l="1"/>
  <c r="D33" i="1"/>
  <c r="E33" i="1" s="1"/>
  <c r="G33" i="1" s="1"/>
  <c r="M40" i="1"/>
  <c r="T25" i="1"/>
  <c r="U25" i="1"/>
  <c r="O25" i="1"/>
  <c r="Q25" i="1" s="1"/>
  <c r="L26" i="1"/>
  <c r="S24" i="1"/>
  <c r="R24" i="1"/>
  <c r="M41" i="1" l="1"/>
  <c r="R25" i="1"/>
  <c r="S25" i="1"/>
  <c r="F34" i="1"/>
  <c r="D34" i="1"/>
  <c r="E34" i="1" s="1"/>
  <c r="G34" i="1" s="1"/>
  <c r="J27" i="1"/>
  <c r="K27" i="1" s="1"/>
  <c r="N26" i="1"/>
  <c r="H33" i="1"/>
  <c r="I33" i="1" s="1"/>
  <c r="H34" i="1" l="1"/>
  <c r="I34" i="1"/>
  <c r="U26" i="1"/>
  <c r="T26" i="1"/>
  <c r="O26" i="1"/>
  <c r="Q26" i="1" s="1"/>
  <c r="F35" i="1"/>
  <c r="D35" i="1"/>
  <c r="E35" i="1" s="1"/>
  <c r="G35" i="1" s="1"/>
  <c r="M42" i="1"/>
  <c r="L27" i="1"/>
  <c r="R26" i="1" l="1"/>
  <c r="S26" i="1"/>
  <c r="J28" i="1"/>
  <c r="K28" i="1" s="1"/>
  <c r="N27" i="1"/>
  <c r="D36" i="1"/>
  <c r="E36" i="1" s="1"/>
  <c r="G36" i="1" s="1"/>
  <c r="F36" i="1"/>
  <c r="H35" i="1"/>
  <c r="I35" i="1"/>
  <c r="M43" i="1"/>
  <c r="H36" i="1" l="1"/>
  <c r="I36" i="1" s="1"/>
  <c r="F37" i="1"/>
  <c r="D37" i="1"/>
  <c r="E37" i="1" s="1"/>
  <c r="G37" i="1" s="1"/>
  <c r="T27" i="1"/>
  <c r="O27" i="1"/>
  <c r="Q27" i="1" s="1"/>
  <c r="U27" i="1"/>
  <c r="L28" i="1"/>
  <c r="S27" i="1" l="1"/>
  <c r="R27" i="1"/>
  <c r="F38" i="1"/>
  <c r="D38" i="1"/>
  <c r="E38" i="1" s="1"/>
  <c r="G38" i="1" s="1"/>
  <c r="H37" i="1"/>
  <c r="I37" i="1" s="1"/>
  <c r="L29" i="1"/>
  <c r="J29" i="1"/>
  <c r="K29" i="1" s="1"/>
  <c r="N28" i="1"/>
  <c r="F39" i="1" l="1"/>
  <c r="D39" i="1"/>
  <c r="E39" i="1" s="1"/>
  <c r="G39" i="1" s="1"/>
  <c r="J30" i="1"/>
  <c r="K30" i="1" s="1"/>
  <c r="N29" i="1"/>
  <c r="H38" i="1"/>
  <c r="I38" i="1" s="1"/>
  <c r="T28" i="1"/>
  <c r="T48" i="1" s="1"/>
  <c r="O28" i="1"/>
  <c r="Q28" i="1" s="1"/>
  <c r="U28" i="1"/>
  <c r="U48" i="1" s="1"/>
  <c r="O29" i="1" l="1"/>
  <c r="Q29" i="1" s="1"/>
  <c r="T29" i="1"/>
  <c r="U29" i="1"/>
  <c r="L30" i="1"/>
  <c r="D40" i="1"/>
  <c r="E40" i="1" s="1"/>
  <c r="F40" i="1"/>
  <c r="S28" i="1"/>
  <c r="S48" i="1" s="1"/>
  <c r="R28" i="1"/>
  <c r="R48" i="1" s="1"/>
  <c r="Q48" i="1"/>
  <c r="H39" i="1"/>
  <c r="I39" i="1"/>
  <c r="H40" i="1" l="1"/>
  <c r="I40" i="1" s="1"/>
  <c r="G40" i="1"/>
  <c r="J31" i="1"/>
  <c r="K31" i="1" s="1"/>
  <c r="N30" i="1"/>
  <c r="R29" i="1"/>
  <c r="S29" i="1"/>
  <c r="L31" i="1" l="1"/>
  <c r="U30" i="1"/>
  <c r="O30" i="1"/>
  <c r="Q30" i="1" s="1"/>
  <c r="T30" i="1"/>
  <c r="F41" i="1"/>
  <c r="D41" i="1"/>
  <c r="E41" i="1" s="1"/>
  <c r="G41" i="1" s="1"/>
  <c r="F42" i="1" l="1"/>
  <c r="D42" i="1"/>
  <c r="E42" i="1" s="1"/>
  <c r="G42" i="1" s="1"/>
  <c r="R30" i="1"/>
  <c r="S30" i="1"/>
  <c r="H41" i="1"/>
  <c r="I41" i="1" s="1"/>
  <c r="J32" i="1"/>
  <c r="K32" i="1" s="1"/>
  <c r="N31" i="1"/>
  <c r="F43" i="1" l="1"/>
  <c r="D43" i="1"/>
  <c r="E43" i="1" s="1"/>
  <c r="G43" i="1" s="1"/>
  <c r="O31" i="1"/>
  <c r="Q31" i="1" s="1"/>
  <c r="T31" i="1"/>
  <c r="U31" i="1"/>
  <c r="L32" i="1"/>
  <c r="I42" i="1"/>
  <c r="H42" i="1"/>
  <c r="S31" i="1" l="1"/>
  <c r="R31" i="1"/>
  <c r="J33" i="1"/>
  <c r="K33" i="1" s="1"/>
  <c r="N32" i="1"/>
  <c r="H43" i="1"/>
  <c r="I43" i="1" s="1"/>
  <c r="U32" i="1" l="1"/>
  <c r="O32" i="1"/>
  <c r="Q32" i="1" s="1"/>
  <c r="T32" i="1"/>
  <c r="L33" i="1"/>
  <c r="J34" i="1" l="1"/>
  <c r="K34" i="1" s="1"/>
  <c r="N33" i="1"/>
  <c r="S32" i="1"/>
  <c r="R32" i="1"/>
  <c r="U33" i="1" l="1"/>
  <c r="T33" i="1"/>
  <c r="O33" i="1"/>
  <c r="Q33" i="1" s="1"/>
  <c r="L34" i="1"/>
  <c r="J35" i="1" l="1"/>
  <c r="K35" i="1" s="1"/>
  <c r="N34" i="1"/>
  <c r="S33" i="1"/>
  <c r="R33" i="1"/>
  <c r="O34" i="1" l="1"/>
  <c r="Q34" i="1" s="1"/>
  <c r="U34" i="1"/>
  <c r="T34" i="1"/>
  <c r="L35" i="1"/>
  <c r="J36" i="1" l="1"/>
  <c r="K36" i="1" s="1"/>
  <c r="N35" i="1"/>
  <c r="R34" i="1"/>
  <c r="S34" i="1"/>
  <c r="O35" i="1" l="1"/>
  <c r="Q35" i="1" s="1"/>
  <c r="U35" i="1"/>
  <c r="T35" i="1"/>
  <c r="L36" i="1"/>
  <c r="J37" i="1" l="1"/>
  <c r="K37" i="1" s="1"/>
  <c r="L37" i="1"/>
  <c r="N36" i="1"/>
  <c r="S35" i="1"/>
  <c r="R35" i="1"/>
  <c r="J38" i="1" l="1"/>
  <c r="K38" i="1" s="1"/>
  <c r="N37" i="1"/>
  <c r="T36" i="1"/>
  <c r="O36" i="1"/>
  <c r="Q36" i="1" s="1"/>
  <c r="U36" i="1"/>
  <c r="O37" i="1" l="1"/>
  <c r="Q37" i="1" s="1"/>
  <c r="U37" i="1"/>
  <c r="T37" i="1"/>
  <c r="S36" i="1"/>
  <c r="R36" i="1"/>
  <c r="L38" i="1"/>
  <c r="J39" i="1" l="1"/>
  <c r="K39" i="1" s="1"/>
  <c r="N38" i="1"/>
  <c r="S37" i="1"/>
  <c r="R37" i="1"/>
  <c r="O38" i="1" l="1"/>
  <c r="Q38" i="1" s="1"/>
  <c r="U38" i="1"/>
  <c r="T38" i="1"/>
  <c r="L39" i="1"/>
  <c r="J40" i="1" l="1"/>
  <c r="K40" i="1" s="1"/>
  <c r="N39" i="1"/>
  <c r="R38" i="1"/>
  <c r="S38" i="1"/>
  <c r="O39" i="1" l="1"/>
  <c r="Q39" i="1" s="1"/>
  <c r="U39" i="1"/>
  <c r="T39" i="1"/>
  <c r="L40" i="1"/>
  <c r="J41" i="1" l="1"/>
  <c r="K41" i="1" s="1"/>
  <c r="L41" i="1"/>
  <c r="N40" i="1"/>
  <c r="S39" i="1"/>
  <c r="R39" i="1"/>
  <c r="U40" i="1" l="1"/>
  <c r="T40" i="1"/>
  <c r="O40" i="1"/>
  <c r="Q40" i="1" s="1"/>
  <c r="J42" i="1"/>
  <c r="K42" i="1" s="1"/>
  <c r="N41" i="1"/>
  <c r="O41" i="1" l="1"/>
  <c r="Q41" i="1" s="1"/>
  <c r="T41" i="1"/>
  <c r="U41" i="1"/>
  <c r="L42" i="1"/>
  <c r="S40" i="1"/>
  <c r="R40" i="1"/>
  <c r="J43" i="1" l="1"/>
  <c r="K43" i="1" s="1"/>
  <c r="N42" i="1"/>
  <c r="S41" i="1"/>
  <c r="R41" i="1"/>
  <c r="O42" i="1" l="1"/>
  <c r="Q42" i="1" s="1"/>
  <c r="T42" i="1"/>
  <c r="U42" i="1"/>
  <c r="L43" i="1"/>
  <c r="N43" i="1" s="1"/>
  <c r="O43" i="1" l="1"/>
  <c r="Q43" i="1" s="1"/>
  <c r="U43" i="1"/>
  <c r="T43" i="1"/>
  <c r="R42" i="1"/>
  <c r="S42" i="1"/>
  <c r="S43" i="1" l="1"/>
  <c r="R43" i="1"/>
</calcChain>
</file>

<file path=xl/sharedStrings.xml><?xml version="1.0" encoding="utf-8"?>
<sst xmlns="http://schemas.openxmlformats.org/spreadsheetml/2006/main" count="56" uniqueCount="56">
  <si>
    <t>Tax rate 1 (conversion):</t>
  </si>
  <si>
    <t>Tax rate 2 (evaluation):</t>
  </si>
  <si>
    <t>Roth &amp; Taxable return:</t>
  </si>
  <si>
    <t>Taxable tax rate</t>
  </si>
  <si>
    <t>inflation:</t>
  </si>
  <si>
    <t>TDA return rate</t>
  </si>
  <si>
    <t>[SSRN paper metric]</t>
  </si>
  <si>
    <t>Period</t>
  </si>
  <si>
    <t>age</t>
  </si>
  <si>
    <t>RMD divisor</t>
  </si>
  <si>
    <t>Start of year TDA balance</t>
  </si>
  <si>
    <t>TDA with appreciation before RMD</t>
  </si>
  <si>
    <t>RMD</t>
  </si>
  <si>
    <t>End of year TDA balance (after RMD if any)</t>
  </si>
  <si>
    <t>Tax on RMD</t>
  </si>
  <si>
    <t>Addition to taxable account</t>
  </si>
  <si>
    <t>Taxable gain + dividend (pre-tax)</t>
  </si>
  <si>
    <t>Tax on cap gain &amp; div</t>
  </si>
  <si>
    <t>Taxable account value end year</t>
  </si>
  <si>
    <t>Roth balance (TDA debited by Tax1)</t>
  </si>
  <si>
    <t>Evaluate: After tax balance of TDA+taxable</t>
  </si>
  <si>
    <t>Roth surplus</t>
  </si>
  <si>
    <t>Infla-tion divisor</t>
  </si>
  <si>
    <t>Real Roth surplus</t>
  </si>
  <si>
    <t>Ratio real surplus / tax debit</t>
  </si>
  <si>
    <t>Real ROI on tax debit</t>
  </si>
  <si>
    <t>ratio convert wealth /no convert</t>
  </si>
  <si>
    <t>ROI convert wealth</t>
  </si>
  <si>
    <t>=lagged G</t>
  </si>
  <si>
    <t>= lagged G / C</t>
  </si>
  <si>
    <t>= E - F</t>
  </si>
  <si>
    <t>= F * H1</t>
  </si>
  <si>
    <t>= F + H</t>
  </si>
  <si>
    <t>=lagged L * J1</t>
  </si>
  <si>
    <t>=J* L1</t>
  </si>
  <si>
    <t>=lagged L + I + J + K</t>
  </si>
  <si>
    <t>=lagged M * J1</t>
  </si>
  <si>
    <t>= [(1 - H1) * G] + L</t>
  </si>
  <si>
    <t>=M - N</t>
  </si>
  <si>
    <t>=O / P</t>
  </si>
  <si>
    <t>=Q / R1</t>
  </si>
  <si>
    <t>=nth root R</t>
  </si>
  <si>
    <t>=M / N</t>
  </si>
  <si>
    <t>=nth root T</t>
  </si>
  <si>
    <t>real surplus</t>
  </si>
  <si>
    <t>ratio to tax debit</t>
  </si>
  <si>
    <t>Debit ROI</t>
  </si>
  <si>
    <t>wealth ratio</t>
  </si>
  <si>
    <t>ROI wealth gain</t>
  </si>
  <si>
    <t>V1.0</t>
  </si>
  <si>
    <t>October 5th, 2021</t>
  </si>
  <si>
    <t>This initial version has no notes tab and is set up primarily to compare tax rate at conversion to tax rate at RMDs</t>
  </si>
  <si>
    <t>It also allows the rate of return to be varied</t>
  </si>
  <si>
    <t>https://www.bogleheads.org/forum/viewtopic.php?f=10&amp;t=358688</t>
  </si>
  <si>
    <t>See this Bogleheads forum for multiple examples of how the spreadsheet might be used to explore conversion outcomes</t>
  </si>
  <si>
    <t>This work builds on an earlier SSRN paper: https://papers.ssrn.com/sol3/papers.cfm?abstract_id=3860359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</si>
</sst>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&quot;$&quot;#,##0.00"/>
    <numFmt numFmtId="166" formatCode="0.0000"/>
    <numFmt numFmtId="167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9" fontId="0" fillId="2" borderId="0" xfId="0" applyNumberFormat="1" applyFill="1" applyAlignment="1">
      <alignment horizontal="left" wrapText="1"/>
    </xf>
    <xf numFmtId="9" fontId="0" fillId="2" borderId="0" xfId="0" applyNumberFormat="1" applyFill="1" applyAlignment="1">
      <alignment wrapText="1"/>
    </xf>
    <xf numFmtId="164" fontId="1" fillId="0" borderId="0" xfId="0" quotePrefix="1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wrapText="1"/>
    </xf>
    <xf numFmtId="164" fontId="0" fillId="3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4" borderId="0" xfId="0" applyFill="1"/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2" fontId="0" fillId="0" borderId="0" xfId="0" applyNumberFormat="1"/>
    <xf numFmtId="6" fontId="0" fillId="4" borderId="0" xfId="0" applyNumberFormat="1" applyFill="1"/>
    <xf numFmtId="164" fontId="0" fillId="5" borderId="0" xfId="0" applyNumberFormat="1" applyFill="1"/>
    <xf numFmtId="166" fontId="0" fillId="0" borderId="0" xfId="0" applyNumberFormat="1"/>
    <xf numFmtId="4" fontId="0" fillId="0" borderId="0" xfId="0" applyNumberFormat="1"/>
    <xf numFmtId="0" fontId="0" fillId="0" borderId="0" xfId="0" quotePrefix="1"/>
    <xf numFmtId="165" fontId="0" fillId="5" borderId="0" xfId="0" applyNumberFormat="1" applyFill="1"/>
    <xf numFmtId="10" fontId="0" fillId="0" borderId="0" xfId="0" applyNumberFormat="1"/>
    <xf numFmtId="167" fontId="0" fillId="0" borderId="0" xfId="0" applyNumberFormat="1"/>
    <xf numFmtId="166" fontId="0" fillId="5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A31C-2C7C-4D81-A09C-D4B2EB15193D}">
  <dimension ref="A1:B6"/>
  <sheetViews>
    <sheetView workbookViewId="0">
      <selection activeCell="H10" sqref="H10"/>
    </sheetView>
  </sheetViews>
  <sheetFormatPr defaultRowHeight="14.4" x14ac:dyDescent="0.55000000000000004"/>
  <sheetData>
    <row r="1" spans="1:2" x14ac:dyDescent="0.55000000000000004">
      <c r="A1" t="s">
        <v>49</v>
      </c>
      <c r="B1" t="s">
        <v>50</v>
      </c>
    </row>
    <row r="2" spans="1:2" x14ac:dyDescent="0.55000000000000004">
      <c r="A2" t="s">
        <v>51</v>
      </c>
    </row>
    <row r="3" spans="1:2" x14ac:dyDescent="0.55000000000000004">
      <c r="A3" t="s">
        <v>52</v>
      </c>
    </row>
    <row r="4" spans="1:2" x14ac:dyDescent="0.55000000000000004">
      <c r="A4" t="s">
        <v>54</v>
      </c>
    </row>
    <row r="5" spans="1:2" x14ac:dyDescent="0.55000000000000004">
      <c r="A5" t="s">
        <v>53</v>
      </c>
    </row>
    <row r="6" spans="1:2" ht="30" customHeight="1" x14ac:dyDescent="0.55000000000000004">
      <c r="A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E915-E5F9-42B4-9596-A069A1183419}">
  <dimension ref="A1:AF66"/>
  <sheetViews>
    <sheetView tabSelected="1" zoomScale="75" zoomScaleNormal="75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M50" sqref="M50"/>
    </sheetView>
  </sheetViews>
  <sheetFormatPr defaultRowHeight="14.4" x14ac:dyDescent="0.55000000000000004"/>
  <cols>
    <col min="1" max="1" width="6" customWidth="1"/>
    <col min="2" max="2" width="4.05078125" customWidth="1"/>
    <col min="3" max="3" width="6.3671875" customWidth="1"/>
    <col min="5" max="5" width="11.734375" customWidth="1"/>
    <col min="6" max="6" width="7.578125" customWidth="1"/>
    <col min="7" max="7" width="11.7890625" customWidth="1"/>
    <col min="8" max="8" width="7.734375" customWidth="1"/>
    <col min="10" max="10" width="11.578125" customWidth="1"/>
    <col min="11" max="11" width="8.578125" customWidth="1"/>
    <col min="12" max="12" width="9.83984375" customWidth="1"/>
    <col min="13" max="13" width="11.578125" customWidth="1"/>
    <col min="14" max="14" width="11.68359375" customWidth="1"/>
    <col min="15" max="15" width="11.15625" customWidth="1"/>
    <col min="16" max="16" width="6.734375" customWidth="1"/>
    <col min="17" max="17" width="10.3671875" customWidth="1"/>
    <col min="18" max="19" width="8.41796875" customWidth="1"/>
    <col min="20" max="20" width="8" customWidth="1"/>
    <col min="21" max="21" width="8.05078125" customWidth="1"/>
    <col min="22" max="22" width="10.578125" customWidth="1"/>
    <col min="23" max="23" width="9.62890625" bestFit="1" customWidth="1"/>
    <col min="24" max="24" width="10.89453125" customWidth="1"/>
    <col min="25" max="25" width="10.5234375" customWidth="1"/>
    <col min="26" max="26" width="10.578125" customWidth="1"/>
    <col min="27" max="27" width="9.20703125" bestFit="1" customWidth="1"/>
    <col min="28" max="28" width="10.734375" customWidth="1"/>
    <col min="29" max="31" width="9.20703125" bestFit="1" customWidth="1"/>
    <col min="32" max="32" width="9.7890625" customWidth="1"/>
  </cols>
  <sheetData>
    <row r="1" spans="1:29" s="1" customFormat="1" ht="45" customHeight="1" x14ac:dyDescent="0.55000000000000004">
      <c r="E1" s="2" t="s">
        <v>0</v>
      </c>
      <c r="F1" s="3">
        <v>0.22</v>
      </c>
      <c r="G1" s="2" t="s">
        <v>1</v>
      </c>
      <c r="H1" s="3">
        <v>0.22</v>
      </c>
      <c r="I1" s="2" t="s">
        <v>2</v>
      </c>
      <c r="J1" s="3">
        <v>0.1</v>
      </c>
      <c r="K1" s="2" t="s">
        <v>3</v>
      </c>
      <c r="L1" s="3">
        <v>0.15</v>
      </c>
      <c r="M1" s="2" t="s">
        <v>4</v>
      </c>
      <c r="N1" s="4">
        <v>0.03</v>
      </c>
      <c r="O1" s="2" t="s">
        <v>5</v>
      </c>
      <c r="P1" s="4">
        <v>0.1</v>
      </c>
      <c r="R1" s="5">
        <f>G4-M4</f>
        <v>22000</v>
      </c>
      <c r="S1" s="6" t="s">
        <v>6</v>
      </c>
    </row>
    <row r="2" spans="1:29" s="1" customFormat="1" ht="71.7" customHeight="1" x14ac:dyDescent="0.55000000000000004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/>
      <c r="W2" s="6"/>
    </row>
    <row r="3" spans="1:29" s="1" customFormat="1" ht="45.3" customHeight="1" x14ac:dyDescent="0.55000000000000004">
      <c r="D3" s="7" t="s">
        <v>28</v>
      </c>
      <c r="F3" s="8" t="s">
        <v>29</v>
      </c>
      <c r="G3" s="8" t="s">
        <v>30</v>
      </c>
      <c r="H3" s="8" t="s">
        <v>31</v>
      </c>
      <c r="I3" s="8" t="s">
        <v>32</v>
      </c>
      <c r="J3" s="8" t="s">
        <v>33</v>
      </c>
      <c r="K3" s="8" t="s">
        <v>34</v>
      </c>
      <c r="L3" s="8" t="s">
        <v>35</v>
      </c>
      <c r="M3" s="8" t="s">
        <v>36</v>
      </c>
      <c r="N3" s="8" t="s">
        <v>37</v>
      </c>
      <c r="O3" s="8" t="s">
        <v>38</v>
      </c>
      <c r="P3" s="8"/>
      <c r="Q3" s="8" t="s">
        <v>39</v>
      </c>
      <c r="R3" s="8" t="s">
        <v>40</v>
      </c>
      <c r="S3" s="8" t="s">
        <v>41</v>
      </c>
      <c r="T3" s="8" t="s">
        <v>42</v>
      </c>
      <c r="U3" s="8" t="s">
        <v>43</v>
      </c>
    </row>
    <row r="4" spans="1:29" x14ac:dyDescent="0.55000000000000004">
      <c r="A4">
        <v>1</v>
      </c>
      <c r="B4">
        <v>71</v>
      </c>
      <c r="D4" s="9"/>
      <c r="E4" s="9"/>
      <c r="F4" s="9"/>
      <c r="G4" s="9">
        <v>100000</v>
      </c>
      <c r="H4" s="10"/>
      <c r="I4" s="11"/>
      <c r="J4" s="11"/>
      <c r="K4" s="12"/>
      <c r="L4" s="12"/>
      <c r="M4" s="13">
        <f>G4*(1-F1)</f>
        <v>78000</v>
      </c>
      <c r="N4" s="13"/>
      <c r="O4" s="13"/>
      <c r="P4" s="13">
        <v>1</v>
      </c>
      <c r="Q4" s="13"/>
      <c r="R4" s="13"/>
      <c r="S4" s="13"/>
      <c r="T4" s="13"/>
      <c r="U4" s="13"/>
      <c r="Z4" s="14"/>
      <c r="AA4" s="14"/>
      <c r="AB4" s="14"/>
    </row>
    <row r="5" spans="1:29" x14ac:dyDescent="0.55000000000000004">
      <c r="A5">
        <v>2</v>
      </c>
      <c r="B5">
        <v>72</v>
      </c>
      <c r="C5">
        <v>27.4</v>
      </c>
      <c r="D5" s="9">
        <v>100000</v>
      </c>
      <c r="E5" s="9">
        <f t="shared" ref="E5:E43" si="0">D5*(1+P$1)</f>
        <v>110000.00000000001</v>
      </c>
      <c r="F5" s="9">
        <f>G4/C5</f>
        <v>3649.6350364963505</v>
      </c>
      <c r="G5" s="9">
        <f t="shared" ref="G5:G43" si="1">E5-F5</f>
        <v>106350.36496350367</v>
      </c>
      <c r="H5" s="15">
        <f>-H$1*F5</f>
        <v>-802.91970802919707</v>
      </c>
      <c r="I5" s="11">
        <f t="shared" ref="I5:I43" si="2">F5+H5</f>
        <v>2846.7153284671535</v>
      </c>
      <c r="J5" s="11"/>
      <c r="K5" s="12"/>
      <c r="L5" s="11">
        <f>I5</f>
        <v>2846.7153284671535</v>
      </c>
      <c r="M5" s="13">
        <f>M4*(1+J$1)</f>
        <v>85800</v>
      </c>
      <c r="N5" s="13">
        <f>((1-H$1)*G5)+L5</f>
        <v>85800.000000000015</v>
      </c>
      <c r="O5" s="13">
        <f t="shared" ref="O5:O43" si="3">M5-N5</f>
        <v>0</v>
      </c>
      <c r="P5" s="16">
        <f>P4*(1+N$1)</f>
        <v>1.03</v>
      </c>
      <c r="Z5" s="10"/>
    </row>
    <row r="6" spans="1:29" x14ac:dyDescent="0.55000000000000004">
      <c r="A6">
        <v>3</v>
      </c>
      <c r="B6">
        <v>73</v>
      </c>
      <c r="C6">
        <v>26.5</v>
      </c>
      <c r="D6" s="9">
        <f t="shared" ref="D6:D43" si="4">G5</f>
        <v>106350.36496350367</v>
      </c>
      <c r="E6" s="9">
        <f t="shared" si="0"/>
        <v>116985.40145985405</v>
      </c>
      <c r="F6" s="9">
        <f t="shared" ref="F6:F43" si="5">G5/C6</f>
        <v>4013.2213193774969</v>
      </c>
      <c r="G6" s="9">
        <f t="shared" si="1"/>
        <v>112972.18014047656</v>
      </c>
      <c r="H6" s="15">
        <f t="shared" ref="H6:H43" si="6">-H$1*F6</f>
        <v>-882.90869026304938</v>
      </c>
      <c r="I6" s="11">
        <f t="shared" si="2"/>
        <v>3130.3126291144476</v>
      </c>
      <c r="J6" s="11">
        <f t="shared" ref="J6:J43" si="7">L5*J$1</f>
        <v>284.67153284671537</v>
      </c>
      <c r="K6" s="17">
        <f>J6*-L$1</f>
        <v>-42.700729927007302</v>
      </c>
      <c r="L6" s="11">
        <f>L5+J6+K6+I6</f>
        <v>6218.9987605013093</v>
      </c>
      <c r="M6" s="13">
        <f t="shared" ref="M6:M43" si="8">M5*(1+J$1)</f>
        <v>94380.000000000015</v>
      </c>
      <c r="N6" s="13">
        <f>((1-H$1)*G6)+L6</f>
        <v>94337.299270073039</v>
      </c>
      <c r="O6" s="13">
        <f t="shared" si="3"/>
        <v>42.700729926975328</v>
      </c>
      <c r="P6" s="16">
        <f>P5*(1+N$1)</f>
        <v>1.0609</v>
      </c>
      <c r="Q6" s="18">
        <f>O6/P6</f>
        <v>40.249533346192223</v>
      </c>
      <c r="R6" s="19"/>
      <c r="W6" s="20"/>
      <c r="X6" s="21"/>
      <c r="Z6" s="22"/>
      <c r="AA6" s="14"/>
      <c r="AB6" s="14"/>
    </row>
    <row r="7" spans="1:29" x14ac:dyDescent="0.55000000000000004">
      <c r="A7">
        <v>4</v>
      </c>
      <c r="B7">
        <v>74</v>
      </c>
      <c r="C7">
        <v>25.5</v>
      </c>
      <c r="D7" s="9">
        <f t="shared" si="4"/>
        <v>112972.18014047656</v>
      </c>
      <c r="E7" s="9">
        <f t="shared" si="0"/>
        <v>124269.39815452423</v>
      </c>
      <c r="F7" s="9">
        <f t="shared" si="5"/>
        <v>4430.2815741363356</v>
      </c>
      <c r="G7" s="9">
        <f t="shared" si="1"/>
        <v>119839.1165803879</v>
      </c>
      <c r="H7" s="15">
        <f t="shared" si="6"/>
        <v>-974.66194630999382</v>
      </c>
      <c r="I7" s="11">
        <f t="shared" si="2"/>
        <v>3455.6196278263419</v>
      </c>
      <c r="J7" s="11">
        <f t="shared" si="7"/>
        <v>621.89987605013096</v>
      </c>
      <c r="K7" s="17">
        <f t="shared" ref="K7:K43" si="9">J7*-L$1</f>
        <v>-93.284981407519638</v>
      </c>
      <c r="L7" s="11">
        <f t="shared" ref="L7:L43" si="10">L6+J7+K7+I7</f>
        <v>10203.233282970263</v>
      </c>
      <c r="M7" s="13">
        <f t="shared" si="8"/>
        <v>103818.00000000003</v>
      </c>
      <c r="N7" s="13">
        <f t="shared" ref="N7:N43" si="11">((1-H$1)*G7)+L7</f>
        <v>103677.74421567282</v>
      </c>
      <c r="O7" s="13">
        <f t="shared" si="3"/>
        <v>140.25578432720795</v>
      </c>
      <c r="P7" s="16">
        <f>P6*(1+N$1)</f>
        <v>1.092727</v>
      </c>
      <c r="Q7" s="18">
        <f>O7/P7</f>
        <v>128.35391120307995</v>
      </c>
      <c r="R7" s="19"/>
      <c r="W7" s="20"/>
      <c r="X7" s="21"/>
      <c r="Z7" s="10"/>
      <c r="AC7" s="14"/>
    </row>
    <row r="8" spans="1:29" x14ac:dyDescent="0.55000000000000004">
      <c r="A8">
        <v>5</v>
      </c>
      <c r="B8">
        <v>75</v>
      </c>
      <c r="C8">
        <v>24.6</v>
      </c>
      <c r="D8" s="9">
        <f t="shared" si="4"/>
        <v>119839.1165803879</v>
      </c>
      <c r="E8" s="9">
        <f t="shared" si="0"/>
        <v>131823.02823842669</v>
      </c>
      <c r="F8" s="9">
        <f t="shared" si="5"/>
        <v>4871.5088040808087</v>
      </c>
      <c r="G8" s="9">
        <f t="shared" si="1"/>
        <v>126951.51943434589</v>
      </c>
      <c r="H8" s="15">
        <f t="shared" si="6"/>
        <v>-1071.7319368977778</v>
      </c>
      <c r="I8" s="11">
        <f t="shared" si="2"/>
        <v>3799.7768671830308</v>
      </c>
      <c r="J8" s="11">
        <f t="shared" si="7"/>
        <v>1020.3233282970264</v>
      </c>
      <c r="K8" s="17">
        <f t="shared" si="9"/>
        <v>-153.04849924455394</v>
      </c>
      <c r="L8" s="11">
        <f t="shared" si="10"/>
        <v>14870.284979205766</v>
      </c>
      <c r="M8" s="13">
        <f t="shared" si="8"/>
        <v>114199.80000000005</v>
      </c>
      <c r="N8" s="13">
        <f t="shared" si="11"/>
        <v>113892.47013799557</v>
      </c>
      <c r="O8" s="13">
        <f t="shared" si="3"/>
        <v>307.32986200448067</v>
      </c>
      <c r="P8" s="16">
        <f>P7*(1+N$1)</f>
        <v>1.1255088100000001</v>
      </c>
      <c r="Q8" s="18">
        <f>O8/P8</f>
        <v>273.05860182869702</v>
      </c>
      <c r="R8" s="19">
        <f>Q8/R$1</f>
        <v>1.2411754628577137E-2</v>
      </c>
      <c r="S8" s="23">
        <f>POWER((1+Q8/R$1),1/(A8-A$4))-1</f>
        <v>3.0885999959464616E-3</v>
      </c>
      <c r="T8" s="19">
        <f t="shared" ref="T8:T12" si="12">M8/N8</f>
        <v>1.002698421253241</v>
      </c>
      <c r="U8" s="23">
        <f t="shared" ref="U8:U12" si="13">POWER(M8/N8,1/(A8-A$4))-1</f>
        <v>6.7392374735475435E-4</v>
      </c>
      <c r="W8" s="20"/>
      <c r="Z8" s="14"/>
      <c r="AA8" s="14"/>
      <c r="AB8" s="14"/>
    </row>
    <row r="9" spans="1:29" x14ac:dyDescent="0.55000000000000004">
      <c r="A9">
        <v>6</v>
      </c>
      <c r="B9">
        <v>76</v>
      </c>
      <c r="C9">
        <v>23.7</v>
      </c>
      <c r="D9" s="9">
        <f t="shared" si="4"/>
        <v>126951.51943434589</v>
      </c>
      <c r="E9" s="9">
        <f t="shared" si="0"/>
        <v>139646.6713777805</v>
      </c>
      <c r="F9" s="9">
        <f t="shared" si="5"/>
        <v>5356.6041955420205</v>
      </c>
      <c r="G9" s="9">
        <f t="shared" si="1"/>
        <v>134290.06718223848</v>
      </c>
      <c r="H9" s="15">
        <f t="shared" si="6"/>
        <v>-1178.4529230192445</v>
      </c>
      <c r="I9" s="11">
        <f t="shared" si="2"/>
        <v>4178.1512725227758</v>
      </c>
      <c r="J9" s="11">
        <f t="shared" si="7"/>
        <v>1487.0284979205767</v>
      </c>
      <c r="K9" s="17">
        <f t="shared" si="9"/>
        <v>-223.05427468808651</v>
      </c>
      <c r="L9" s="11">
        <f t="shared" si="10"/>
        <v>20312.410474961031</v>
      </c>
      <c r="M9" s="13">
        <f t="shared" si="8"/>
        <v>125619.78000000006</v>
      </c>
      <c r="N9" s="13">
        <f t="shared" si="11"/>
        <v>125058.66287710704</v>
      </c>
      <c r="O9" s="13">
        <f t="shared" si="3"/>
        <v>561.11712289301795</v>
      </c>
      <c r="P9" s="16">
        <f>P8*(1+N$1)</f>
        <v>1.1592740743000001</v>
      </c>
      <c r="Q9" s="18">
        <f>O9/P9</f>
        <v>484.02455927588574</v>
      </c>
      <c r="R9" s="19">
        <f>Q9/R$1</f>
        <v>2.2001116330722079E-2</v>
      </c>
      <c r="S9" s="23">
        <f>POWER((1+Q9/R$1),1/(A9-A$4))-1</f>
        <v>4.3620027751301027E-3</v>
      </c>
      <c r="T9" s="19">
        <f t="shared" si="12"/>
        <v>1.0044868312996791</v>
      </c>
      <c r="U9" s="23">
        <f t="shared" si="13"/>
        <v>8.9576004966795963E-4</v>
      </c>
      <c r="V9" s="20"/>
      <c r="W9" s="20"/>
    </row>
    <row r="10" spans="1:29" x14ac:dyDescent="0.55000000000000004">
      <c r="A10">
        <v>7</v>
      </c>
      <c r="B10">
        <v>77</v>
      </c>
      <c r="C10">
        <v>22.9</v>
      </c>
      <c r="D10" s="9">
        <f t="shared" si="4"/>
        <v>134290.06718223848</v>
      </c>
      <c r="E10" s="9">
        <f t="shared" si="0"/>
        <v>147719.07390046233</v>
      </c>
      <c r="F10" s="9">
        <f t="shared" si="5"/>
        <v>5864.195073460196</v>
      </c>
      <c r="G10" s="9">
        <f t="shared" si="1"/>
        <v>141854.87882700213</v>
      </c>
      <c r="H10" s="15">
        <f t="shared" si="6"/>
        <v>-1290.1229161612432</v>
      </c>
      <c r="I10" s="11">
        <f t="shared" si="2"/>
        <v>4574.0721572989532</v>
      </c>
      <c r="J10" s="11">
        <f t="shared" si="7"/>
        <v>2031.2410474961032</v>
      </c>
      <c r="K10" s="17">
        <f t="shared" si="9"/>
        <v>-304.68615712441544</v>
      </c>
      <c r="L10" s="11">
        <f t="shared" si="10"/>
        <v>26613.037522631672</v>
      </c>
      <c r="M10" s="13">
        <f t="shared" si="8"/>
        <v>138181.75800000006</v>
      </c>
      <c r="N10" s="13">
        <f t="shared" si="11"/>
        <v>137259.84300769333</v>
      </c>
      <c r="O10" s="13">
        <f t="shared" si="3"/>
        <v>921.91499230673071</v>
      </c>
      <c r="P10" s="16">
        <f>P9*(1+N$1)</f>
        <v>1.1940522965290001</v>
      </c>
      <c r="Q10" s="18">
        <f>O10/P10</f>
        <v>772.08929205751917</v>
      </c>
      <c r="R10" s="19">
        <f>Q10/R$1</f>
        <v>3.5094967820796324E-2</v>
      </c>
      <c r="S10" s="23">
        <f>POWER((1+Q10/R$1),1/(A10-A$4))-1</f>
        <v>5.7654195681482445E-3</v>
      </c>
      <c r="T10" s="19">
        <f t="shared" si="12"/>
        <v>1.0067165674395755</v>
      </c>
      <c r="U10" s="23">
        <f t="shared" si="13"/>
        <v>1.116307907419456E-3</v>
      </c>
      <c r="V10" s="20"/>
      <c r="W10" s="20"/>
      <c r="AA10" s="14"/>
    </row>
    <row r="11" spans="1:29" x14ac:dyDescent="0.55000000000000004">
      <c r="A11">
        <v>8</v>
      </c>
      <c r="B11">
        <v>78</v>
      </c>
      <c r="C11">
        <v>22</v>
      </c>
      <c r="D11" s="9">
        <f t="shared" si="4"/>
        <v>141854.87882700213</v>
      </c>
      <c r="E11" s="9">
        <f t="shared" si="0"/>
        <v>156040.36670970236</v>
      </c>
      <c r="F11" s="9">
        <f t="shared" si="5"/>
        <v>6447.9490375910063</v>
      </c>
      <c r="G11" s="9">
        <f t="shared" si="1"/>
        <v>149592.41767211136</v>
      </c>
      <c r="H11" s="15">
        <f t="shared" si="6"/>
        <v>-1418.5487882700213</v>
      </c>
      <c r="I11" s="11">
        <f t="shared" si="2"/>
        <v>5029.4002493209846</v>
      </c>
      <c r="J11" s="11">
        <f t="shared" si="7"/>
        <v>2661.3037522631676</v>
      </c>
      <c r="K11" s="17">
        <f t="shared" si="9"/>
        <v>-399.19556283947514</v>
      </c>
      <c r="L11" s="11">
        <f t="shared" si="10"/>
        <v>33904.545961376352</v>
      </c>
      <c r="M11" s="13">
        <f t="shared" si="8"/>
        <v>151999.93380000009</v>
      </c>
      <c r="N11" s="13">
        <f t="shared" si="11"/>
        <v>150586.63174562322</v>
      </c>
      <c r="O11" s="13">
        <f t="shared" si="3"/>
        <v>1413.3020543768653</v>
      </c>
      <c r="P11" s="16">
        <f>P10*(1+N$1)</f>
        <v>1.2298738654248702</v>
      </c>
      <c r="Q11" s="18">
        <f>O11/P11</f>
        <v>1149.1439033779518</v>
      </c>
      <c r="R11" s="19">
        <f>Q11/R$1</f>
        <v>5.2233813789906901E-2</v>
      </c>
      <c r="S11" s="23">
        <f>POWER((1+Q11/R$1),1/(A11-A$4))-1</f>
        <v>7.3001379006756295E-3</v>
      </c>
      <c r="T11" s="19">
        <f t="shared" si="12"/>
        <v>1.009385308894911</v>
      </c>
      <c r="U11" s="23">
        <f t="shared" si="13"/>
        <v>1.3353966381435267E-3</v>
      </c>
      <c r="V11" s="24"/>
      <c r="W11" s="24"/>
      <c r="X11" s="24"/>
      <c r="Y11" s="24"/>
    </row>
    <row r="12" spans="1:29" x14ac:dyDescent="0.55000000000000004">
      <c r="A12">
        <v>9</v>
      </c>
      <c r="B12">
        <v>79</v>
      </c>
      <c r="C12">
        <v>21.1</v>
      </c>
      <c r="D12" s="9">
        <f t="shared" si="4"/>
        <v>149592.41767211136</v>
      </c>
      <c r="E12" s="9">
        <f t="shared" si="0"/>
        <v>164551.65943932251</v>
      </c>
      <c r="F12" s="9">
        <f t="shared" si="5"/>
        <v>7089.6880413322915</v>
      </c>
      <c r="G12" s="9">
        <f t="shared" si="1"/>
        <v>157461.97139799022</v>
      </c>
      <c r="H12" s="15">
        <f t="shared" si="6"/>
        <v>-1559.7313690931041</v>
      </c>
      <c r="I12" s="11">
        <f t="shared" si="2"/>
        <v>5529.9566722391874</v>
      </c>
      <c r="J12" s="11">
        <f t="shared" si="7"/>
        <v>3390.4545961376352</v>
      </c>
      <c r="K12" s="17">
        <f t="shared" si="9"/>
        <v>-508.56818942064524</v>
      </c>
      <c r="L12" s="11">
        <f t="shared" si="10"/>
        <v>42316.389040332535</v>
      </c>
      <c r="M12" s="13">
        <f t="shared" si="8"/>
        <v>167199.92718000012</v>
      </c>
      <c r="N12" s="13">
        <f t="shared" si="11"/>
        <v>165136.7267307649</v>
      </c>
      <c r="O12" s="13">
        <f t="shared" si="3"/>
        <v>2063.2004492352135</v>
      </c>
      <c r="P12" s="16">
        <f>P11*(1+N$1)</f>
        <v>1.2667700813876164</v>
      </c>
      <c r="Q12" s="18">
        <f>O12/P12</f>
        <v>1628.7094868669376</v>
      </c>
      <c r="R12" s="19">
        <f>Q12/R$1</f>
        <v>7.4032249403042621E-2</v>
      </c>
      <c r="S12" s="23">
        <f>POWER((1+Q12/R$1),1/(A12-A$4))-1</f>
        <v>8.9674718830303757E-3</v>
      </c>
      <c r="T12" s="19">
        <f t="shared" si="12"/>
        <v>1.0124938921224895</v>
      </c>
      <c r="U12" s="23">
        <f t="shared" si="13"/>
        <v>1.5532660085384453E-3</v>
      </c>
      <c r="V12" s="24"/>
      <c r="W12" s="24"/>
      <c r="X12" s="24"/>
      <c r="Y12" s="24"/>
    </row>
    <row r="13" spans="1:29" ht="28.5" customHeight="1" x14ac:dyDescent="0.55000000000000004">
      <c r="A13">
        <v>10</v>
      </c>
      <c r="B13">
        <v>80</v>
      </c>
      <c r="C13">
        <v>20.2</v>
      </c>
      <c r="D13" s="9">
        <f t="shared" si="4"/>
        <v>157461.97139799022</v>
      </c>
      <c r="E13" s="9">
        <f t="shared" si="0"/>
        <v>173208.16853778926</v>
      </c>
      <c r="F13" s="9">
        <f t="shared" si="5"/>
        <v>7795.1470989104073</v>
      </c>
      <c r="G13" s="9">
        <f t="shared" si="1"/>
        <v>165413.02143887884</v>
      </c>
      <c r="H13" s="15">
        <f t="shared" si="6"/>
        <v>-1714.9323617602897</v>
      </c>
      <c r="I13" s="11">
        <f t="shared" si="2"/>
        <v>6080.2147371501178</v>
      </c>
      <c r="J13" s="11">
        <f t="shared" si="7"/>
        <v>4231.6389040332533</v>
      </c>
      <c r="K13" s="17">
        <f t="shared" si="9"/>
        <v>-634.74583560498797</v>
      </c>
      <c r="L13" s="11">
        <f t="shared" si="10"/>
        <v>51993.496845910915</v>
      </c>
      <c r="M13" s="13">
        <f t="shared" si="8"/>
        <v>183919.91989800014</v>
      </c>
      <c r="N13" s="13">
        <f t="shared" si="11"/>
        <v>181015.65356823642</v>
      </c>
      <c r="O13" s="13">
        <f t="shared" si="3"/>
        <v>2904.2663297637191</v>
      </c>
      <c r="P13" s="16">
        <f>P12*(1+N$1)</f>
        <v>1.3047731838292449</v>
      </c>
      <c r="Q13" s="18">
        <f>O13/P13</f>
        <v>2225.8783103131273</v>
      </c>
      <c r="R13" s="19">
        <f>Q13/R$1</f>
        <v>0.10117628683241488</v>
      </c>
      <c r="S13" s="23">
        <f>POWER((1+Q13/R$1),1/(A13-A$4))-1</f>
        <v>1.0766317485677357E-2</v>
      </c>
      <c r="T13" s="19">
        <f>M13/N13</f>
        <v>1.0160442827596063</v>
      </c>
      <c r="U13" s="23">
        <f>POWER(M13/N13,1/(A13-A$4))-1</f>
        <v>1.7701129814235994E-3</v>
      </c>
      <c r="V13" s="23"/>
      <c r="W13" s="24"/>
      <c r="X13" s="24"/>
      <c r="Y13" s="24"/>
    </row>
    <row r="14" spans="1:29" x14ac:dyDescent="0.55000000000000004">
      <c r="A14">
        <v>11</v>
      </c>
      <c r="B14">
        <v>81</v>
      </c>
      <c r="C14">
        <v>19.399999999999999</v>
      </c>
      <c r="D14" s="9">
        <f t="shared" si="4"/>
        <v>165413.02143887884</v>
      </c>
      <c r="E14" s="9">
        <f t="shared" si="0"/>
        <v>181954.32358276675</v>
      </c>
      <c r="F14" s="9">
        <f t="shared" si="5"/>
        <v>8526.44440406592</v>
      </c>
      <c r="G14" s="9">
        <f t="shared" si="1"/>
        <v>173427.87917870082</v>
      </c>
      <c r="H14" s="15">
        <f t="shared" si="6"/>
        <v>-1875.8177688945025</v>
      </c>
      <c r="I14" s="11">
        <f t="shared" si="2"/>
        <v>6650.6266351714175</v>
      </c>
      <c r="J14" s="11">
        <f t="shared" si="7"/>
        <v>5199.3496845910922</v>
      </c>
      <c r="K14" s="17">
        <f t="shared" si="9"/>
        <v>-779.90245268866386</v>
      </c>
      <c r="L14" s="11">
        <f t="shared" si="10"/>
        <v>63063.570712984758</v>
      </c>
      <c r="M14" s="13">
        <f t="shared" si="8"/>
        <v>202311.91188780018</v>
      </c>
      <c r="N14" s="13">
        <f t="shared" si="11"/>
        <v>198337.3164723714</v>
      </c>
      <c r="O14" s="13">
        <f t="shared" si="3"/>
        <v>3974.5954154287756</v>
      </c>
      <c r="P14" s="16">
        <f>P13*(1+N$1)</f>
        <v>1.3439163793441222</v>
      </c>
      <c r="Q14" s="18">
        <f>O14/P14</f>
        <v>2957.4722627969727</v>
      </c>
      <c r="R14" s="19">
        <f>Q14/R$1</f>
        <v>0.1344305573998624</v>
      </c>
      <c r="S14" s="23">
        <f>POWER((1+Q14/R$1),1/(A14-A$4))-1</f>
        <v>1.2692961752472698E-2</v>
      </c>
      <c r="T14" s="19">
        <f>M14/N14</f>
        <v>1.0200395744286599</v>
      </c>
      <c r="U14" s="23">
        <f t="shared" ref="U14:U43" si="14">POWER(M14/N14,1/(A14-A$4))-1</f>
        <v>1.9861122135469422E-3</v>
      </c>
      <c r="V14" s="23"/>
    </row>
    <row r="15" spans="1:29" x14ac:dyDescent="0.55000000000000004">
      <c r="A15">
        <v>12</v>
      </c>
      <c r="B15">
        <v>82</v>
      </c>
      <c r="C15">
        <v>18.5</v>
      </c>
      <c r="D15" s="9">
        <f t="shared" si="4"/>
        <v>173427.87917870082</v>
      </c>
      <c r="E15" s="9">
        <f t="shared" si="0"/>
        <v>190770.66709657092</v>
      </c>
      <c r="F15" s="9">
        <f t="shared" si="5"/>
        <v>9374.4799556054495</v>
      </c>
      <c r="G15" s="9">
        <f t="shared" si="1"/>
        <v>181396.18714096549</v>
      </c>
      <c r="H15" s="15">
        <f t="shared" si="6"/>
        <v>-2062.3855902331989</v>
      </c>
      <c r="I15" s="11">
        <f t="shared" si="2"/>
        <v>7312.0943653722506</v>
      </c>
      <c r="J15" s="11">
        <f t="shared" si="7"/>
        <v>6306.3570712984765</v>
      </c>
      <c r="K15" s="17">
        <f t="shared" si="9"/>
        <v>-945.95356069477145</v>
      </c>
      <c r="L15" s="11">
        <f t="shared" si="10"/>
        <v>75736.068588960712</v>
      </c>
      <c r="M15" s="13">
        <f t="shared" si="8"/>
        <v>222543.10307658021</v>
      </c>
      <c r="N15" s="13">
        <f t="shared" si="11"/>
        <v>217225.09455891378</v>
      </c>
      <c r="O15" s="13">
        <f t="shared" si="3"/>
        <v>5318.0085176664288</v>
      </c>
      <c r="P15" s="16">
        <f>P14*(1+N$1)</f>
        <v>1.3842338707244459</v>
      </c>
      <c r="Q15" s="18">
        <f>O15/P15</f>
        <v>3841.8425022956717</v>
      </c>
      <c r="R15" s="19">
        <f>Q15/R$1</f>
        <v>0.17462920464980325</v>
      </c>
      <c r="S15" s="23">
        <f>POWER((1+Q15/R$1),1/(A15-A$4))-1</f>
        <v>1.4739620376154061E-2</v>
      </c>
      <c r="T15" s="19">
        <f>M15/N15</f>
        <v>1.0244815569235448</v>
      </c>
      <c r="U15" s="23">
        <f t="shared" si="14"/>
        <v>2.2012087932914426E-3</v>
      </c>
      <c r="V15" s="23"/>
    </row>
    <row r="16" spans="1:29" x14ac:dyDescent="0.55000000000000004">
      <c r="A16">
        <v>13</v>
      </c>
      <c r="B16">
        <v>83</v>
      </c>
      <c r="C16">
        <v>17.7</v>
      </c>
      <c r="D16" s="9">
        <f t="shared" si="4"/>
        <v>181396.18714096549</v>
      </c>
      <c r="E16" s="9">
        <f t="shared" si="0"/>
        <v>199535.80585506206</v>
      </c>
      <c r="F16" s="9">
        <f t="shared" si="5"/>
        <v>10248.372154856808</v>
      </c>
      <c r="G16" s="9">
        <f t="shared" si="1"/>
        <v>189287.43370020526</v>
      </c>
      <c r="H16" s="15">
        <f t="shared" si="6"/>
        <v>-2254.6418740684981</v>
      </c>
      <c r="I16" s="11">
        <f t="shared" si="2"/>
        <v>7993.7302807883098</v>
      </c>
      <c r="J16" s="11">
        <f t="shared" si="7"/>
        <v>7573.6068588960716</v>
      </c>
      <c r="K16" s="17">
        <f t="shared" si="9"/>
        <v>-1136.0410288344108</v>
      </c>
      <c r="L16" s="11">
        <f t="shared" si="10"/>
        <v>90167.364699810685</v>
      </c>
      <c r="M16" s="13">
        <f t="shared" si="8"/>
        <v>244797.41338423826</v>
      </c>
      <c r="N16" s="13">
        <f t="shared" si="11"/>
        <v>237811.56298597078</v>
      </c>
      <c r="O16" s="13">
        <f t="shared" si="3"/>
        <v>6985.8503982674738</v>
      </c>
      <c r="P16" s="16">
        <f>P15*(1+N$1)</f>
        <v>1.4257608868461793</v>
      </c>
      <c r="Q16" s="18">
        <f>O16/P16</f>
        <v>4899.7349153828727</v>
      </c>
      <c r="R16" s="19">
        <f>Q16/R$1</f>
        <v>0.22271522342649422</v>
      </c>
      <c r="S16" s="23">
        <f>POWER((1+Q16/R$1),1/(A16-A$4))-1</f>
        <v>1.6897336824987841E-2</v>
      </c>
      <c r="T16" s="19">
        <f>M16/N16</f>
        <v>1.0293755707693641</v>
      </c>
      <c r="U16" s="23">
        <f t="shared" si="14"/>
        <v>2.4156109340067733E-3</v>
      </c>
      <c r="V16" s="23"/>
    </row>
    <row r="17" spans="1:25" x14ac:dyDescent="0.55000000000000004">
      <c r="A17">
        <v>14</v>
      </c>
      <c r="B17">
        <v>84</v>
      </c>
      <c r="C17">
        <v>16.8</v>
      </c>
      <c r="D17" s="9">
        <f t="shared" si="4"/>
        <v>189287.43370020526</v>
      </c>
      <c r="E17" s="9">
        <f t="shared" si="0"/>
        <v>208216.17707022579</v>
      </c>
      <c r="F17" s="9">
        <f t="shared" si="5"/>
        <v>11267.109148821741</v>
      </c>
      <c r="G17" s="9">
        <f t="shared" si="1"/>
        <v>196949.06792140406</v>
      </c>
      <c r="H17" s="15">
        <f t="shared" si="6"/>
        <v>-2478.7640127407831</v>
      </c>
      <c r="I17" s="11">
        <f t="shared" si="2"/>
        <v>8788.3451360809577</v>
      </c>
      <c r="J17" s="11">
        <f t="shared" si="7"/>
        <v>9016.7364699810696</v>
      </c>
      <c r="K17" s="17">
        <f t="shared" si="9"/>
        <v>-1352.5104704971604</v>
      </c>
      <c r="L17" s="11">
        <f t="shared" si="10"/>
        <v>106619.93583537555</v>
      </c>
      <c r="M17" s="13">
        <f t="shared" si="8"/>
        <v>269277.15472266212</v>
      </c>
      <c r="N17" s="13">
        <f t="shared" si="11"/>
        <v>260240.20881407073</v>
      </c>
      <c r="O17" s="13">
        <f t="shared" si="3"/>
        <v>9036.9459085913841</v>
      </c>
      <c r="P17" s="16">
        <f>P16*(1+N$1)</f>
        <v>1.4685337134515648</v>
      </c>
      <c r="Q17" s="18">
        <f>O17/P17</f>
        <v>6153.720425901166</v>
      </c>
      <c r="R17" s="19">
        <f>Q17/R$1</f>
        <v>0.27971456481368934</v>
      </c>
      <c r="S17" s="23">
        <f>POWER((1+Q17/R$1),1/(A17-A$4))-1</f>
        <v>1.9153194782023153E-2</v>
      </c>
      <c r="T17" s="19">
        <f>M17/N17</f>
        <v>1.0347254021573886</v>
      </c>
      <c r="U17" s="23">
        <f t="shared" si="14"/>
        <v>2.6293028458612699E-3</v>
      </c>
      <c r="V17" s="23"/>
    </row>
    <row r="18" spans="1:25" ht="29.1" customHeight="1" x14ac:dyDescent="0.55000000000000004">
      <c r="A18">
        <v>15</v>
      </c>
      <c r="B18">
        <v>85</v>
      </c>
      <c r="C18">
        <v>16</v>
      </c>
      <c r="D18" s="9">
        <f t="shared" si="4"/>
        <v>196949.06792140406</v>
      </c>
      <c r="E18" s="9">
        <f t="shared" si="0"/>
        <v>216643.97471354448</v>
      </c>
      <c r="F18" s="9">
        <f t="shared" si="5"/>
        <v>12309.316745087754</v>
      </c>
      <c r="G18" s="9">
        <f t="shared" si="1"/>
        <v>204334.65796845671</v>
      </c>
      <c r="H18" s="15">
        <f t="shared" si="6"/>
        <v>-2708.0496839193056</v>
      </c>
      <c r="I18" s="11">
        <f t="shared" si="2"/>
        <v>9601.267061168448</v>
      </c>
      <c r="J18" s="11">
        <f t="shared" si="7"/>
        <v>10661.993583537556</v>
      </c>
      <c r="K18" s="17">
        <f t="shared" si="9"/>
        <v>-1599.2990375306333</v>
      </c>
      <c r="L18" s="11">
        <f t="shared" si="10"/>
        <v>125283.89744255091</v>
      </c>
      <c r="M18" s="13">
        <f t="shared" si="8"/>
        <v>296204.87019492837</v>
      </c>
      <c r="N18" s="13">
        <f t="shared" si="11"/>
        <v>284664.93065794714</v>
      </c>
      <c r="O18" s="13">
        <f t="shared" si="3"/>
        <v>11539.939536981226</v>
      </c>
      <c r="P18" s="16">
        <f>P17*(1+N$1)</f>
        <v>1.5125897248551119</v>
      </c>
      <c r="Q18" s="18">
        <f>O18/P18</f>
        <v>7629.2595059685573</v>
      </c>
      <c r="R18" s="25">
        <f>Q18/R$1</f>
        <v>0.34678452299857077</v>
      </c>
      <c r="S18" s="26">
        <f>POWER((1+Q18/R$1),1/(A18-A$4))-1</f>
        <v>2.1493434891390439E-2</v>
      </c>
      <c r="T18" s="25">
        <f>M18/N18</f>
        <v>1.0405386765075308</v>
      </c>
      <c r="U18" s="26">
        <f t="shared" si="14"/>
        <v>2.8424992072282329E-3</v>
      </c>
      <c r="V18" s="19"/>
      <c r="Y18" s="10"/>
    </row>
    <row r="19" spans="1:25" x14ac:dyDescent="0.55000000000000004">
      <c r="A19">
        <v>16</v>
      </c>
      <c r="B19">
        <v>86</v>
      </c>
      <c r="C19">
        <v>15.2</v>
      </c>
      <c r="D19" s="9">
        <f t="shared" si="4"/>
        <v>204334.65796845671</v>
      </c>
      <c r="E19" s="9">
        <f t="shared" si="0"/>
        <v>224768.12376530241</v>
      </c>
      <c r="F19" s="9">
        <f t="shared" si="5"/>
        <v>13443.069603187942</v>
      </c>
      <c r="G19" s="9">
        <f t="shared" si="1"/>
        <v>211325.05416211448</v>
      </c>
      <c r="H19" s="15">
        <f t="shared" si="6"/>
        <v>-2957.4753127013473</v>
      </c>
      <c r="I19" s="11">
        <f t="shared" si="2"/>
        <v>10485.594290486595</v>
      </c>
      <c r="J19" s="11">
        <f t="shared" si="7"/>
        <v>12528.389744255092</v>
      </c>
      <c r="K19" s="17">
        <f t="shared" si="9"/>
        <v>-1879.2584616382637</v>
      </c>
      <c r="L19" s="11">
        <f t="shared" si="10"/>
        <v>146418.62301565433</v>
      </c>
      <c r="M19" s="13">
        <f t="shared" si="8"/>
        <v>325825.35721442121</v>
      </c>
      <c r="N19" s="13">
        <f t="shared" si="11"/>
        <v>311252.16526210366</v>
      </c>
      <c r="O19" s="13">
        <f t="shared" si="3"/>
        <v>14573.191952317546</v>
      </c>
      <c r="P19" s="16">
        <f>P18*(1+N$1)</f>
        <v>1.5579674166007653</v>
      </c>
      <c r="Q19" s="18">
        <f>O19/P19</f>
        <v>9353.977366300709</v>
      </c>
      <c r="R19" s="19">
        <f>Q19/R$1</f>
        <v>0.42518078937730497</v>
      </c>
      <c r="S19" s="23">
        <f>POWER((1+Q19/R$1),1/(A19-A$4))-1</f>
        <v>2.3901071097727655E-2</v>
      </c>
      <c r="T19" s="19">
        <f t="shared" ref="T19:T43" si="15">M19/N19</f>
        <v>1.0468211745291653</v>
      </c>
      <c r="U19" s="23">
        <f t="shared" si="14"/>
        <v>3.0551989249341105E-3</v>
      </c>
      <c r="V19" s="23"/>
    </row>
    <row r="20" spans="1:25" x14ac:dyDescent="0.55000000000000004">
      <c r="A20">
        <v>17</v>
      </c>
      <c r="B20">
        <v>87</v>
      </c>
      <c r="C20">
        <v>14.4</v>
      </c>
      <c r="D20" s="9">
        <f t="shared" si="4"/>
        <v>211325.05416211448</v>
      </c>
      <c r="E20" s="9">
        <f t="shared" si="0"/>
        <v>232457.55957832595</v>
      </c>
      <c r="F20" s="9">
        <f t="shared" si="5"/>
        <v>14675.350983480172</v>
      </c>
      <c r="G20" s="9">
        <f t="shared" si="1"/>
        <v>217782.20859484578</v>
      </c>
      <c r="H20" s="15">
        <f t="shared" si="6"/>
        <v>-3228.5772163656379</v>
      </c>
      <c r="I20" s="11">
        <f t="shared" si="2"/>
        <v>11446.773767114533</v>
      </c>
      <c r="J20" s="11">
        <f t="shared" si="7"/>
        <v>14641.862301565434</v>
      </c>
      <c r="K20" s="17">
        <f t="shared" si="9"/>
        <v>-2196.2793452348151</v>
      </c>
      <c r="L20" s="11">
        <f t="shared" si="10"/>
        <v>170310.97973909948</v>
      </c>
      <c r="M20" s="13">
        <f t="shared" si="8"/>
        <v>358407.89293586335</v>
      </c>
      <c r="N20" s="13">
        <f t="shared" si="11"/>
        <v>340181.10244307923</v>
      </c>
      <c r="O20" s="13">
        <f t="shared" si="3"/>
        <v>18226.790492784115</v>
      </c>
      <c r="P20" s="16">
        <f>P19*(1+N$1)</f>
        <v>1.6047064390987884</v>
      </c>
      <c r="Q20" s="18">
        <f>O20/P20</f>
        <v>11358.333243194547</v>
      </c>
      <c r="R20" s="19">
        <f>Q20/R$1</f>
        <v>0.51628787469066129</v>
      </c>
      <c r="S20" s="23">
        <f>POWER((1+Q20/R$1),1/(A20-A$4))-1</f>
        <v>2.6357957659379538E-2</v>
      </c>
      <c r="T20" s="19">
        <f t="shared" si="15"/>
        <v>1.0535796678942033</v>
      </c>
      <c r="U20" s="23">
        <f t="shared" si="14"/>
        <v>3.2674247776474097E-3</v>
      </c>
      <c r="V20" s="23"/>
    </row>
    <row r="21" spans="1:25" x14ac:dyDescent="0.55000000000000004">
      <c r="A21">
        <v>18</v>
      </c>
      <c r="B21">
        <v>88</v>
      </c>
      <c r="C21">
        <v>13.7</v>
      </c>
      <c r="D21" s="9">
        <f t="shared" si="4"/>
        <v>217782.20859484578</v>
      </c>
      <c r="E21" s="9">
        <f t="shared" si="0"/>
        <v>239560.42945433038</v>
      </c>
      <c r="F21" s="9">
        <f t="shared" si="5"/>
        <v>15896.511576266117</v>
      </c>
      <c r="G21" s="9">
        <f t="shared" si="1"/>
        <v>223663.91787806427</v>
      </c>
      <c r="H21" s="15">
        <f t="shared" si="6"/>
        <v>-3497.2325467785458</v>
      </c>
      <c r="I21" s="11">
        <f t="shared" si="2"/>
        <v>12399.27902948757</v>
      </c>
      <c r="J21" s="11">
        <f t="shared" si="7"/>
        <v>17031.097973909949</v>
      </c>
      <c r="K21" s="17">
        <f t="shared" si="9"/>
        <v>-2554.6646960864923</v>
      </c>
      <c r="L21" s="11">
        <f t="shared" si="10"/>
        <v>197186.69204641052</v>
      </c>
      <c r="M21" s="13">
        <f t="shared" si="8"/>
        <v>394248.68222944974</v>
      </c>
      <c r="N21" s="13">
        <f t="shared" si="11"/>
        <v>371644.54799130064</v>
      </c>
      <c r="O21" s="13">
        <f t="shared" si="3"/>
        <v>22604.134238149098</v>
      </c>
      <c r="P21" s="16">
        <f>P20*(1+N$1)</f>
        <v>1.652847632271752</v>
      </c>
      <c r="Q21" s="18">
        <f>O21/P21</f>
        <v>13675.872958163061</v>
      </c>
      <c r="R21" s="19">
        <f>Q21/R$1</f>
        <v>0.62163058900741186</v>
      </c>
      <c r="S21" s="23">
        <f>POWER((1+Q21/R$1),1/(A21-A$4))-1</f>
        <v>2.8845383967003091E-2</v>
      </c>
      <c r="T21" s="19">
        <f t="shared" si="15"/>
        <v>1.0608219180405634</v>
      </c>
      <c r="U21" s="23">
        <f t="shared" si="14"/>
        <v>3.4792150572042768E-3</v>
      </c>
      <c r="V21" s="23"/>
    </row>
    <row r="22" spans="1:25" x14ac:dyDescent="0.55000000000000004">
      <c r="A22">
        <v>19</v>
      </c>
      <c r="B22">
        <v>89</v>
      </c>
      <c r="C22">
        <v>12.9</v>
      </c>
      <c r="D22" s="9">
        <f t="shared" si="4"/>
        <v>223663.91787806427</v>
      </c>
      <c r="E22" s="9">
        <f t="shared" si="0"/>
        <v>246030.30966587071</v>
      </c>
      <c r="F22" s="9">
        <f t="shared" si="5"/>
        <v>17338.28820760188</v>
      </c>
      <c r="G22" s="9">
        <f t="shared" si="1"/>
        <v>228692.02145826883</v>
      </c>
      <c r="H22" s="15">
        <f t="shared" si="6"/>
        <v>-3814.4234056724135</v>
      </c>
      <c r="I22" s="11">
        <f t="shared" si="2"/>
        <v>13523.864801929467</v>
      </c>
      <c r="J22" s="11">
        <f t="shared" si="7"/>
        <v>19718.669204641054</v>
      </c>
      <c r="K22" s="17">
        <f t="shared" si="9"/>
        <v>-2957.8003806961578</v>
      </c>
      <c r="L22" s="11">
        <f t="shared" si="10"/>
        <v>227471.42567228488</v>
      </c>
      <c r="M22" s="13">
        <f t="shared" si="8"/>
        <v>433673.55045239476</v>
      </c>
      <c r="N22" s="13">
        <f t="shared" si="11"/>
        <v>405851.2024097346</v>
      </c>
      <c r="O22" s="13">
        <f t="shared" si="3"/>
        <v>27822.34804266016</v>
      </c>
      <c r="P22" s="16">
        <f>P21*(1+N$1)</f>
        <v>1.7024330612399046</v>
      </c>
      <c r="Q22" s="18">
        <f>O22/P22</f>
        <v>16342.697211482004</v>
      </c>
      <c r="R22" s="19">
        <f>Q22/R$1</f>
        <v>0.74284987324918195</v>
      </c>
      <c r="S22" s="23">
        <f>POWER((1+Q22/R$1),1/(A22-A$4))-1</f>
        <v>3.1343491380639854E-2</v>
      </c>
      <c r="T22" s="19">
        <f t="shared" si="15"/>
        <v>1.0685530753080574</v>
      </c>
      <c r="U22" s="23">
        <f t="shared" si="14"/>
        <v>3.6904299999083179E-3</v>
      </c>
      <c r="V22" s="23"/>
    </row>
    <row r="23" spans="1:25" ht="27.9" customHeight="1" x14ac:dyDescent="0.55000000000000004">
      <c r="A23">
        <v>20</v>
      </c>
      <c r="B23">
        <v>90</v>
      </c>
      <c r="C23">
        <v>12.2</v>
      </c>
      <c r="D23" s="9">
        <f t="shared" si="4"/>
        <v>228692.02145826883</v>
      </c>
      <c r="E23" s="9">
        <f t="shared" si="0"/>
        <v>251561.22360409575</v>
      </c>
      <c r="F23" s="9">
        <f t="shared" si="5"/>
        <v>18745.24766051384</v>
      </c>
      <c r="G23" s="9">
        <f t="shared" si="1"/>
        <v>232815.9759435819</v>
      </c>
      <c r="H23" s="15">
        <f t="shared" si="6"/>
        <v>-4123.9544853130446</v>
      </c>
      <c r="I23" s="11">
        <f t="shared" si="2"/>
        <v>14621.293175200795</v>
      </c>
      <c r="J23" s="11">
        <f t="shared" si="7"/>
        <v>22747.142567228489</v>
      </c>
      <c r="K23" s="17">
        <f t="shared" si="9"/>
        <v>-3412.0713850842735</v>
      </c>
      <c r="L23" s="11">
        <f t="shared" si="10"/>
        <v>261427.79002962989</v>
      </c>
      <c r="M23" s="13">
        <f t="shared" si="8"/>
        <v>477040.90549763426</v>
      </c>
      <c r="N23" s="13">
        <f t="shared" si="11"/>
        <v>443024.25126562378</v>
      </c>
      <c r="O23" s="13">
        <f t="shared" si="3"/>
        <v>34016.654232010478</v>
      </c>
      <c r="P23" s="16">
        <f>P22*(1+N$1)</f>
        <v>1.7535060530771018</v>
      </c>
      <c r="Q23" s="18">
        <f>O23/P23</f>
        <v>19399.222587408294</v>
      </c>
      <c r="R23" s="19">
        <f>Q23/R$1</f>
        <v>0.88178284488219516</v>
      </c>
      <c r="S23" s="23">
        <f>POWER((1+Q23/R$1),1/(A23-A$4))-1</f>
        <v>3.3834513575505154E-2</v>
      </c>
      <c r="T23" s="19">
        <f t="shared" si="15"/>
        <v>1.0767828265266117</v>
      </c>
      <c r="U23" s="23">
        <f t="shared" si="14"/>
        <v>3.9011545686280513E-3</v>
      </c>
      <c r="V23" s="23"/>
    </row>
    <row r="24" spans="1:25" x14ac:dyDescent="0.55000000000000004">
      <c r="A24">
        <v>21</v>
      </c>
      <c r="B24">
        <v>91</v>
      </c>
      <c r="C24">
        <v>11.5</v>
      </c>
      <c r="D24" s="9">
        <f t="shared" si="4"/>
        <v>232815.9759435819</v>
      </c>
      <c r="E24" s="9">
        <f t="shared" si="0"/>
        <v>256097.5735379401</v>
      </c>
      <c r="F24" s="9">
        <f t="shared" si="5"/>
        <v>20244.867473354949</v>
      </c>
      <c r="G24" s="9">
        <f t="shared" si="1"/>
        <v>235852.70606458516</v>
      </c>
      <c r="H24" s="15">
        <f t="shared" si="6"/>
        <v>-4453.8708441380886</v>
      </c>
      <c r="I24" s="11">
        <f t="shared" si="2"/>
        <v>15790.996629216861</v>
      </c>
      <c r="J24" s="11">
        <f t="shared" si="7"/>
        <v>26142.77900296299</v>
      </c>
      <c r="K24" s="17">
        <f t="shared" si="9"/>
        <v>-3921.4168504444483</v>
      </c>
      <c r="L24" s="11">
        <f t="shared" si="10"/>
        <v>299440.1488113653</v>
      </c>
      <c r="M24" s="13">
        <f t="shared" si="8"/>
        <v>524744.99604739773</v>
      </c>
      <c r="N24" s="13">
        <f t="shared" si="11"/>
        <v>483405.25954174175</v>
      </c>
      <c r="O24" s="13">
        <f t="shared" si="3"/>
        <v>41339.736505655979</v>
      </c>
      <c r="P24" s="16">
        <f>P23*(1+N$1)</f>
        <v>1.806111234669415</v>
      </c>
      <c r="Q24" s="18">
        <f>O24/P24</f>
        <v>22888.809787633414</v>
      </c>
      <c r="R24" s="19">
        <f>Q24/R$1</f>
        <v>1.040400444892428</v>
      </c>
      <c r="S24" s="23">
        <f>POWER((1+Q24/R$1),1/(A24-A$4))-1</f>
        <v>3.6300649809408059E-2</v>
      </c>
      <c r="T24" s="19">
        <f t="shared" si="15"/>
        <v>1.0855177631804114</v>
      </c>
      <c r="U24" s="23">
        <f t="shared" si="14"/>
        <v>4.1112819397528533E-3</v>
      </c>
      <c r="V24" s="23"/>
    </row>
    <row r="25" spans="1:25" x14ac:dyDescent="0.55000000000000004">
      <c r="A25">
        <v>22</v>
      </c>
      <c r="B25">
        <v>92</v>
      </c>
      <c r="C25">
        <v>10.8</v>
      </c>
      <c r="D25" s="9">
        <f t="shared" si="4"/>
        <v>235852.70606458516</v>
      </c>
      <c r="E25" s="9">
        <f t="shared" si="0"/>
        <v>259437.9766710437</v>
      </c>
      <c r="F25" s="9">
        <f t="shared" si="5"/>
        <v>21838.213524498624</v>
      </c>
      <c r="G25" s="9">
        <f t="shared" si="1"/>
        <v>237599.76314654507</v>
      </c>
      <c r="H25" s="15">
        <f t="shared" si="6"/>
        <v>-4804.4069753896974</v>
      </c>
      <c r="I25" s="11">
        <f t="shared" si="2"/>
        <v>17033.806549108926</v>
      </c>
      <c r="J25" s="11">
        <f t="shared" si="7"/>
        <v>29944.014881136532</v>
      </c>
      <c r="K25" s="17">
        <f t="shared" si="9"/>
        <v>-4491.6022321704795</v>
      </c>
      <c r="L25" s="11">
        <f t="shared" si="10"/>
        <v>341926.36800944031</v>
      </c>
      <c r="M25" s="13">
        <f t="shared" si="8"/>
        <v>577219.49565213756</v>
      </c>
      <c r="N25" s="13">
        <f t="shared" si="11"/>
        <v>527254.18326374551</v>
      </c>
      <c r="O25" s="13">
        <f t="shared" si="3"/>
        <v>49965.312388392049</v>
      </c>
      <c r="P25" s="16">
        <f>P24*(1+N$1)</f>
        <v>1.8602945717094976</v>
      </c>
      <c r="Q25" s="18">
        <f>O25/P25</f>
        <v>26858.817494950257</v>
      </c>
      <c r="R25" s="19">
        <f>Q25/R$1</f>
        <v>1.2208553406795573</v>
      </c>
      <c r="S25" s="23">
        <f>POWER((1+Q25/R$1),1/(A25-A$4))-1</f>
        <v>3.8725911139332991E-2</v>
      </c>
      <c r="T25" s="19">
        <f t="shared" si="15"/>
        <v>1.094765132215932</v>
      </c>
      <c r="U25" s="23">
        <f t="shared" si="14"/>
        <v>4.3207289360158718E-3</v>
      </c>
      <c r="V25" s="23"/>
    </row>
    <row r="26" spans="1:25" x14ac:dyDescent="0.55000000000000004">
      <c r="A26">
        <v>23</v>
      </c>
      <c r="B26">
        <v>93</v>
      </c>
      <c r="C26">
        <v>10.1</v>
      </c>
      <c r="D26" s="9">
        <f t="shared" si="4"/>
        <v>237599.76314654507</v>
      </c>
      <c r="E26" s="9">
        <f t="shared" si="0"/>
        <v>261359.73946119958</v>
      </c>
      <c r="F26" s="9">
        <f t="shared" si="5"/>
        <v>23524.729024410404</v>
      </c>
      <c r="G26" s="9">
        <f t="shared" si="1"/>
        <v>237835.01043678919</v>
      </c>
      <c r="H26" s="15">
        <f t="shared" si="6"/>
        <v>-5175.4403853702888</v>
      </c>
      <c r="I26" s="11">
        <f t="shared" si="2"/>
        <v>18349.288639040115</v>
      </c>
      <c r="J26" s="11">
        <f t="shared" si="7"/>
        <v>34192.636800944034</v>
      </c>
      <c r="K26" s="17">
        <f t="shared" si="9"/>
        <v>-5128.8955201416047</v>
      </c>
      <c r="L26" s="11">
        <f t="shared" si="10"/>
        <v>389339.39792928292</v>
      </c>
      <c r="M26" s="13">
        <f t="shared" si="8"/>
        <v>634941.44521735131</v>
      </c>
      <c r="N26" s="13">
        <f t="shared" si="11"/>
        <v>574850.70606997842</v>
      </c>
      <c r="O26" s="13">
        <f t="shared" si="3"/>
        <v>60090.739147372893</v>
      </c>
      <c r="P26" s="16">
        <f>P25*(1+N$1)</f>
        <v>1.9161034088607827</v>
      </c>
      <c r="Q26" s="18">
        <f>O26/P26</f>
        <v>31360.906133505487</v>
      </c>
      <c r="R26" s="19">
        <f>Q26/R$1</f>
        <v>1.4254957333411584</v>
      </c>
      <c r="S26" s="23">
        <f>POWER((1+Q26/R$1),1/(A26-A$4))-1</f>
        <v>4.1096370667783377E-2</v>
      </c>
      <c r="T26" s="19">
        <f t="shared" si="15"/>
        <v>1.1045327743583877</v>
      </c>
      <c r="U26" s="23">
        <f t="shared" si="14"/>
        <v>4.5294277569079E-3</v>
      </c>
      <c r="V26" s="23"/>
    </row>
    <row r="27" spans="1:25" x14ac:dyDescent="0.55000000000000004">
      <c r="A27">
        <v>24</v>
      </c>
      <c r="B27">
        <v>94</v>
      </c>
      <c r="C27">
        <v>9.5</v>
      </c>
      <c r="D27" s="9">
        <f t="shared" si="4"/>
        <v>237835.01043678919</v>
      </c>
      <c r="E27" s="9">
        <f t="shared" si="0"/>
        <v>261618.51148046812</v>
      </c>
      <c r="F27" s="9">
        <f t="shared" si="5"/>
        <v>25035.264256504124</v>
      </c>
      <c r="G27" s="9">
        <f t="shared" si="1"/>
        <v>236583.24722396399</v>
      </c>
      <c r="H27" s="15">
        <f t="shared" si="6"/>
        <v>-5507.7581364309071</v>
      </c>
      <c r="I27" s="11">
        <f t="shared" si="2"/>
        <v>19527.506120073216</v>
      </c>
      <c r="J27" s="11">
        <f t="shared" si="7"/>
        <v>38933.939792928293</v>
      </c>
      <c r="K27" s="17">
        <f t="shared" si="9"/>
        <v>-5840.0909689392438</v>
      </c>
      <c r="L27" s="11">
        <f t="shared" si="10"/>
        <v>441960.75287334516</v>
      </c>
      <c r="M27" s="13">
        <f t="shared" si="8"/>
        <v>698435.58973908646</v>
      </c>
      <c r="N27" s="13">
        <f t="shared" si="11"/>
        <v>626495.68570803711</v>
      </c>
      <c r="O27" s="13">
        <f t="shared" si="3"/>
        <v>71939.904031049344</v>
      </c>
      <c r="P27" s="16">
        <f>P26*(1+N$1)</f>
        <v>1.9735865111266062</v>
      </c>
      <c r="Q27" s="18">
        <f>O27/P27</f>
        <v>36451.355755356788</v>
      </c>
      <c r="R27" s="19">
        <f>Q27/R$1</f>
        <v>1.6568798070616721</v>
      </c>
      <c r="S27" s="23">
        <f>POWER((1+Q27/R$1),1/(A27-A$4))-1</f>
        <v>4.3400288635297768E-2</v>
      </c>
      <c r="T27" s="19">
        <f t="shared" si="15"/>
        <v>1.1148290493808366</v>
      </c>
      <c r="U27" s="23">
        <f t="shared" si="14"/>
        <v>4.7373194461792778E-3</v>
      </c>
      <c r="V27" s="23"/>
    </row>
    <row r="28" spans="1:25" ht="28.8" customHeight="1" x14ac:dyDescent="0.55000000000000004">
      <c r="A28">
        <v>25</v>
      </c>
      <c r="B28">
        <v>95</v>
      </c>
      <c r="C28">
        <v>8.9</v>
      </c>
      <c r="D28" s="9">
        <f t="shared" si="4"/>
        <v>236583.24722396399</v>
      </c>
      <c r="E28" s="9">
        <f t="shared" si="0"/>
        <v>260241.5719463604</v>
      </c>
      <c r="F28" s="9">
        <f t="shared" si="5"/>
        <v>26582.387328535278</v>
      </c>
      <c r="G28" s="9">
        <f t="shared" si="1"/>
        <v>233659.18461782511</v>
      </c>
      <c r="H28" s="15">
        <f t="shared" si="6"/>
        <v>-5848.1252122777614</v>
      </c>
      <c r="I28" s="11">
        <f t="shared" si="2"/>
        <v>20734.262116257516</v>
      </c>
      <c r="J28" s="11">
        <f t="shared" si="7"/>
        <v>44196.075287334519</v>
      </c>
      <c r="K28" s="17">
        <f t="shared" si="9"/>
        <v>-6629.4112931001773</v>
      </c>
      <c r="L28" s="11">
        <f t="shared" si="10"/>
        <v>500261.67898383702</v>
      </c>
      <c r="M28" s="13">
        <f t="shared" si="8"/>
        <v>768279.14871299511</v>
      </c>
      <c r="N28" s="13">
        <f t="shared" si="11"/>
        <v>682515.84298574063</v>
      </c>
      <c r="O28" s="13">
        <f t="shared" si="3"/>
        <v>85763.305727254483</v>
      </c>
      <c r="P28" s="16">
        <f>P27*(1+N$1)</f>
        <v>2.0327941064604045</v>
      </c>
      <c r="Q28" s="18">
        <f>O28/P28</f>
        <v>42189.86342723589</v>
      </c>
      <c r="R28" s="25">
        <f>Q28/R$1</f>
        <v>1.9177210648743586</v>
      </c>
      <c r="S28" s="26">
        <f>POWER((1+Q28/R$1),1/(A28-A$4))-1</f>
        <v>4.562708376345137E-2</v>
      </c>
      <c r="T28" s="25">
        <f t="shared" si="15"/>
        <v>1.1256576043012767</v>
      </c>
      <c r="U28" s="26">
        <f t="shared" si="14"/>
        <v>4.9441572932418243E-3</v>
      </c>
      <c r="V28" s="23"/>
    </row>
    <row r="29" spans="1:25" x14ac:dyDescent="0.55000000000000004">
      <c r="A29">
        <v>26</v>
      </c>
      <c r="B29">
        <v>96</v>
      </c>
      <c r="C29">
        <v>8.4</v>
      </c>
      <c r="D29" s="9">
        <f t="shared" si="4"/>
        <v>233659.18461782511</v>
      </c>
      <c r="E29" s="9">
        <f t="shared" si="0"/>
        <v>257025.10307960765</v>
      </c>
      <c r="F29" s="9">
        <f t="shared" si="5"/>
        <v>27816.569597360132</v>
      </c>
      <c r="G29" s="9">
        <f t="shared" si="1"/>
        <v>229208.53348224753</v>
      </c>
      <c r="H29" s="15">
        <f t="shared" si="6"/>
        <v>-6119.6453114192291</v>
      </c>
      <c r="I29" s="11">
        <f t="shared" si="2"/>
        <v>21696.924285940902</v>
      </c>
      <c r="J29" s="11">
        <f t="shared" si="7"/>
        <v>50026.167898383705</v>
      </c>
      <c r="K29" s="17">
        <f t="shared" si="9"/>
        <v>-7503.9251847575551</v>
      </c>
      <c r="L29" s="11">
        <f t="shared" si="10"/>
        <v>564480.84598340408</v>
      </c>
      <c r="M29" s="13">
        <f t="shared" si="8"/>
        <v>845107.06358429464</v>
      </c>
      <c r="N29" s="13">
        <f t="shared" si="11"/>
        <v>743263.5020995572</v>
      </c>
      <c r="O29" s="13">
        <f t="shared" si="3"/>
        <v>101843.56148473744</v>
      </c>
      <c r="P29" s="16">
        <f>P28*(1+N$1)</f>
        <v>2.0937779296542165</v>
      </c>
      <c r="Q29" s="18">
        <f>O29/P29</f>
        <v>48641.052158552797</v>
      </c>
      <c r="R29" s="19">
        <f>Q29/R$1</f>
        <v>2.2109569162978544</v>
      </c>
      <c r="S29" s="23">
        <f>POWER((1+Q29/R$1),1/(A29-A$4))-1</f>
        <v>4.7768599903020181E-2</v>
      </c>
      <c r="T29" s="19">
        <f t="shared" si="15"/>
        <v>1.1370221478614941</v>
      </c>
      <c r="U29" s="23">
        <f t="shared" si="14"/>
        <v>5.1497222232024242E-3</v>
      </c>
      <c r="V29" s="23"/>
    </row>
    <row r="30" spans="1:25" x14ac:dyDescent="0.55000000000000004">
      <c r="A30">
        <v>27</v>
      </c>
      <c r="B30">
        <v>97</v>
      </c>
      <c r="C30">
        <v>7.8</v>
      </c>
      <c r="D30" s="9">
        <f t="shared" si="4"/>
        <v>229208.53348224753</v>
      </c>
      <c r="E30" s="9">
        <f t="shared" si="0"/>
        <v>252129.3868304723</v>
      </c>
      <c r="F30" s="9">
        <f t="shared" si="5"/>
        <v>29385.709420800966</v>
      </c>
      <c r="G30" s="9">
        <f t="shared" si="1"/>
        <v>222743.67740967133</v>
      </c>
      <c r="H30" s="15">
        <f t="shared" si="6"/>
        <v>-6464.8560725762127</v>
      </c>
      <c r="I30" s="11">
        <f t="shared" si="2"/>
        <v>22920.853348224751</v>
      </c>
      <c r="J30" s="11">
        <f t="shared" si="7"/>
        <v>56448.084598340414</v>
      </c>
      <c r="K30" s="17">
        <f t="shared" si="9"/>
        <v>-8467.2126897510625</v>
      </c>
      <c r="L30" s="11">
        <f t="shared" si="10"/>
        <v>635382.57124021824</v>
      </c>
      <c r="M30" s="13">
        <f t="shared" si="8"/>
        <v>929617.76994272415</v>
      </c>
      <c r="N30" s="13">
        <f t="shared" si="11"/>
        <v>809122.63961976185</v>
      </c>
      <c r="O30" s="13">
        <f t="shared" si="3"/>
        <v>120495.1303229623</v>
      </c>
      <c r="P30" s="16">
        <f>P29*(1+N$1)</f>
        <v>2.1565912675438432</v>
      </c>
      <c r="Q30" s="18">
        <f>O30/P30</f>
        <v>55872.956612773007</v>
      </c>
      <c r="R30" s="19">
        <f>Q30/R$1</f>
        <v>2.5396798460351366</v>
      </c>
      <c r="S30" s="23">
        <f>POWER((1+Q30/R$1),1/(A30-A$4))-1</f>
        <v>4.9817962568621033E-2</v>
      </c>
      <c r="T30" s="19">
        <f t="shared" si="15"/>
        <v>1.1489207252680356</v>
      </c>
      <c r="U30" s="23">
        <f t="shared" si="14"/>
        <v>5.3536259410611464E-3</v>
      </c>
      <c r="V30" s="23"/>
    </row>
    <row r="31" spans="1:25" x14ac:dyDescent="0.55000000000000004">
      <c r="A31">
        <v>28</v>
      </c>
      <c r="B31">
        <v>98</v>
      </c>
      <c r="C31">
        <v>7.3</v>
      </c>
      <c r="D31" s="9">
        <f t="shared" si="4"/>
        <v>222743.67740967133</v>
      </c>
      <c r="E31" s="9">
        <f t="shared" si="0"/>
        <v>245018.0451506385</v>
      </c>
      <c r="F31" s="9">
        <f t="shared" si="5"/>
        <v>30512.832521872788</v>
      </c>
      <c r="G31" s="9">
        <f t="shared" si="1"/>
        <v>214505.2126287657</v>
      </c>
      <c r="H31" s="15">
        <f t="shared" si="6"/>
        <v>-6712.8231548120129</v>
      </c>
      <c r="I31" s="11">
        <f t="shared" si="2"/>
        <v>23800.009367060775</v>
      </c>
      <c r="J31" s="11">
        <f t="shared" si="7"/>
        <v>63538.257124021824</v>
      </c>
      <c r="K31" s="17">
        <f t="shared" si="9"/>
        <v>-9530.738568603274</v>
      </c>
      <c r="L31" s="11">
        <f t="shared" si="10"/>
        <v>713190.09916269744</v>
      </c>
      <c r="M31" s="13">
        <f t="shared" si="8"/>
        <v>1022579.5469369966</v>
      </c>
      <c r="N31" s="13">
        <f t="shared" si="11"/>
        <v>880504.16501313471</v>
      </c>
      <c r="O31" s="13">
        <f t="shared" si="3"/>
        <v>142075.38192386192</v>
      </c>
      <c r="P31" s="16">
        <f>P30*(1+N$1)</f>
        <v>2.2212890055701586</v>
      </c>
      <c r="Q31" s="18">
        <f>O31/P31</f>
        <v>63960.782035831544</v>
      </c>
      <c r="R31" s="19">
        <f>Q31/R$1</f>
        <v>2.9073082743559793</v>
      </c>
      <c r="S31" s="23">
        <f>POWER((1+Q31/R$1),1/(A31-A$4))-1</f>
        <v>5.1771492608404301E-2</v>
      </c>
      <c r="T31" s="19">
        <f t="shared" si="15"/>
        <v>1.1613568539130563</v>
      </c>
      <c r="U31" s="23">
        <f t="shared" si="14"/>
        <v>5.5557102270640257E-3</v>
      </c>
      <c r="V31" s="23"/>
    </row>
    <row r="32" spans="1:25" x14ac:dyDescent="0.55000000000000004">
      <c r="A32">
        <v>29</v>
      </c>
      <c r="B32">
        <v>99</v>
      </c>
      <c r="C32">
        <v>6.8</v>
      </c>
      <c r="D32" s="9">
        <f t="shared" si="4"/>
        <v>214505.2126287657</v>
      </c>
      <c r="E32" s="9">
        <f t="shared" si="0"/>
        <v>235955.7338916423</v>
      </c>
      <c r="F32" s="9">
        <f t="shared" si="5"/>
        <v>31544.884210112603</v>
      </c>
      <c r="G32" s="9">
        <f t="shared" si="1"/>
        <v>204410.84968152971</v>
      </c>
      <c r="H32" s="15">
        <f t="shared" si="6"/>
        <v>-6939.874526224773</v>
      </c>
      <c r="I32" s="11">
        <f t="shared" si="2"/>
        <v>24605.009683887831</v>
      </c>
      <c r="J32" s="11">
        <f t="shared" si="7"/>
        <v>71319.009916269744</v>
      </c>
      <c r="K32" s="17">
        <f t="shared" si="9"/>
        <v>-10697.851487440461</v>
      </c>
      <c r="L32" s="11">
        <f t="shared" si="10"/>
        <v>798416.26727541466</v>
      </c>
      <c r="M32" s="13">
        <f t="shared" si="8"/>
        <v>1124837.5016306965</v>
      </c>
      <c r="N32" s="13">
        <f t="shared" si="11"/>
        <v>957856.73002700787</v>
      </c>
      <c r="O32" s="13">
        <f t="shared" si="3"/>
        <v>166980.7716036886</v>
      </c>
      <c r="P32" s="16">
        <f>P31*(1+N$1)</f>
        <v>2.2879276757372633</v>
      </c>
      <c r="Q32" s="18">
        <f>O32/P32</f>
        <v>72983.41349443252</v>
      </c>
      <c r="R32" s="19">
        <f>Q32/R$1</f>
        <v>3.3174278861105693</v>
      </c>
      <c r="S32" s="23">
        <f>POWER((1+Q32/R$1),1/(A32-A$4))-1</f>
        <v>5.3626318793475791E-2</v>
      </c>
      <c r="T32" s="19">
        <f t="shared" si="15"/>
        <v>1.1743275026098949</v>
      </c>
      <c r="U32" s="23">
        <f t="shared" si="14"/>
        <v>5.7556305565051868E-3</v>
      </c>
      <c r="V32" s="23"/>
    </row>
    <row r="33" spans="1:32" ht="18.600000000000001" customHeight="1" x14ac:dyDescent="0.55000000000000004">
      <c r="A33">
        <v>30</v>
      </c>
      <c r="B33">
        <v>100</v>
      </c>
      <c r="C33">
        <v>6.4</v>
      </c>
      <c r="D33" s="9">
        <f t="shared" si="4"/>
        <v>204410.84968152971</v>
      </c>
      <c r="E33" s="9">
        <f t="shared" si="0"/>
        <v>224851.93464968269</v>
      </c>
      <c r="F33" s="9">
        <f t="shared" si="5"/>
        <v>31939.195262739016</v>
      </c>
      <c r="G33" s="9">
        <f t="shared" si="1"/>
        <v>192912.73938694366</v>
      </c>
      <c r="H33" s="15">
        <f t="shared" si="6"/>
        <v>-7026.6229578025841</v>
      </c>
      <c r="I33" s="11">
        <f t="shared" si="2"/>
        <v>24912.572304936431</v>
      </c>
      <c r="J33" s="11">
        <f t="shared" si="7"/>
        <v>79841.626727541472</v>
      </c>
      <c r="K33" s="17">
        <f t="shared" si="9"/>
        <v>-11976.24400913122</v>
      </c>
      <c r="L33" s="11">
        <f t="shared" si="10"/>
        <v>891194.22229876136</v>
      </c>
      <c r="M33" s="13">
        <f t="shared" si="8"/>
        <v>1237321.2517937662</v>
      </c>
      <c r="N33" s="13">
        <f t="shared" si="11"/>
        <v>1041666.1590205774</v>
      </c>
      <c r="O33" s="13">
        <f t="shared" si="3"/>
        <v>195655.09277318872</v>
      </c>
      <c r="P33" s="16">
        <f>P32*(1+N$1)</f>
        <v>2.3565655060093813</v>
      </c>
      <c r="Q33" s="18">
        <f>O33/P33</f>
        <v>83025.526884042338</v>
      </c>
      <c r="R33" s="19">
        <f>Q33/R$1</f>
        <v>3.7738875856382883</v>
      </c>
      <c r="S33" s="23">
        <f>POWER((1+Q33/R$1),1/(A33-A$4))-1</f>
        <v>5.5381278197629502E-2</v>
      </c>
      <c r="T33" s="19">
        <f t="shared" si="15"/>
        <v>1.1878289805988826</v>
      </c>
      <c r="U33" s="23">
        <f t="shared" si="14"/>
        <v>5.9530721035920831E-3</v>
      </c>
      <c r="V33" s="23"/>
    </row>
    <row r="34" spans="1:32" x14ac:dyDescent="0.55000000000000004">
      <c r="A34">
        <v>31</v>
      </c>
      <c r="B34">
        <v>101</v>
      </c>
      <c r="C34">
        <v>6</v>
      </c>
      <c r="D34" s="9">
        <f t="shared" si="4"/>
        <v>192912.73938694366</v>
      </c>
      <c r="E34" s="9">
        <f t="shared" si="0"/>
        <v>212204.01332563805</v>
      </c>
      <c r="F34" s="9">
        <f t="shared" si="5"/>
        <v>32152.123231157278</v>
      </c>
      <c r="G34" s="9">
        <f t="shared" si="1"/>
        <v>180051.89009448077</v>
      </c>
      <c r="H34" s="15">
        <f t="shared" si="6"/>
        <v>-7073.4671108546017</v>
      </c>
      <c r="I34" s="11">
        <f t="shared" si="2"/>
        <v>25078.656120302676</v>
      </c>
      <c r="J34" s="11">
        <f t="shared" si="7"/>
        <v>89119.422229876145</v>
      </c>
      <c r="K34" s="17">
        <f t="shared" si="9"/>
        <v>-13367.913334481422</v>
      </c>
      <c r="L34" s="11">
        <f t="shared" si="10"/>
        <v>992024.38731445873</v>
      </c>
      <c r="M34" s="13">
        <f t="shared" si="8"/>
        <v>1361053.3769731428</v>
      </c>
      <c r="N34" s="13">
        <f t="shared" si="11"/>
        <v>1132464.8615881538</v>
      </c>
      <c r="O34" s="13">
        <f t="shared" si="3"/>
        <v>228588.51538498909</v>
      </c>
      <c r="P34" s="16">
        <f>P33*(1+N$1)</f>
        <v>2.4272624711896627</v>
      </c>
      <c r="Q34" s="18">
        <f>O34/P34</f>
        <v>94175.441716013549</v>
      </c>
      <c r="R34" s="19">
        <f>Q34/R$1</f>
        <v>4.2807018961824337</v>
      </c>
      <c r="S34" s="23">
        <f>POWER((1+Q34/R$1),1/(A34-A$4))-1</f>
        <v>5.7035861698312429E-2</v>
      </c>
      <c r="T34" s="19">
        <f t="shared" si="15"/>
        <v>1.2018504265681318</v>
      </c>
      <c r="U34" s="23">
        <f t="shared" si="14"/>
        <v>6.1475655670624185E-3</v>
      </c>
    </row>
    <row r="35" spans="1:32" x14ac:dyDescent="0.55000000000000004">
      <c r="A35">
        <v>32</v>
      </c>
      <c r="B35">
        <v>102</v>
      </c>
      <c r="C35">
        <v>5.6</v>
      </c>
      <c r="D35" s="9">
        <f t="shared" si="4"/>
        <v>180051.89009448077</v>
      </c>
      <c r="E35" s="9">
        <f t="shared" si="0"/>
        <v>198057.07910392887</v>
      </c>
      <c r="F35" s="9">
        <f t="shared" si="5"/>
        <v>32152.123231157282</v>
      </c>
      <c r="G35" s="9">
        <f t="shared" si="1"/>
        <v>165904.95587277159</v>
      </c>
      <c r="H35" s="15">
        <f t="shared" si="6"/>
        <v>-7073.4671108546017</v>
      </c>
      <c r="I35" s="11">
        <f t="shared" si="2"/>
        <v>25078.656120302679</v>
      </c>
      <c r="J35" s="11">
        <f t="shared" si="7"/>
        <v>99202.438731445873</v>
      </c>
      <c r="K35" s="17">
        <f t="shared" si="9"/>
        <v>-14880.365809716881</v>
      </c>
      <c r="L35" s="11">
        <f t="shared" si="10"/>
        <v>1101425.1163564902</v>
      </c>
      <c r="M35" s="13">
        <f t="shared" si="8"/>
        <v>1497158.7146704572</v>
      </c>
      <c r="N35" s="13">
        <f t="shared" si="11"/>
        <v>1230830.981937252</v>
      </c>
      <c r="O35" s="13">
        <f t="shared" si="3"/>
        <v>266327.73273320519</v>
      </c>
      <c r="P35" s="16">
        <f>P34*(1+N$1)</f>
        <v>2.5000803453253524</v>
      </c>
      <c r="Q35" s="18">
        <f>O35/P35</f>
        <v>106527.66949317629</v>
      </c>
      <c r="R35" s="19">
        <f>Q35/R$1</f>
        <v>4.8421667951443768</v>
      </c>
      <c r="S35" s="23">
        <f>POWER((1+Q35/R$1),1/(A35-A$4))-1</f>
        <v>5.859098694375664E-2</v>
      </c>
      <c r="T35" s="19">
        <f t="shared" si="15"/>
        <v>1.2163804264286733</v>
      </c>
      <c r="U35" s="23">
        <f t="shared" si="14"/>
        <v>6.338701374531297E-3</v>
      </c>
    </row>
    <row r="36" spans="1:32" x14ac:dyDescent="0.55000000000000004">
      <c r="A36">
        <v>33</v>
      </c>
      <c r="B36">
        <v>103</v>
      </c>
      <c r="C36">
        <v>5.2</v>
      </c>
      <c r="D36" s="9">
        <f t="shared" si="4"/>
        <v>165904.95587277159</v>
      </c>
      <c r="E36" s="9">
        <f t="shared" si="0"/>
        <v>182495.45146004876</v>
      </c>
      <c r="F36" s="9">
        <f t="shared" si="5"/>
        <v>31904.799206302228</v>
      </c>
      <c r="G36" s="9">
        <f t="shared" si="1"/>
        <v>150590.65225374652</v>
      </c>
      <c r="H36" s="15">
        <f t="shared" si="6"/>
        <v>-7019.0558253864901</v>
      </c>
      <c r="I36" s="11">
        <f t="shared" si="2"/>
        <v>24885.743380915737</v>
      </c>
      <c r="J36" s="11">
        <f t="shared" si="7"/>
        <v>110142.51163564902</v>
      </c>
      <c r="K36" s="17">
        <f t="shared" si="9"/>
        <v>-16521.376745347352</v>
      </c>
      <c r="L36" s="11">
        <f t="shared" si="10"/>
        <v>1219931.9946277076</v>
      </c>
      <c r="M36" s="13">
        <f t="shared" si="8"/>
        <v>1646874.5861375029</v>
      </c>
      <c r="N36" s="13">
        <f t="shared" si="11"/>
        <v>1337392.7033856299</v>
      </c>
      <c r="O36" s="13">
        <f t="shared" si="3"/>
        <v>309481.882751873</v>
      </c>
      <c r="P36" s="16">
        <f>P35*(1+N$1)</f>
        <v>2.5750827556851132</v>
      </c>
      <c r="Q36" s="18">
        <f>O36/P36</f>
        <v>120183.27646698634</v>
      </c>
      <c r="R36" s="19">
        <f>Q36/R$1</f>
        <v>5.4628762030448339</v>
      </c>
      <c r="S36" s="23">
        <f>POWER((1+Q36/R$1),1/(A36-A$4))-1</f>
        <v>6.0048674707985583E-2</v>
      </c>
      <c r="T36" s="19">
        <f t="shared" si="15"/>
        <v>1.2314068874223816</v>
      </c>
      <c r="U36" s="23">
        <f t="shared" si="14"/>
        <v>6.5261193761423364E-3</v>
      </c>
    </row>
    <row r="37" spans="1:32" x14ac:dyDescent="0.55000000000000004">
      <c r="A37">
        <v>34</v>
      </c>
      <c r="B37">
        <v>104</v>
      </c>
      <c r="C37">
        <v>4.9000000000000004</v>
      </c>
      <c r="D37" s="9">
        <f t="shared" si="4"/>
        <v>150590.65225374652</v>
      </c>
      <c r="E37" s="9">
        <f t="shared" si="0"/>
        <v>165649.71747912117</v>
      </c>
      <c r="F37" s="9">
        <f t="shared" si="5"/>
        <v>30732.786174233981</v>
      </c>
      <c r="G37" s="9">
        <f t="shared" si="1"/>
        <v>134916.9313048872</v>
      </c>
      <c r="H37" s="15">
        <f t="shared" si="6"/>
        <v>-6761.2129583314754</v>
      </c>
      <c r="I37" s="11">
        <f t="shared" si="2"/>
        <v>23971.573215902506</v>
      </c>
      <c r="J37" s="11">
        <f t="shared" si="7"/>
        <v>121993.19946277078</v>
      </c>
      <c r="K37" s="17">
        <f t="shared" si="9"/>
        <v>-18298.979919415615</v>
      </c>
      <c r="L37" s="11">
        <f t="shared" si="10"/>
        <v>1347597.7873869652</v>
      </c>
      <c r="M37" s="13">
        <f t="shared" si="8"/>
        <v>1811562.0447512534</v>
      </c>
      <c r="N37" s="13">
        <f t="shared" si="11"/>
        <v>1452832.9938047773</v>
      </c>
      <c r="O37" s="13">
        <f t="shared" si="3"/>
        <v>358729.05094647617</v>
      </c>
      <c r="P37" s="16">
        <f>P36*(1+N$1)</f>
        <v>2.6523352383556666</v>
      </c>
      <c r="Q37" s="18">
        <f>O37/P37</f>
        <v>135250.26767312895</v>
      </c>
      <c r="R37" s="19">
        <f>Q37/R$1</f>
        <v>6.1477394396876797</v>
      </c>
      <c r="S37" s="23">
        <f>POWER((1+Q37/R$1),1/(A37-A$4))-1</f>
        <v>6.1411772851955204E-2</v>
      </c>
      <c r="T37" s="19">
        <f t="shared" si="15"/>
        <v>1.2469169219560552</v>
      </c>
      <c r="U37" s="23">
        <f t="shared" si="14"/>
        <v>6.7095007087496494E-3</v>
      </c>
    </row>
    <row r="38" spans="1:32" x14ac:dyDescent="0.55000000000000004">
      <c r="A38">
        <v>35</v>
      </c>
      <c r="B38">
        <v>105</v>
      </c>
      <c r="C38">
        <v>4.5999999999999996</v>
      </c>
      <c r="D38" s="9">
        <f t="shared" si="4"/>
        <v>134916.9313048872</v>
      </c>
      <c r="E38" s="9">
        <f t="shared" si="0"/>
        <v>148408.62443537594</v>
      </c>
      <c r="F38" s="9">
        <f t="shared" si="5"/>
        <v>29329.767674975479</v>
      </c>
      <c r="G38" s="9">
        <f t="shared" si="1"/>
        <v>119078.85676040046</v>
      </c>
      <c r="H38" s="15">
        <f t="shared" si="6"/>
        <v>-6452.5488884946053</v>
      </c>
      <c r="I38" s="11">
        <f t="shared" si="2"/>
        <v>22877.218786480873</v>
      </c>
      <c r="J38" s="11">
        <f t="shared" si="7"/>
        <v>134759.77873869654</v>
      </c>
      <c r="K38" s="17">
        <f t="shared" si="9"/>
        <v>-20213.966810804479</v>
      </c>
      <c r="L38" s="11">
        <f t="shared" si="10"/>
        <v>1485020.8181013381</v>
      </c>
      <c r="M38" s="13">
        <f t="shared" si="8"/>
        <v>1992718.249226379</v>
      </c>
      <c r="N38" s="13">
        <f t="shared" si="11"/>
        <v>1577902.3263744505</v>
      </c>
      <c r="O38" s="13">
        <f t="shared" si="3"/>
        <v>414815.92285192851</v>
      </c>
      <c r="P38" s="16">
        <f>P37*(1+N$1)</f>
        <v>2.7319052955063365</v>
      </c>
      <c r="Q38" s="18">
        <f>O38/P38</f>
        <v>151841.25289198422</v>
      </c>
      <c r="R38" s="19">
        <f>Q38/R$1</f>
        <v>6.9018751314538278</v>
      </c>
      <c r="S38" s="23">
        <f>POWER((1+Q38/R$1),1/(A38-A$4))-1</f>
        <v>6.2683232921637799E-2</v>
      </c>
      <c r="T38" s="19">
        <f t="shared" si="15"/>
        <v>1.2628907480002594</v>
      </c>
      <c r="U38" s="23">
        <f t="shared" si="14"/>
        <v>6.8884208263597646E-3</v>
      </c>
    </row>
    <row r="39" spans="1:32" x14ac:dyDescent="0.55000000000000004">
      <c r="A39">
        <v>36</v>
      </c>
      <c r="B39">
        <v>106</v>
      </c>
      <c r="C39">
        <v>4.3</v>
      </c>
      <c r="D39" s="9">
        <f t="shared" si="4"/>
        <v>119078.85676040046</v>
      </c>
      <c r="E39" s="9">
        <f t="shared" si="0"/>
        <v>130986.74243644052</v>
      </c>
      <c r="F39" s="9">
        <f t="shared" si="5"/>
        <v>27692.757386139645</v>
      </c>
      <c r="G39" s="9">
        <f t="shared" si="1"/>
        <v>103293.98505030086</v>
      </c>
      <c r="H39" s="15">
        <f t="shared" si="6"/>
        <v>-6092.4066249507223</v>
      </c>
      <c r="I39" s="11">
        <f t="shared" si="2"/>
        <v>21600.350761188922</v>
      </c>
      <c r="J39" s="11">
        <f t="shared" si="7"/>
        <v>148502.08181013382</v>
      </c>
      <c r="K39" s="17">
        <f t="shared" si="9"/>
        <v>-22275.312271520073</v>
      </c>
      <c r="L39" s="11">
        <f t="shared" si="10"/>
        <v>1632847.9384011407</v>
      </c>
      <c r="M39" s="13">
        <f t="shared" si="8"/>
        <v>2191990.0741490172</v>
      </c>
      <c r="N39" s="13">
        <f t="shared" si="11"/>
        <v>1713417.2467403754</v>
      </c>
      <c r="O39" s="13">
        <f t="shared" si="3"/>
        <v>478572.82740864181</v>
      </c>
      <c r="P39" s="16">
        <f>P38*(1+N$1)</f>
        <v>2.8138624543715265</v>
      </c>
      <c r="Q39" s="18">
        <f>O39/P39</f>
        <v>170076.83750324982</v>
      </c>
      <c r="R39" s="19">
        <f>Q39/R$1</f>
        <v>7.7307653410568093</v>
      </c>
      <c r="S39" s="23">
        <f>POWER((1+Q39/R$1),1/(A39-A$4))-1</f>
        <v>6.3866684646205929E-2</v>
      </c>
      <c r="T39" s="19">
        <f t="shared" si="15"/>
        <v>1.2793089822803432</v>
      </c>
      <c r="U39" s="23">
        <f t="shared" si="14"/>
        <v>7.0625393403129788E-3</v>
      </c>
    </row>
    <row r="40" spans="1:32" x14ac:dyDescent="0.55000000000000004">
      <c r="A40">
        <v>37</v>
      </c>
      <c r="B40">
        <v>107</v>
      </c>
      <c r="C40">
        <v>4.0999999999999996</v>
      </c>
      <c r="D40" s="9">
        <f t="shared" si="4"/>
        <v>103293.98505030086</v>
      </c>
      <c r="E40" s="9">
        <f t="shared" si="0"/>
        <v>113623.38355533096</v>
      </c>
      <c r="F40" s="9">
        <f t="shared" si="5"/>
        <v>25193.654890317284</v>
      </c>
      <c r="G40" s="9">
        <f t="shared" si="1"/>
        <v>88429.728665013681</v>
      </c>
      <c r="H40" s="15">
        <f t="shared" si="6"/>
        <v>-5542.6040758698027</v>
      </c>
      <c r="I40" s="11">
        <f t="shared" si="2"/>
        <v>19651.050814447481</v>
      </c>
      <c r="J40" s="11">
        <f t="shared" si="7"/>
        <v>163284.79384011409</v>
      </c>
      <c r="K40" s="17">
        <f t="shared" si="9"/>
        <v>-24492.719076017111</v>
      </c>
      <c r="L40" s="11">
        <f t="shared" si="10"/>
        <v>1791291.0639796851</v>
      </c>
      <c r="M40" s="13">
        <f t="shared" si="8"/>
        <v>2411189.0815639193</v>
      </c>
      <c r="N40" s="13">
        <f t="shared" si="11"/>
        <v>1860266.2523383957</v>
      </c>
      <c r="O40" s="13">
        <f t="shared" si="3"/>
        <v>550922.82922552363</v>
      </c>
      <c r="P40" s="16">
        <f>P39*(1+N$1)</f>
        <v>2.8982783280026725</v>
      </c>
      <c r="Q40" s="18">
        <f>O40/P40</f>
        <v>190086.23978677305</v>
      </c>
      <c r="R40" s="19">
        <f>Q40/R$1</f>
        <v>8.6402836266715024</v>
      </c>
      <c r="S40" s="23">
        <f>POWER((1+Q40/R$1),1/(A40-A$4))-1</f>
        <v>6.4966209276316134E-2</v>
      </c>
      <c r="T40" s="19">
        <f t="shared" si="15"/>
        <v>1.2961526762811515</v>
      </c>
      <c r="U40" s="23">
        <f t="shared" si="14"/>
        <v>7.2315891365049012E-3</v>
      </c>
    </row>
    <row r="41" spans="1:32" x14ac:dyDescent="0.55000000000000004">
      <c r="A41">
        <v>38</v>
      </c>
      <c r="B41">
        <v>108</v>
      </c>
      <c r="C41">
        <v>3.9</v>
      </c>
      <c r="D41" s="9">
        <f t="shared" si="4"/>
        <v>88429.728665013681</v>
      </c>
      <c r="E41" s="9">
        <f t="shared" si="0"/>
        <v>97272.701531515064</v>
      </c>
      <c r="F41" s="9">
        <f t="shared" si="5"/>
        <v>22674.289401285561</v>
      </c>
      <c r="G41" s="9">
        <f t="shared" si="1"/>
        <v>74598.412130229495</v>
      </c>
      <c r="H41" s="15">
        <f t="shared" si="6"/>
        <v>-4988.3436682828233</v>
      </c>
      <c r="I41" s="11">
        <f t="shared" si="2"/>
        <v>17685.945733002736</v>
      </c>
      <c r="J41" s="11">
        <f t="shared" si="7"/>
        <v>179129.10639796851</v>
      </c>
      <c r="K41" s="17">
        <f t="shared" si="9"/>
        <v>-26869.365959695275</v>
      </c>
      <c r="L41" s="11">
        <f t="shared" si="10"/>
        <v>1961236.7501509609</v>
      </c>
      <c r="M41" s="13">
        <f t="shared" si="8"/>
        <v>2652307.9897203115</v>
      </c>
      <c r="N41" s="13">
        <f t="shared" si="11"/>
        <v>2019423.5116125399</v>
      </c>
      <c r="O41" s="13">
        <f t="shared" si="3"/>
        <v>632884.4781077716</v>
      </c>
      <c r="P41" s="16">
        <f>P40*(1+N$1)</f>
        <v>2.9852266778427525</v>
      </c>
      <c r="Q41" s="18">
        <f>O41/P41</f>
        <v>212005.50122549487</v>
      </c>
      <c r="R41" s="19">
        <f>Q41/R$1</f>
        <v>9.6366136920679484</v>
      </c>
      <c r="S41" s="23">
        <f>POWER((1+Q41/R$1),1/(A41-A$4))-1</f>
        <v>6.5985857406085202E-2</v>
      </c>
      <c r="T41" s="19">
        <f t="shared" si="15"/>
        <v>1.3133985884924178</v>
      </c>
      <c r="U41" s="23">
        <f t="shared" si="14"/>
        <v>7.395268223048701E-3</v>
      </c>
    </row>
    <row r="42" spans="1:32" x14ac:dyDescent="0.55000000000000004">
      <c r="A42">
        <v>39</v>
      </c>
      <c r="B42">
        <v>109</v>
      </c>
      <c r="C42">
        <v>3.7</v>
      </c>
      <c r="D42" s="9">
        <f t="shared" si="4"/>
        <v>74598.412130229495</v>
      </c>
      <c r="E42" s="9">
        <f t="shared" si="0"/>
        <v>82058.253343252451</v>
      </c>
      <c r="F42" s="9">
        <f t="shared" si="5"/>
        <v>20161.733008170133</v>
      </c>
      <c r="G42" s="9">
        <f t="shared" si="1"/>
        <v>61896.520335082314</v>
      </c>
      <c r="H42" s="15">
        <f t="shared" si="6"/>
        <v>-4435.5812617974289</v>
      </c>
      <c r="I42" s="11">
        <f t="shared" si="2"/>
        <v>15726.151746372703</v>
      </c>
      <c r="J42" s="11">
        <f t="shared" si="7"/>
        <v>196123.67501509609</v>
      </c>
      <c r="K42" s="17">
        <f t="shared" si="9"/>
        <v>-29418.551252264413</v>
      </c>
      <c r="L42" s="11">
        <f t="shared" si="10"/>
        <v>2143668.0256601651</v>
      </c>
      <c r="M42" s="13">
        <f t="shared" si="8"/>
        <v>2917538.788692343</v>
      </c>
      <c r="N42" s="13">
        <f t="shared" si="11"/>
        <v>2191947.3115215292</v>
      </c>
      <c r="O42" s="13">
        <f t="shared" si="3"/>
        <v>725591.47717081383</v>
      </c>
      <c r="P42" s="16">
        <f>P41*(1+N$1)</f>
        <v>3.074783478178035</v>
      </c>
      <c r="Q42" s="18">
        <f>O42/P42</f>
        <v>235981.32431775768</v>
      </c>
      <c r="R42" s="19">
        <f>Q42/R$1</f>
        <v>10.726423832625349</v>
      </c>
      <c r="S42" s="23">
        <f>POWER((1+Q42/R$1),1/(A42-A$4))-1</f>
        <v>6.6930023785738868E-2</v>
      </c>
      <c r="T42" s="19">
        <f t="shared" si="15"/>
        <v>1.3310259664349087</v>
      </c>
      <c r="U42" s="23">
        <f t="shared" si="14"/>
        <v>7.5533852419999992E-3</v>
      </c>
    </row>
    <row r="43" spans="1:32" x14ac:dyDescent="0.55000000000000004">
      <c r="A43">
        <v>40</v>
      </c>
      <c r="B43">
        <v>110</v>
      </c>
      <c r="C43">
        <v>3.5</v>
      </c>
      <c r="D43" s="9">
        <f t="shared" si="4"/>
        <v>61896.520335082314</v>
      </c>
      <c r="E43" s="9">
        <f t="shared" si="0"/>
        <v>68086.172368590545</v>
      </c>
      <c r="F43" s="9">
        <f t="shared" si="5"/>
        <v>17684.720095737805</v>
      </c>
      <c r="G43" s="9">
        <f t="shared" si="1"/>
        <v>50401.452272852737</v>
      </c>
      <c r="H43" s="15">
        <f t="shared" si="6"/>
        <v>-3890.6384210623169</v>
      </c>
      <c r="I43" s="11">
        <f t="shared" si="2"/>
        <v>13794.081674675488</v>
      </c>
      <c r="J43" s="11">
        <f t="shared" si="7"/>
        <v>214366.80256601653</v>
      </c>
      <c r="K43" s="17">
        <f t="shared" si="9"/>
        <v>-32155.020384902477</v>
      </c>
      <c r="L43" s="11">
        <f t="shared" si="10"/>
        <v>2339673.8895159545</v>
      </c>
      <c r="M43" s="13">
        <f t="shared" si="8"/>
        <v>3209292.6675615776</v>
      </c>
      <c r="N43" s="13">
        <f t="shared" si="11"/>
        <v>2378987.0222887797</v>
      </c>
      <c r="O43" s="13">
        <f t="shared" si="3"/>
        <v>830305.6452727979</v>
      </c>
      <c r="P43" s="16">
        <f>P42*(1+N$1)</f>
        <v>3.1670269825233763</v>
      </c>
      <c r="Q43" s="18">
        <f>O43/P43</f>
        <v>262171.95175623021</v>
      </c>
      <c r="R43" s="19">
        <f>Q43/R$1</f>
        <v>11.916906898010463</v>
      </c>
      <c r="S43" s="23">
        <f>POWER((1+Q43/R$1),1/(A43-A$4))-1</f>
        <v>6.7803264714232148E-2</v>
      </c>
      <c r="T43" s="19">
        <f t="shared" si="15"/>
        <v>1.3490164668800824</v>
      </c>
      <c r="U43" s="23">
        <f t="shared" si="14"/>
        <v>7.7058404915473222E-3</v>
      </c>
    </row>
    <row r="44" spans="1:32" x14ac:dyDescent="0.55000000000000004">
      <c r="A44">
        <v>41</v>
      </c>
      <c r="B44">
        <v>111</v>
      </c>
      <c r="C44">
        <v>3.4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U44" s="14"/>
      <c r="V44" s="14"/>
    </row>
    <row r="45" spans="1:32" x14ac:dyDescent="0.55000000000000004">
      <c r="A45">
        <v>42</v>
      </c>
      <c r="B45">
        <v>112</v>
      </c>
      <c r="C45">
        <v>3.3</v>
      </c>
    </row>
    <row r="46" spans="1:32" ht="31.5" customHeight="1" x14ac:dyDescent="0.55000000000000004">
      <c r="A46">
        <v>43</v>
      </c>
      <c r="B46">
        <v>113</v>
      </c>
      <c r="C46">
        <v>3.1</v>
      </c>
      <c r="Q46" s="1" t="s">
        <v>44</v>
      </c>
      <c r="R46" s="1" t="s">
        <v>45</v>
      </c>
      <c r="S46" s="1" t="s">
        <v>46</v>
      </c>
      <c r="T46" s="1" t="s">
        <v>47</v>
      </c>
      <c r="U46" s="1" t="s">
        <v>48</v>
      </c>
    </row>
    <row r="47" spans="1:32" x14ac:dyDescent="0.55000000000000004">
      <c r="A47">
        <v>44</v>
      </c>
      <c r="B47">
        <v>114</v>
      </c>
      <c r="C47">
        <v>3</v>
      </c>
      <c r="P47">
        <v>85</v>
      </c>
      <c r="Q47" s="18">
        <f>Q18</f>
        <v>7629.2595059685573</v>
      </c>
      <c r="R47" s="25">
        <f>R18</f>
        <v>0.34678452299857077</v>
      </c>
      <c r="S47" s="26">
        <f>S18</f>
        <v>2.1493434891390439E-2</v>
      </c>
      <c r="T47" s="25">
        <f>T18</f>
        <v>1.0405386765075308</v>
      </c>
      <c r="U47" s="26">
        <f>U18</f>
        <v>2.8424992072282329E-3</v>
      </c>
      <c r="Y47" s="23"/>
    </row>
    <row r="48" spans="1:32" x14ac:dyDescent="0.55000000000000004">
      <c r="A48">
        <v>45</v>
      </c>
      <c r="B48">
        <v>115</v>
      </c>
      <c r="C48">
        <v>2.9</v>
      </c>
      <c r="K48" s="14"/>
      <c r="L48" s="14"/>
      <c r="M48" s="14"/>
      <c r="N48" s="14"/>
      <c r="O48" s="14"/>
      <c r="P48">
        <v>95</v>
      </c>
      <c r="Q48" s="18">
        <f>Q28</f>
        <v>42189.86342723589</v>
      </c>
      <c r="R48" s="25">
        <f>R28</f>
        <v>1.9177210648743586</v>
      </c>
      <c r="S48" s="26">
        <f>S28</f>
        <v>4.562708376345137E-2</v>
      </c>
      <c r="T48" s="25">
        <f>T28</f>
        <v>1.1256576043012767</v>
      </c>
      <c r="U48" s="26">
        <f>U28</f>
        <v>4.9441572932418243E-3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1" x14ac:dyDescent="0.55000000000000004">
      <c r="A49">
        <v>46</v>
      </c>
      <c r="B49">
        <v>116</v>
      </c>
      <c r="C49">
        <v>2.8</v>
      </c>
      <c r="K49" s="14"/>
      <c r="X49" s="14"/>
    </row>
    <row r="50" spans="1:31" x14ac:dyDescent="0.55000000000000004">
      <c r="A50">
        <v>47</v>
      </c>
      <c r="B50">
        <v>117</v>
      </c>
      <c r="C50">
        <v>2.7</v>
      </c>
      <c r="K50" s="14"/>
      <c r="L50" s="14"/>
      <c r="X50" s="14"/>
      <c r="Y50" s="14"/>
    </row>
    <row r="51" spans="1:31" x14ac:dyDescent="0.55000000000000004">
      <c r="A51">
        <v>48</v>
      </c>
      <c r="B51">
        <v>118</v>
      </c>
      <c r="C51">
        <v>2.5</v>
      </c>
      <c r="K51" s="14"/>
      <c r="L51" s="14"/>
      <c r="M51" s="14"/>
      <c r="W51" s="14"/>
      <c r="X51" s="14"/>
      <c r="Y51" s="14"/>
      <c r="Z51" s="14"/>
    </row>
    <row r="52" spans="1:31" x14ac:dyDescent="0.55000000000000004">
      <c r="A52">
        <v>49</v>
      </c>
      <c r="B52">
        <v>119</v>
      </c>
      <c r="C52">
        <v>2.2999999999999998</v>
      </c>
      <c r="K52" s="14"/>
      <c r="L52" s="14"/>
      <c r="M52" s="14"/>
      <c r="N52" s="14"/>
      <c r="W52" s="14"/>
      <c r="X52" s="14"/>
      <c r="Y52" s="14"/>
      <c r="Z52" s="14"/>
      <c r="AA52" s="14"/>
    </row>
    <row r="53" spans="1:31" x14ac:dyDescent="0.55000000000000004">
      <c r="A53">
        <v>50</v>
      </c>
      <c r="B53">
        <v>120</v>
      </c>
      <c r="C53">
        <v>2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W53" s="14"/>
      <c r="X53" s="14"/>
      <c r="Y53" s="14"/>
      <c r="Z53" s="14"/>
      <c r="AA53" s="14"/>
      <c r="AB53" s="14"/>
    </row>
    <row r="54" spans="1:31" x14ac:dyDescent="0.55000000000000004">
      <c r="A54">
        <v>51</v>
      </c>
      <c r="B54">
        <v>121</v>
      </c>
      <c r="C54">
        <v>2</v>
      </c>
      <c r="W54" s="14"/>
      <c r="X54" s="14"/>
      <c r="Y54" s="14"/>
      <c r="Z54" s="14"/>
      <c r="AA54" s="14"/>
      <c r="AB54" s="14"/>
      <c r="AC54" s="14"/>
    </row>
    <row r="55" spans="1:31" x14ac:dyDescent="0.55000000000000004">
      <c r="A55">
        <v>52</v>
      </c>
      <c r="B55">
        <v>122</v>
      </c>
      <c r="C55">
        <v>2</v>
      </c>
      <c r="W55" s="14"/>
      <c r="X55" s="14"/>
      <c r="Y55" s="14"/>
      <c r="Z55" s="14"/>
      <c r="AA55" s="14"/>
      <c r="AB55" s="14"/>
      <c r="AC55" s="14"/>
      <c r="AD55" s="14"/>
    </row>
    <row r="56" spans="1:31" x14ac:dyDescent="0.55000000000000004">
      <c r="A56">
        <v>53</v>
      </c>
      <c r="B56">
        <v>123</v>
      </c>
      <c r="C56">
        <v>2</v>
      </c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x14ac:dyDescent="0.55000000000000004">
      <c r="A57">
        <v>54</v>
      </c>
      <c r="B57">
        <v>124</v>
      </c>
      <c r="C57">
        <v>2</v>
      </c>
    </row>
    <row r="58" spans="1:31" x14ac:dyDescent="0.55000000000000004">
      <c r="A58">
        <v>55</v>
      </c>
      <c r="B58">
        <v>125</v>
      </c>
      <c r="C58">
        <v>2</v>
      </c>
    </row>
    <row r="60" spans="1:31" x14ac:dyDescent="0.55000000000000004">
      <c r="G60" s="14"/>
    </row>
    <row r="61" spans="1:31" x14ac:dyDescent="0.55000000000000004">
      <c r="G61" s="14"/>
    </row>
    <row r="62" spans="1:31" x14ac:dyDescent="0.55000000000000004">
      <c r="G62" s="14"/>
    </row>
    <row r="63" spans="1:31" x14ac:dyDescent="0.55000000000000004">
      <c r="G63" s="14"/>
    </row>
    <row r="64" spans="1:31" x14ac:dyDescent="0.55000000000000004">
      <c r="G64" s="14"/>
    </row>
    <row r="65" spans="7:7" x14ac:dyDescent="0.55000000000000004">
      <c r="G65" s="14"/>
    </row>
    <row r="66" spans="7:7" x14ac:dyDescent="0.55000000000000004">
      <c r="G6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constant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McQuarrie</dc:creator>
  <cp:lastModifiedBy>Edward McQuarrie</cp:lastModifiedBy>
  <dcterms:created xsi:type="dcterms:W3CDTF">2021-10-05T18:54:31Z</dcterms:created>
  <dcterms:modified xsi:type="dcterms:W3CDTF">2021-10-05T19:02:32Z</dcterms:modified>
</cp:coreProperties>
</file>