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l-FPR1EndocytosisCalculations-2022-23\"/>
    </mc:Choice>
  </mc:AlternateContent>
  <xr:revisionPtr revIDLastSave="0" documentId="13_ncr:1_{9035C159-E5E8-4866-B2F3-0F5DB214D204}" xr6:coauthVersionLast="47" xr6:coauthVersionMax="47" xr10:uidLastSave="{00000000-0000-0000-0000-000000000000}"/>
  <bookViews>
    <workbookView xWindow="-120" yWindow="-120" windowWidth="29040" windowHeight="15840" activeTab="5" xr2:uid="{2E8007EC-F8DA-4F98-8281-6043236144E9}"/>
  </bookViews>
  <sheets>
    <sheet name="10-05-23" sheetId="2" r:id="rId1"/>
    <sheet name="10-19-23" sheetId="3" r:id="rId2"/>
    <sheet name="10-09-23" sheetId="1" r:id="rId3"/>
    <sheet name="10-10-23" sheetId="4" r:id="rId4"/>
    <sheet name="10-23-23" sheetId="5" r:id="rId5"/>
    <sheet name="11-16-2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8" i="6" l="1"/>
  <c r="H47" i="6"/>
  <c r="I38" i="6"/>
  <c r="I39" i="6"/>
  <c r="I37" i="6"/>
  <c r="I35" i="6"/>
  <c r="I36" i="6"/>
  <c r="I34" i="6"/>
  <c r="I32" i="6"/>
  <c r="I33" i="6"/>
  <c r="I31" i="6"/>
  <c r="H39" i="6"/>
  <c r="H38" i="6"/>
  <c r="H37" i="6"/>
  <c r="H36" i="6"/>
  <c r="H35" i="6"/>
  <c r="H34" i="6"/>
  <c r="H33" i="6"/>
  <c r="H32" i="6"/>
  <c r="H31" i="6"/>
  <c r="I28" i="6"/>
  <c r="I29" i="6"/>
  <c r="I27" i="6"/>
  <c r="I25" i="6"/>
  <c r="I26" i="6"/>
  <c r="I24" i="6"/>
  <c r="I22" i="6"/>
  <c r="I23" i="6"/>
  <c r="I21" i="6"/>
  <c r="H22" i="6"/>
  <c r="H23" i="6"/>
  <c r="H24" i="6"/>
  <c r="H25" i="6"/>
  <c r="H26" i="6"/>
  <c r="H27" i="6"/>
  <c r="H28" i="6"/>
  <c r="H29" i="6"/>
  <c r="H21" i="6"/>
  <c r="I6" i="6"/>
  <c r="I7" i="6"/>
  <c r="I8" i="6"/>
  <c r="I9" i="6"/>
  <c r="I10" i="6"/>
  <c r="I11" i="6"/>
  <c r="I5" i="6"/>
  <c r="I14" i="6"/>
  <c r="I15" i="6"/>
  <c r="I16" i="6"/>
  <c r="I17" i="6"/>
  <c r="I18" i="6"/>
  <c r="I19" i="6"/>
  <c r="I13" i="6"/>
  <c r="H19" i="6"/>
  <c r="H18" i="6"/>
  <c r="H17" i="6"/>
  <c r="H16" i="6"/>
  <c r="H15" i="6"/>
  <c r="H14" i="6"/>
  <c r="H13" i="6"/>
  <c r="H11" i="6"/>
  <c r="H10" i="6"/>
  <c r="H9" i="6"/>
  <c r="H8" i="6"/>
  <c r="H7" i="6"/>
  <c r="H6" i="6"/>
  <c r="H5" i="6"/>
  <c r="I14" i="4"/>
  <c r="I15" i="4"/>
  <c r="I16" i="4"/>
  <c r="I13" i="4"/>
  <c r="H16" i="4"/>
  <c r="H15" i="4"/>
  <c r="H14" i="4"/>
  <c r="H13" i="4"/>
  <c r="I6" i="4"/>
  <c r="I7" i="4"/>
  <c r="I8" i="4"/>
  <c r="I9" i="4"/>
  <c r="I10" i="4"/>
  <c r="I11" i="4"/>
  <c r="I5" i="4"/>
  <c r="I14" i="5"/>
  <c r="I15" i="5"/>
  <c r="I16" i="5"/>
  <c r="I17" i="5"/>
  <c r="I18" i="5"/>
  <c r="I19" i="5"/>
  <c r="I13" i="5"/>
  <c r="H19" i="5"/>
  <c r="H18" i="5"/>
  <c r="H17" i="5"/>
  <c r="H16" i="5"/>
  <c r="H15" i="5"/>
  <c r="H14" i="5"/>
  <c r="H13" i="5"/>
  <c r="I6" i="5"/>
  <c r="I7" i="5"/>
  <c r="I8" i="5"/>
  <c r="I9" i="5"/>
  <c r="I10" i="5"/>
  <c r="I11" i="5"/>
  <c r="I5" i="5"/>
  <c r="H11" i="5"/>
  <c r="H10" i="5"/>
  <c r="H9" i="5"/>
  <c r="H8" i="5"/>
  <c r="H7" i="5"/>
  <c r="H6" i="5"/>
  <c r="H5" i="5"/>
  <c r="H11" i="4"/>
  <c r="H10" i="4"/>
  <c r="H9" i="4"/>
  <c r="H8" i="4"/>
  <c r="H7" i="4"/>
  <c r="H6" i="4"/>
  <c r="H5" i="4"/>
  <c r="I7" i="3"/>
  <c r="I8" i="3"/>
  <c r="I9" i="3"/>
  <c r="I10" i="3"/>
  <c r="I11" i="3"/>
  <c r="I12" i="3"/>
  <c r="I14" i="3"/>
  <c r="I15" i="3"/>
  <c r="I16" i="3"/>
  <c r="I17" i="3"/>
  <c r="I18" i="3"/>
  <c r="I19" i="3"/>
  <c r="I20" i="3"/>
  <c r="I6" i="3"/>
  <c r="H13" i="3"/>
  <c r="H14" i="3"/>
  <c r="H15" i="3"/>
  <c r="H16" i="3"/>
  <c r="H17" i="3"/>
  <c r="H18" i="3"/>
  <c r="H19" i="3"/>
  <c r="H20" i="3"/>
  <c r="H12" i="3"/>
  <c r="H11" i="3"/>
  <c r="H10" i="3"/>
  <c r="H9" i="3"/>
  <c r="H8" i="3"/>
  <c r="H7" i="3"/>
  <c r="H6" i="3"/>
  <c r="I21" i="2"/>
  <c r="I22" i="2"/>
  <c r="I23" i="2"/>
  <c r="I24" i="2"/>
  <c r="I25" i="2"/>
  <c r="I26" i="2"/>
  <c r="I27" i="2"/>
  <c r="I28" i="2"/>
  <c r="I29" i="2"/>
  <c r="I30" i="2"/>
  <c r="I31" i="2"/>
  <c r="I32" i="2"/>
  <c r="I20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I6" i="2"/>
  <c r="I7" i="2"/>
  <c r="I8" i="2"/>
  <c r="I9" i="2"/>
  <c r="I10" i="2"/>
  <c r="I11" i="2"/>
  <c r="I12" i="2"/>
  <c r="I13" i="2"/>
  <c r="I14" i="2"/>
  <c r="I15" i="2"/>
  <c r="I16" i="2"/>
  <c r="I17" i="2"/>
  <c r="I5" i="2"/>
  <c r="H12" i="2"/>
  <c r="H13" i="2"/>
  <c r="H14" i="2"/>
  <c r="H15" i="2"/>
  <c r="H16" i="2"/>
  <c r="H17" i="2"/>
  <c r="H11" i="2"/>
  <c r="H10" i="2"/>
  <c r="H9" i="2"/>
  <c r="H8" i="2"/>
  <c r="H7" i="2"/>
  <c r="H6" i="2"/>
  <c r="H5" i="2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2" i="1"/>
  <c r="I12" i="1" s="1"/>
  <c r="H11" i="1"/>
  <c r="I11" i="1" s="1"/>
  <c r="H10" i="1"/>
  <c r="I10" i="1" s="1"/>
  <c r="H5" i="1"/>
  <c r="I5" i="1" s="1"/>
  <c r="H6" i="1"/>
  <c r="I6" i="1" s="1"/>
  <c r="H7" i="1"/>
  <c r="I7" i="1" s="1"/>
</calcChain>
</file>

<file path=xl/sharedStrings.xml><?xml version="1.0" encoding="utf-8"?>
<sst xmlns="http://schemas.openxmlformats.org/spreadsheetml/2006/main" count="379" uniqueCount="208">
  <si>
    <t>unstim-_SC495.fcs              0.79      8399.9       0.968</t>
  </si>
  <si>
    <t>unstim-WT_DMSO.fcs             0.80      2640.9       0.534</t>
  </si>
  <si>
    <t>unst_WT.fcs                    0.80        35.9       0.001</t>
  </si>
  <si>
    <t>unst_SC495.fcs                 0.76        78.0       0.002</t>
  </si>
  <si>
    <t>medium_WT.fcs                  0.83      2828.1       0.542</t>
  </si>
  <si>
    <t>medium_SC495.fcs               0.76      8373.1       0.965</t>
  </si>
  <si>
    <t>UD-WT_unst.fcs                 0.82        70.9       0.009</t>
  </si>
  <si>
    <t>UD-WT_stained.fcs              0.87        98.0       0.008</t>
  </si>
  <si>
    <t>30nM_WT.fcs                    0.81       550.4       0.185</t>
  </si>
  <si>
    <t>30nM_SC495.fcs                 0.80      2757.0       0.837</t>
  </si>
  <si>
    <t>300nM_WT.fcs                   0.83       289.2       0.059</t>
  </si>
  <si>
    <t>100 nM</t>
  </si>
  <si>
    <t>300nM_SC495.fcs                0.84      1571.9       0.452</t>
  </si>
  <si>
    <t>1 uM</t>
  </si>
  <si>
    <t>2uM_WT.fcs                     0.82       286.7       0.047</t>
  </si>
  <si>
    <t>medium</t>
  </si>
  <si>
    <t>2uM_SC495.fcs                  0.80      1233.9       0.374</t>
  </si>
  <si>
    <t>1uM_WT.fcs                     0.82       268.5       0.051</t>
  </si>
  <si>
    <t>1uM_SC495.fcs                  0.84      1254.5       0.382</t>
  </si>
  <si>
    <t>1uM-_SC495.fcs                 0.80      1259.7       0.380</t>
  </si>
  <si>
    <t>1uM-WT_DMSO.fcs                0.81       324.3       0.072</t>
  </si>
  <si>
    <t>10nM_WT.fcs                    0.81      1305.5       0.397</t>
  </si>
  <si>
    <t>10nM_SC495.fcs                 0.83      4639.0       0.939</t>
  </si>
  <si>
    <t>100nM_WT.fcs                   0.81       372.6       0.103</t>
  </si>
  <si>
    <t>100nM_SC495.fcs                0.79      1775.1       0.582</t>
  </si>
  <si>
    <t>100nM-_SC495.fcs               0.82      1675.1       0.606</t>
  </si>
  <si>
    <t>100nM-WT_DMSO.fcs              0.81       432.7       0.140</t>
  </si>
  <si>
    <t>Sample                        Gated  APC-A-mean  APC-A-frac</t>
  </si>
  <si>
    <t>SUMMARY TABLE:</t>
  </si>
  <si>
    <t>% FPR1 on Surface</t>
  </si>
  <si>
    <t>Background Substracted</t>
  </si>
  <si>
    <t>APC</t>
  </si>
  <si>
    <t>Background</t>
  </si>
  <si>
    <t>Applying gate R1</t>
  </si>
  <si>
    <t>EA20231009_ConcentrationsEndocytosis_NewRasarfin_APCantiFPR1</t>
  </si>
  <si>
    <t>SC495</t>
  </si>
  <si>
    <t>DMSO</t>
  </si>
  <si>
    <t>2 uM</t>
  </si>
  <si>
    <t>300 nM</t>
  </si>
  <si>
    <t>30 nM</t>
  </si>
  <si>
    <t>10 nM</t>
  </si>
  <si>
    <t>WT PLBs</t>
  </si>
  <si>
    <t>Sample                        Gated   APC-A-med  APC-A-frac</t>
  </si>
  <si>
    <t>EA20231005_TimescaleEndocytosisWTSC495_APCantiFPR1</t>
  </si>
  <si>
    <t>10-SC495_100nM.fcs             0.86      1735.6       0.706</t>
  </si>
  <si>
    <t>10-SC495_1uM.fcs               0.86      1259.1       0.441</t>
  </si>
  <si>
    <t>10-SC495_medium.fcs            0.81     10463.9       0.976</t>
  </si>
  <si>
    <t>10-WT_100nM.fcs                0.90       435.4       0.142</t>
  </si>
  <si>
    <t>10-WT_1uM.fcs                  0.90       332.5       0.079</t>
  </si>
  <si>
    <t>10-WT_medium.fcs               0.85      3855.7       0.565</t>
  </si>
  <si>
    <t>15-SC495_100nM.fcs             0.84      1484.8       0.651</t>
  </si>
  <si>
    <t>15-SC495_1uM.fcs               0.86      1100.6       0.435</t>
  </si>
  <si>
    <t>15-WT_100nM.fcs                0.90       399.2       0.145</t>
  </si>
  <si>
    <t>15-WT_1uM.fcs                  0.90       325.4       0.094</t>
  </si>
  <si>
    <t>2-SC495_100nM.fcs              0.87      4571.9       0.941</t>
  </si>
  <si>
    <t>2-SC495_1uM.fcs                0.84      3584.3       0.852</t>
  </si>
  <si>
    <t>2-SC495_medium.fcs             0.82      9963.2       0.977</t>
  </si>
  <si>
    <t>2-WT_100nM.fcs                 0.89      1514.0       0.394</t>
  </si>
  <si>
    <t>2-WT_1uM.fcs                   0.94       975.3       0.253</t>
  </si>
  <si>
    <t>2-WT_medium.fcs                0.84      3680.0       0.563</t>
  </si>
  <si>
    <t>20-SC495_100nM.fcs             0.84      1446.1       0.645</t>
  </si>
  <si>
    <t>20-SC495_1uM.fcs               0.85      1058.7       0.424</t>
  </si>
  <si>
    <t>20-SC495_medium.fcs            0.81     10276.2       0.976</t>
  </si>
  <si>
    <t>20-WT_100nM.fcs                0.89       447.2       0.164</t>
  </si>
  <si>
    <t>20-WT_1uM.fcs                  0.87       353.4       0.107</t>
  </si>
  <si>
    <t>20-WT_medium.fcs               0.83      3526.7       0.551</t>
  </si>
  <si>
    <t>5-SC495_100nM.fcs              0.87      2851.5       0.853</t>
  </si>
  <si>
    <t>5-SC495_1uM.fcs                0.87      1843.8       0.547</t>
  </si>
  <si>
    <t>5-WT_100nM.fcs                 0.90       764.7       0.230</t>
  </si>
  <si>
    <t>5-WT_1uM.fcs                   0.90       476.5       0.110</t>
  </si>
  <si>
    <t>60-SC495_100nM.fcs             0.81      1577.1       0.702</t>
  </si>
  <si>
    <t>60-SC495_1uM.fcs               0.83      1124.0       0.498</t>
  </si>
  <si>
    <t>60-SC495_medium.fcs            0.81     10204.8       0.976</t>
  </si>
  <si>
    <t>60-WT_100nM.fcs                0.89       470.0       0.180</t>
  </si>
  <si>
    <t>60-WT_1uM.fcs                  0.90       342.8       0.119</t>
  </si>
  <si>
    <t>60-WT_medium.fcs               0.86      3653.9       0.560</t>
  </si>
  <si>
    <t>unst_SC495.fcs                 0.78        87.6       0.001</t>
  </si>
  <si>
    <t>unst_WT.fcs                    0.85        39.7       0.001</t>
  </si>
  <si>
    <t>2 min</t>
  </si>
  <si>
    <t>5 min</t>
  </si>
  <si>
    <t>10 min</t>
  </si>
  <si>
    <t>15 min</t>
  </si>
  <si>
    <t xml:space="preserve">20 min </t>
  </si>
  <si>
    <t>60 min</t>
  </si>
  <si>
    <t>10-WT_100nM.fcs                0.24       619.4       0.210</t>
  </si>
  <si>
    <t>10-WT_1uM.fcs                  0.22       486.0       0.146</t>
  </si>
  <si>
    <t>10-WT_medium.fcs               0.21      3609.1       0.607</t>
  </si>
  <si>
    <t>100nM_DKO1.fcs                 0.85     10839.5       0.968</t>
  </si>
  <si>
    <t>100nM_DKO3.fcs                 0.72     10769.4       0.969</t>
  </si>
  <si>
    <t>100nM_NAV_DKO1.fcs             0.76     13616.8       0.983</t>
  </si>
  <si>
    <t>100nM_NAV_DKO3.fcs             0.74     12756.9       0.979</t>
  </si>
  <si>
    <t>100nM_NAV_SC823.fcs            0.74      9597.3       0.988</t>
  </si>
  <si>
    <t>100nM_SC823.fcs                0.89      2083.7       0.842</t>
  </si>
  <si>
    <t>15-WT_100nM.fcs                0.22       582.9       0.218</t>
  </si>
  <si>
    <t>15-WT_1uM.fcs                  0.20       409.9       0.124</t>
  </si>
  <si>
    <t>15-WT_medium.fcs               0.20      4800.5       0.650</t>
  </si>
  <si>
    <t>1uM_DKO1.fcs                   0.72      8777.5       0.917</t>
  </si>
  <si>
    <t>1uM_DKO3.fcs                   0.85      8904.1       0.955</t>
  </si>
  <si>
    <t>1uM_NAV_DKO1.fcs               0.79     10710.3       0.967</t>
  </si>
  <si>
    <t>1uM_NAV_DKO3.fcs               0.76     10394.7       0.969</t>
  </si>
  <si>
    <t>1uM_NAV_SC823.fcs              0.78      2470.3       0.819</t>
  </si>
  <si>
    <t>1uM_SC823.fcs                  0.76      1230.8       0.547</t>
  </si>
  <si>
    <t>2-WT_100nM.fcs                 0.20      2030.9       0.475</t>
  </si>
  <si>
    <t>2-WT_1uM.fcs                   0.17      1207.9       0.277</t>
  </si>
  <si>
    <t>2-WT_medium.fcs                0.17      4195.0       0.617</t>
  </si>
  <si>
    <t>20-WT_100nM.fcs                0.22       534.7       0.187</t>
  </si>
  <si>
    <t>20-WT_1uM.fcs                  0.21       464.3       0.127</t>
  </si>
  <si>
    <t>20-WT_medium.fcs               0.20      4951.9       0.636</t>
  </si>
  <si>
    <t>5-WT_100nM.fcs                 0.21      1036.8       0.333</t>
  </si>
  <si>
    <t>5-WT_1uM.fcs                   0.19       607.8       0.142</t>
  </si>
  <si>
    <t>5-WT_medium.fcs                0.19      4407.7       0.623</t>
  </si>
  <si>
    <t>60-WT_100nM.fcs                0.22       604.7       0.171</t>
  </si>
  <si>
    <t>60-WT_1uM.fcs                  0.21       476.0       0.130</t>
  </si>
  <si>
    <t>60-WT_medium.fcs               0.19      4510.8       0.630</t>
  </si>
  <si>
    <t>WT_unst.fcs                    0.09        98.3       0.017</t>
  </si>
  <si>
    <t>medium_DKO1.fcs                0.70     18235.9       0.982</t>
  </si>
  <si>
    <t>medium_DKO3.fcs                0.71     19723.6       0.984</t>
  </si>
  <si>
    <t>medium_NAV_DKO1.fcs            0.73     18857.3       0.986</t>
  </si>
  <si>
    <t>medium_NAV_DKO3.fcs            0.74     17168.2       0.983</t>
  </si>
  <si>
    <t>medium_NAV_SC823.fcs           0.74     19727.7       0.993</t>
  </si>
  <si>
    <t>medium_SC823.fcs               0.72     20915.8       0.993</t>
  </si>
  <si>
    <t>unst_SC823.fcs                 0.74       179.0       0.004</t>
  </si>
  <si>
    <t>unst_SC842-SC844.fcs           0.73       168.7       0.002</t>
  </si>
  <si>
    <t>unst_SC845-SC843.fcs           0.74       174.4       0.004</t>
  </si>
  <si>
    <t>unst_SC845-SC843_NAV.fcs       0.73       150.8       0.004</t>
  </si>
  <si>
    <t>EA20231019_TimescaleEndocytosisWTPLBs_NAVArrestinDKOs_APCantiFPR1</t>
  </si>
  <si>
    <t>20 min</t>
  </si>
  <si>
    <t>100nM_SC495.fcs                0.86       829.4       0.513</t>
  </si>
  <si>
    <t>100nM_WT.fcs                   0.77       130.6       0.103</t>
  </si>
  <si>
    <t>10nM_SC495.fcs                 0.89      4190.7       0.930</t>
  </si>
  <si>
    <t>10nM_WT.fcs                    0.79       572.2       0.447</t>
  </si>
  <si>
    <t>1uM_SC495.fcs                  0.89       414.7       0.323</t>
  </si>
  <si>
    <t>1uM_WT.fcs                     0.78        99.8       0.060</t>
  </si>
  <si>
    <t>2uM_SC495.fcs                  0.89       389.1       0.318</t>
  </si>
  <si>
    <t>2uM_WT.fcs                     0.78        98.6       0.060</t>
  </si>
  <si>
    <t>300nM_SC495.fcs                0.87       527.4       0.363</t>
  </si>
  <si>
    <t>300nM_WT.fcs                   0.78       110.1       0.067</t>
  </si>
  <si>
    <t>30nM_SC495.fcs                 0.86      2022.4       0.829</t>
  </si>
  <si>
    <t>30nM_WT.fcs                    0.79       289.3       0.299</t>
  </si>
  <si>
    <t>UD-WT_stained.fcs              0.80        53.8       0.013</t>
  </si>
  <si>
    <t>UD-WT_unst.fcs                 0.81        49.9       0.009</t>
  </si>
  <si>
    <t>medium_SC495.fcs               0.87      6104.3       0.941</t>
  </si>
  <si>
    <t>medium_WT.fcs                  0.80       870.4       0.512</t>
  </si>
  <si>
    <t>unst_SC495.fcs                 0.89        71.7       0.005</t>
  </si>
  <si>
    <t>unst_WT.fcs                    0.78        28.2       0.005</t>
  </si>
  <si>
    <t>EA20231010_ConcentrationsEndocytosis_APCantiFPR1</t>
  </si>
  <si>
    <t>100nM_WT.fcs                   0.83       243.2       0.221</t>
  </si>
  <si>
    <t>10nM_WT.fcs                    0.84      1758.1       0.618</t>
  </si>
  <si>
    <t>1uM_SC495.fcs                  0.74      1004.8       0.548</t>
  </si>
  <si>
    <t>1uM_WT.fcs                     0.83       148.5       0.101</t>
  </si>
  <si>
    <t>2uM_SC495.fcs                  0.72       908.8       0.525</t>
  </si>
  <si>
    <t>2uM_WT.fcs                     0.83       142.1       0.099</t>
  </si>
  <si>
    <t>300nM_SC495.fcs                0.71       995.2       0.559</t>
  </si>
  <si>
    <t>300nM_WT.fcs                   0.83       177.9       0.120</t>
  </si>
  <si>
    <t>30nM_WT.fcs                    0.85       825.6       0.505</t>
  </si>
  <si>
    <t>UD-WT_stained.fcs              0.86        52.5       0.012</t>
  </si>
  <si>
    <t>UD-WT_unst.fcs                 0.87        44.8       0.007</t>
  </si>
  <si>
    <t>medium_SC495.fcs               0.71      7539.8       0.957</t>
  </si>
  <si>
    <t>medium_WT.fcs                  0.84      2564.5       0.660</t>
  </si>
  <si>
    <t>unst_SC495.fcs                 0.68        71.7       0.003</t>
  </si>
  <si>
    <t>unst_WT.fcs                    0.83        29.4       0.002</t>
  </si>
  <si>
    <t>SC495 PLBs</t>
  </si>
  <si>
    <t>100nM_SC495.fcs                0.84       500.5       0.316</t>
  </si>
  <si>
    <t>100nM_WT.fcs                   0.83        93.4       0.041</t>
  </si>
  <si>
    <t>10nM_WT.fcs                    0.83       206.1       0.285</t>
  </si>
  <si>
    <t>1uM_SC495.fcs                  0.83       293.1       0.244</t>
  </si>
  <si>
    <t>1uM_WT.fcs                     0.83        88.3       0.032</t>
  </si>
  <si>
    <t>2uM_WT.fcs                     0.82        87.0       0.031</t>
  </si>
  <si>
    <t>300nM_SC495.fcs                0.81       343.0       0.269</t>
  </si>
  <si>
    <t>300nM_WT.fcs                   0.84        90.9       0.032</t>
  </si>
  <si>
    <t>30nM_SC495.fcs                 0.84       559.4       0.361</t>
  </si>
  <si>
    <t>30nM_WT.fcs                    0.81        94.7       0.050</t>
  </si>
  <si>
    <t>MCERasarfin50uM-100nM_WT.fcs   0.82        81.9       0.035</t>
  </si>
  <si>
    <t>SigmaRasarfin50uM-100nM_WT.fcs 0.84        84.5       0.037</t>
  </si>
  <si>
    <t>Untreated-100nM_WT.fcs         0.82        98.6       0.038</t>
  </si>
  <si>
    <t>unst_WT.fcs                    0.85        35.8       0.003</t>
  </si>
  <si>
    <t>EA20231116_ConcentrationsEndocytosis_APCantiFPR1</t>
  </si>
  <si>
    <t>EA20231023_ConcentrationsEndocytosis_APCantiFPR1</t>
  </si>
  <si>
    <t>10nM_SC495.fcs                 0.84      2434.6       0.789</t>
  </si>
  <si>
    <t>2uM_SC495.fcs                  0.83       265.0       0.248</t>
  </si>
  <si>
    <t>MCERasarfin50uM-100nM_SC495.fcs 0.79       358.4       0.184</t>
  </si>
  <si>
    <t>MCERasarfin50uM-1uM-_SC495.fcs 0.82       217.6       0.132</t>
  </si>
  <si>
    <t>MCERasarfin50uM-1uM-_WT.fcs    0.82        75.5       0.026</t>
  </si>
  <si>
    <t>MCERasarfin50uM_SC495.fcs      0.81      4892.2       0.827</t>
  </si>
  <si>
    <t>MCERasarfin50uM_WT.fcs         0.79       394.2       0.423</t>
  </si>
  <si>
    <t>SigmaRasarfin50uM-100nM_SC495.fcs 0.80       387.8       0.213</t>
  </si>
  <si>
    <t>SigmaRasarfin50uM-1uM-_SC495.fcs 0.82       221.4       0.137</t>
  </si>
  <si>
    <t>SigmaRasarfin50uM-1uM-_WT.fcs  0.87        70.4       0.022</t>
  </si>
  <si>
    <t>SigmaRasarfin50uM_SC495.fcs    0.83      5212.2       0.827</t>
  </si>
  <si>
    <t>SigmaRasarfin50uM_WT.fcs       0.83       398.1       0.419</t>
  </si>
  <si>
    <t>UD-WT_stained.fcs              0.86        52.5       0.013</t>
  </si>
  <si>
    <t>Untreated-100nM_SC495.fcs      0.88       490.2       0.260</t>
  </si>
  <si>
    <t>Untreated-1uM-_SC495.fcs       0.84       259.8       0.107</t>
  </si>
  <si>
    <t>Untreated-1uM-_WT.fcs          0.84        84.5       0.021</t>
  </si>
  <si>
    <t>Untreated-medium_SC495.fcs     0.83      6868.5       0.837</t>
  </si>
  <si>
    <t>Untreated-medium_WT.fcs        0.82       414.1       0.426</t>
  </si>
  <si>
    <t>medium_SC495.fcs               0.76      5658.9       0.847</t>
  </si>
  <si>
    <t>medium_WT.fcs                  0.82       450.6       0.437</t>
  </si>
  <si>
    <t>unst_SC495.fcs                 0.81        73.0       0.003</t>
  </si>
  <si>
    <t>Untreated</t>
  </si>
  <si>
    <t>Sigma Rasarfin</t>
  </si>
  <si>
    <t>MCE Rasarfin</t>
  </si>
  <si>
    <t>50 uM</t>
  </si>
  <si>
    <t>EC50=(0.5-788.58)/-10.194</t>
  </si>
  <si>
    <t>HA-FPR1 PLBs</t>
  </si>
  <si>
    <t>at 10 min, 1uM</t>
  </si>
  <si>
    <t>SupFig1D</t>
  </si>
  <si>
    <t>Fig1D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</si>
</sst>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A709F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 wrapText="1"/>
    </xf>
    <xf numFmtId="0" fontId="4" fillId="0" borderId="0" xfId="0" applyFont="1" applyAlignment="1">
      <alignment horizontal="left" vertical="center" indent="3"/>
    </xf>
    <xf numFmtId="0" fontId="2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B9A9-1C5B-4BCC-8F7C-6B46718CC361}">
  <dimension ref="A1:I40"/>
  <sheetViews>
    <sheetView workbookViewId="0">
      <selection activeCell="O13" sqref="O13"/>
    </sheetView>
  </sheetViews>
  <sheetFormatPr defaultRowHeight="15" x14ac:dyDescent="0.25"/>
  <cols>
    <col min="1" max="1" width="56.42578125" bestFit="1" customWidth="1"/>
    <col min="6" max="6" width="11.85546875" customWidth="1"/>
    <col min="8" max="8" width="12.28515625" customWidth="1"/>
    <col min="9" max="9" width="9.7109375" customWidth="1"/>
  </cols>
  <sheetData>
    <row r="1" spans="1:9" x14ac:dyDescent="0.25">
      <c r="A1" s="4" t="s">
        <v>43</v>
      </c>
    </row>
    <row r="3" spans="1:9" x14ac:dyDescent="0.25">
      <c r="A3" t="s">
        <v>33</v>
      </c>
    </row>
    <row r="4" spans="1:9" ht="33.75" customHeight="1" x14ac:dyDescent="0.25">
      <c r="D4" s="5" t="s">
        <v>35</v>
      </c>
      <c r="F4" s="3" t="s">
        <v>32</v>
      </c>
      <c r="G4" s="3" t="s">
        <v>31</v>
      </c>
      <c r="H4" s="3" t="s">
        <v>30</v>
      </c>
      <c r="I4" s="3" t="s">
        <v>29</v>
      </c>
    </row>
    <row r="5" spans="1:9" x14ac:dyDescent="0.25">
      <c r="A5" t="s">
        <v>28</v>
      </c>
      <c r="E5" t="s">
        <v>15</v>
      </c>
      <c r="F5" s="2">
        <v>87.6</v>
      </c>
      <c r="G5">
        <v>10463.9</v>
      </c>
      <c r="H5">
        <f t="shared" ref="H5:H11" si="0">G5-F5</f>
        <v>10376.299999999999</v>
      </c>
      <c r="I5">
        <f>(H5/10376.3)*100</f>
        <v>100</v>
      </c>
    </row>
    <row r="6" spans="1:9" x14ac:dyDescent="0.25">
      <c r="A6" t="s">
        <v>27</v>
      </c>
      <c r="D6" t="s">
        <v>11</v>
      </c>
      <c r="E6" t="s">
        <v>78</v>
      </c>
      <c r="F6" s="2">
        <v>87.6</v>
      </c>
      <c r="G6">
        <v>4571.8999999999996</v>
      </c>
      <c r="H6">
        <f t="shared" si="0"/>
        <v>4484.2999999999993</v>
      </c>
      <c r="I6">
        <f t="shared" ref="I6:I17" si="1">(H6/10376.3)*100</f>
        <v>43.216753563408915</v>
      </c>
    </row>
    <row r="7" spans="1:9" x14ac:dyDescent="0.25">
      <c r="A7" t="s">
        <v>44</v>
      </c>
      <c r="E7" t="s">
        <v>79</v>
      </c>
      <c r="F7" s="2">
        <v>87.6</v>
      </c>
      <c r="G7">
        <v>2851.5</v>
      </c>
      <c r="H7">
        <f t="shared" si="0"/>
        <v>2763.9</v>
      </c>
      <c r="I7">
        <f t="shared" si="1"/>
        <v>26.636662394109656</v>
      </c>
    </row>
    <row r="8" spans="1:9" x14ac:dyDescent="0.25">
      <c r="A8" t="s">
        <v>45</v>
      </c>
      <c r="E8" t="s">
        <v>80</v>
      </c>
      <c r="F8" s="2">
        <v>87.6</v>
      </c>
      <c r="G8">
        <v>1735.6</v>
      </c>
      <c r="H8">
        <f t="shared" si="0"/>
        <v>1648</v>
      </c>
      <c r="I8">
        <f t="shared" si="1"/>
        <v>15.882347272149033</v>
      </c>
    </row>
    <row r="9" spans="1:9" x14ac:dyDescent="0.25">
      <c r="A9" t="s">
        <v>46</v>
      </c>
      <c r="E9" t="s">
        <v>81</v>
      </c>
      <c r="F9" s="2">
        <v>87.6</v>
      </c>
      <c r="G9">
        <v>1484.8</v>
      </c>
      <c r="H9">
        <f t="shared" si="0"/>
        <v>1397.2</v>
      </c>
      <c r="I9">
        <f t="shared" si="1"/>
        <v>13.46530073340208</v>
      </c>
    </row>
    <row r="10" spans="1:9" x14ac:dyDescent="0.25">
      <c r="A10" t="s">
        <v>47</v>
      </c>
      <c r="E10" t="s">
        <v>82</v>
      </c>
      <c r="F10" s="2">
        <v>87.6</v>
      </c>
      <c r="G10">
        <v>1446.1</v>
      </c>
      <c r="H10">
        <f t="shared" si="0"/>
        <v>1358.5</v>
      </c>
      <c r="I10">
        <f t="shared" si="1"/>
        <v>13.092335418212658</v>
      </c>
    </row>
    <row r="11" spans="1:9" x14ac:dyDescent="0.25">
      <c r="A11" t="s">
        <v>48</v>
      </c>
      <c r="E11" t="s">
        <v>83</v>
      </c>
      <c r="F11" s="2">
        <v>87.6</v>
      </c>
      <c r="G11">
        <v>1577.1</v>
      </c>
      <c r="H11">
        <f t="shared" si="0"/>
        <v>1489.5</v>
      </c>
      <c r="I11">
        <f t="shared" si="1"/>
        <v>14.354827828802176</v>
      </c>
    </row>
    <row r="12" spans="1:9" x14ac:dyDescent="0.25">
      <c r="A12" t="s">
        <v>49</v>
      </c>
      <c r="D12" t="s">
        <v>13</v>
      </c>
      <c r="E12" t="s">
        <v>78</v>
      </c>
      <c r="F12" s="2">
        <v>87.6</v>
      </c>
      <c r="G12">
        <v>3584.3</v>
      </c>
      <c r="H12">
        <f t="shared" ref="H12:H17" si="2">G12-F12</f>
        <v>3496.7000000000003</v>
      </c>
      <c r="I12">
        <f t="shared" si="1"/>
        <v>33.698910016094374</v>
      </c>
    </row>
    <row r="13" spans="1:9" x14ac:dyDescent="0.25">
      <c r="A13" t="s">
        <v>50</v>
      </c>
      <c r="E13" t="s">
        <v>79</v>
      </c>
      <c r="F13" s="2">
        <v>87.6</v>
      </c>
      <c r="G13">
        <v>1843.8</v>
      </c>
      <c r="H13">
        <f t="shared" si="2"/>
        <v>1756.2</v>
      </c>
      <c r="I13">
        <f t="shared" si="1"/>
        <v>16.9251081792161</v>
      </c>
    </row>
    <row r="14" spans="1:9" x14ac:dyDescent="0.25">
      <c r="A14" t="s">
        <v>51</v>
      </c>
      <c r="E14" t="s">
        <v>80</v>
      </c>
      <c r="F14" s="2">
        <v>87.6</v>
      </c>
      <c r="G14">
        <v>1259.0999999999999</v>
      </c>
      <c r="H14">
        <f t="shared" si="2"/>
        <v>1171.5</v>
      </c>
      <c r="I14">
        <f t="shared" si="1"/>
        <v>11.290151595462738</v>
      </c>
    </row>
    <row r="15" spans="1:9" x14ac:dyDescent="0.25">
      <c r="A15" t="s">
        <v>52</v>
      </c>
      <c r="E15" t="s">
        <v>81</v>
      </c>
      <c r="F15" s="2">
        <v>87.6</v>
      </c>
      <c r="G15">
        <v>1100.5999999999999</v>
      </c>
      <c r="H15">
        <f t="shared" si="2"/>
        <v>1012.9999999999999</v>
      </c>
      <c r="I15">
        <f t="shared" si="1"/>
        <v>9.762632152115879</v>
      </c>
    </row>
    <row r="16" spans="1:9" x14ac:dyDescent="0.25">
      <c r="A16" t="s">
        <v>53</v>
      </c>
      <c r="E16" t="s">
        <v>82</v>
      </c>
      <c r="F16" s="2">
        <v>87.6</v>
      </c>
      <c r="G16">
        <v>1058.7</v>
      </c>
      <c r="H16">
        <f t="shared" si="2"/>
        <v>971.1</v>
      </c>
      <c r="I16">
        <f t="shared" si="1"/>
        <v>9.3588273276601495</v>
      </c>
    </row>
    <row r="17" spans="1:9" x14ac:dyDescent="0.25">
      <c r="A17" t="s">
        <v>54</v>
      </c>
      <c r="E17" t="s">
        <v>83</v>
      </c>
      <c r="F17" s="2">
        <v>87.6</v>
      </c>
      <c r="G17">
        <v>1124</v>
      </c>
      <c r="H17">
        <f t="shared" si="2"/>
        <v>1036.4000000000001</v>
      </c>
      <c r="I17">
        <f t="shared" si="1"/>
        <v>9.9881460636257628</v>
      </c>
    </row>
    <row r="18" spans="1:9" x14ac:dyDescent="0.25">
      <c r="A18" t="s">
        <v>55</v>
      </c>
    </row>
    <row r="19" spans="1:9" ht="45" x14ac:dyDescent="0.25">
      <c r="A19" t="s">
        <v>56</v>
      </c>
      <c r="D19" s="5" t="s">
        <v>41</v>
      </c>
      <c r="F19" s="3" t="s">
        <v>32</v>
      </c>
      <c r="G19" s="3" t="s">
        <v>31</v>
      </c>
      <c r="H19" s="3" t="s">
        <v>30</v>
      </c>
      <c r="I19" s="3" t="s">
        <v>29</v>
      </c>
    </row>
    <row r="20" spans="1:9" x14ac:dyDescent="0.25">
      <c r="A20" t="s">
        <v>57</v>
      </c>
      <c r="E20" t="s">
        <v>15</v>
      </c>
      <c r="F20" s="2">
        <v>39.700000000000003</v>
      </c>
      <c r="G20">
        <v>3855.7</v>
      </c>
      <c r="H20">
        <f t="shared" ref="H20:H26" si="3">G20-F20</f>
        <v>3816</v>
      </c>
      <c r="I20">
        <f>(H20/3816)*100</f>
        <v>100</v>
      </c>
    </row>
    <row r="21" spans="1:9" x14ac:dyDescent="0.25">
      <c r="A21" t="s">
        <v>58</v>
      </c>
      <c r="D21" t="s">
        <v>11</v>
      </c>
      <c r="E21" t="s">
        <v>78</v>
      </c>
      <c r="F21" s="2">
        <v>39.700000000000003</v>
      </c>
      <c r="G21">
        <v>1514</v>
      </c>
      <c r="H21">
        <f t="shared" si="3"/>
        <v>1474.3</v>
      </c>
      <c r="I21">
        <f t="shared" ref="I21:I32" si="4">(H21/3816)*100</f>
        <v>38.634696016771485</v>
      </c>
    </row>
    <row r="22" spans="1:9" x14ac:dyDescent="0.25">
      <c r="A22" t="s">
        <v>59</v>
      </c>
      <c r="E22" t="s">
        <v>79</v>
      </c>
      <c r="F22" s="2">
        <v>39.700000000000003</v>
      </c>
      <c r="G22">
        <v>764.7</v>
      </c>
      <c r="H22">
        <f t="shared" si="3"/>
        <v>725</v>
      </c>
      <c r="I22">
        <f t="shared" si="4"/>
        <v>18.99895178197065</v>
      </c>
    </row>
    <row r="23" spans="1:9" x14ac:dyDescent="0.25">
      <c r="A23" t="s">
        <v>60</v>
      </c>
      <c r="E23" t="s">
        <v>80</v>
      </c>
      <c r="F23" s="2">
        <v>39.700000000000003</v>
      </c>
      <c r="G23">
        <v>435.4</v>
      </c>
      <c r="H23">
        <f t="shared" si="3"/>
        <v>395.7</v>
      </c>
      <c r="I23">
        <f t="shared" si="4"/>
        <v>10.369496855345911</v>
      </c>
    </row>
    <row r="24" spans="1:9" x14ac:dyDescent="0.25">
      <c r="A24" t="s">
        <v>61</v>
      </c>
      <c r="E24" t="s">
        <v>81</v>
      </c>
      <c r="F24" s="2">
        <v>39.700000000000003</v>
      </c>
      <c r="G24">
        <v>399.2</v>
      </c>
      <c r="H24">
        <f t="shared" si="3"/>
        <v>359.5</v>
      </c>
      <c r="I24">
        <f t="shared" si="4"/>
        <v>9.4208595387840663</v>
      </c>
    </row>
    <row r="25" spans="1:9" x14ac:dyDescent="0.25">
      <c r="A25" t="s">
        <v>62</v>
      </c>
      <c r="E25" t="s">
        <v>82</v>
      </c>
      <c r="F25" s="2">
        <v>39.700000000000003</v>
      </c>
      <c r="G25">
        <v>447.2</v>
      </c>
      <c r="H25">
        <f t="shared" si="3"/>
        <v>407.5</v>
      </c>
      <c r="I25">
        <f t="shared" si="4"/>
        <v>10.678721174004192</v>
      </c>
    </row>
    <row r="26" spans="1:9" x14ac:dyDescent="0.25">
      <c r="A26" t="s">
        <v>63</v>
      </c>
      <c r="E26" t="s">
        <v>83</v>
      </c>
      <c r="F26" s="2">
        <v>39.700000000000003</v>
      </c>
      <c r="G26">
        <v>470</v>
      </c>
      <c r="H26">
        <f t="shared" si="3"/>
        <v>430.3</v>
      </c>
      <c r="I26">
        <f t="shared" si="4"/>
        <v>11.276205450733753</v>
      </c>
    </row>
    <row r="27" spans="1:9" x14ac:dyDescent="0.25">
      <c r="A27" t="s">
        <v>64</v>
      </c>
      <c r="D27" t="s">
        <v>13</v>
      </c>
      <c r="E27" t="s">
        <v>78</v>
      </c>
      <c r="F27" s="2">
        <v>39.700000000000003</v>
      </c>
      <c r="G27">
        <v>975.3</v>
      </c>
      <c r="H27">
        <f t="shared" ref="H27:H32" si="5">G27-F27</f>
        <v>935.59999999999991</v>
      </c>
      <c r="I27">
        <f t="shared" si="4"/>
        <v>24.517819706498951</v>
      </c>
    </row>
    <row r="28" spans="1:9" x14ac:dyDescent="0.25">
      <c r="A28" t="s">
        <v>65</v>
      </c>
      <c r="E28" t="s">
        <v>79</v>
      </c>
      <c r="F28" s="2">
        <v>39.700000000000003</v>
      </c>
      <c r="G28">
        <v>476.5</v>
      </c>
      <c r="H28">
        <f t="shared" si="5"/>
        <v>436.8</v>
      </c>
      <c r="I28">
        <f t="shared" si="4"/>
        <v>11.446540880503145</v>
      </c>
    </row>
    <row r="29" spans="1:9" x14ac:dyDescent="0.25">
      <c r="A29" t="s">
        <v>66</v>
      </c>
      <c r="E29" t="s">
        <v>80</v>
      </c>
      <c r="F29" s="2">
        <v>39.700000000000003</v>
      </c>
      <c r="G29">
        <v>332.5</v>
      </c>
      <c r="H29">
        <f t="shared" si="5"/>
        <v>292.8</v>
      </c>
      <c r="I29">
        <f t="shared" si="4"/>
        <v>7.6729559748427674</v>
      </c>
    </row>
    <row r="30" spans="1:9" x14ac:dyDescent="0.25">
      <c r="A30" t="s">
        <v>67</v>
      </c>
      <c r="E30" t="s">
        <v>81</v>
      </c>
      <c r="F30" s="2">
        <v>39.700000000000003</v>
      </c>
      <c r="G30">
        <v>325.39999999999998</v>
      </c>
      <c r="H30">
        <f t="shared" si="5"/>
        <v>285.7</v>
      </c>
      <c r="I30">
        <f t="shared" si="4"/>
        <v>7.4868972746331242</v>
      </c>
    </row>
    <row r="31" spans="1:9" x14ac:dyDescent="0.25">
      <c r="A31" t="s">
        <v>68</v>
      </c>
      <c r="E31" t="s">
        <v>82</v>
      </c>
      <c r="F31" s="2">
        <v>39.700000000000003</v>
      </c>
      <c r="G31">
        <v>353.4</v>
      </c>
      <c r="H31">
        <f t="shared" si="5"/>
        <v>313.7</v>
      </c>
      <c r="I31">
        <f t="shared" si="4"/>
        <v>8.2206498951781963</v>
      </c>
    </row>
    <row r="32" spans="1:9" x14ac:dyDescent="0.25">
      <c r="A32" t="s">
        <v>69</v>
      </c>
      <c r="E32" t="s">
        <v>83</v>
      </c>
      <c r="F32" s="2">
        <v>39.700000000000003</v>
      </c>
      <c r="G32">
        <v>342.8</v>
      </c>
      <c r="H32">
        <f t="shared" si="5"/>
        <v>303.10000000000002</v>
      </c>
      <c r="I32">
        <f t="shared" si="4"/>
        <v>7.9428721174004195</v>
      </c>
    </row>
    <row r="33" spans="1:1" x14ac:dyDescent="0.25">
      <c r="A33" t="s">
        <v>70</v>
      </c>
    </row>
    <row r="34" spans="1:1" x14ac:dyDescent="0.25">
      <c r="A34" t="s">
        <v>71</v>
      </c>
    </row>
    <row r="35" spans="1:1" x14ac:dyDescent="0.25">
      <c r="A35" t="s">
        <v>72</v>
      </c>
    </row>
    <row r="36" spans="1:1" x14ac:dyDescent="0.25">
      <c r="A36" t="s">
        <v>73</v>
      </c>
    </row>
    <row r="37" spans="1:1" x14ac:dyDescent="0.25">
      <c r="A37" t="s">
        <v>74</v>
      </c>
    </row>
    <row r="38" spans="1:1" x14ac:dyDescent="0.25">
      <c r="A38" t="s">
        <v>75</v>
      </c>
    </row>
    <row r="39" spans="1:1" x14ac:dyDescent="0.25">
      <c r="A39" t="s">
        <v>76</v>
      </c>
    </row>
    <row r="40" spans="1:1" x14ac:dyDescent="0.25">
      <c r="A4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E477-EF64-4A57-ABD7-F6BFB303077E}">
  <dimension ref="A1:I47"/>
  <sheetViews>
    <sheetView workbookViewId="0">
      <selection activeCell="E27" sqref="E27"/>
    </sheetView>
  </sheetViews>
  <sheetFormatPr defaultRowHeight="15" x14ac:dyDescent="0.25"/>
  <cols>
    <col min="1" max="1" width="48.5703125" bestFit="1" customWidth="1"/>
    <col min="5" max="5" width="11.42578125" customWidth="1"/>
    <col min="6" max="6" width="12.140625" customWidth="1"/>
    <col min="7" max="7" width="7" bestFit="1" customWidth="1"/>
    <col min="8" max="8" width="13.140625" customWidth="1"/>
    <col min="9" max="9" width="12.140625" customWidth="1"/>
  </cols>
  <sheetData>
    <row r="1" spans="1:9" x14ac:dyDescent="0.25">
      <c r="A1" s="4" t="s">
        <v>125</v>
      </c>
    </row>
    <row r="3" spans="1:9" x14ac:dyDescent="0.25">
      <c r="A3" t="s">
        <v>33</v>
      </c>
    </row>
    <row r="5" spans="1:9" ht="30" x14ac:dyDescent="0.25">
      <c r="A5" t="s">
        <v>28</v>
      </c>
      <c r="D5" s="5" t="s">
        <v>41</v>
      </c>
      <c r="F5" s="3" t="s">
        <v>32</v>
      </c>
      <c r="G5" s="3" t="s">
        <v>31</v>
      </c>
      <c r="H5" s="3" t="s">
        <v>30</v>
      </c>
      <c r="I5" s="3" t="s">
        <v>29</v>
      </c>
    </row>
    <row r="6" spans="1:9" x14ac:dyDescent="0.25">
      <c r="A6" t="s">
        <v>27</v>
      </c>
      <c r="D6" s="5" t="s">
        <v>11</v>
      </c>
      <c r="E6" t="s">
        <v>15</v>
      </c>
      <c r="F6" s="2">
        <v>98.3</v>
      </c>
      <c r="G6">
        <v>4510.8</v>
      </c>
      <c r="H6">
        <f t="shared" ref="H6:H20" si="0">G6-F6</f>
        <v>4412.5</v>
      </c>
      <c r="I6">
        <f>(H6/4412.5)*100</f>
        <v>100</v>
      </c>
    </row>
    <row r="7" spans="1:9" x14ac:dyDescent="0.25">
      <c r="A7" t="s">
        <v>84</v>
      </c>
      <c r="D7" s="1"/>
      <c r="E7" t="s">
        <v>78</v>
      </c>
      <c r="F7" s="2">
        <v>98.3</v>
      </c>
      <c r="G7">
        <v>2030.9</v>
      </c>
      <c r="H7">
        <f t="shared" si="0"/>
        <v>1932.6000000000001</v>
      </c>
      <c r="I7">
        <f t="shared" ref="I7:I20" si="1">(H7/4412.5)*100</f>
        <v>43.798300283286125</v>
      </c>
    </row>
    <row r="8" spans="1:9" x14ac:dyDescent="0.25">
      <c r="A8" t="s">
        <v>85</v>
      </c>
      <c r="D8" s="1"/>
      <c r="E8" t="s">
        <v>79</v>
      </c>
      <c r="F8" s="2">
        <v>98.3</v>
      </c>
      <c r="G8">
        <v>1036.8</v>
      </c>
      <c r="H8">
        <f t="shared" si="0"/>
        <v>938.5</v>
      </c>
      <c r="I8">
        <f t="shared" si="1"/>
        <v>21.269121813031163</v>
      </c>
    </row>
    <row r="9" spans="1:9" x14ac:dyDescent="0.25">
      <c r="A9" t="s">
        <v>86</v>
      </c>
      <c r="D9" s="1"/>
      <c r="E9" t="s">
        <v>80</v>
      </c>
      <c r="F9" s="2">
        <v>98.3</v>
      </c>
      <c r="G9">
        <v>619.4</v>
      </c>
      <c r="H9">
        <f t="shared" si="0"/>
        <v>521.1</v>
      </c>
      <c r="I9">
        <f t="shared" si="1"/>
        <v>11.809631728045327</v>
      </c>
    </row>
    <row r="10" spans="1:9" x14ac:dyDescent="0.25">
      <c r="A10" t="s">
        <v>87</v>
      </c>
      <c r="D10" s="1"/>
      <c r="E10" t="s">
        <v>81</v>
      </c>
      <c r="F10" s="2">
        <v>98.3</v>
      </c>
      <c r="G10">
        <v>582.9</v>
      </c>
      <c r="H10">
        <f t="shared" si="0"/>
        <v>484.59999999999997</v>
      </c>
      <c r="I10">
        <f t="shared" si="1"/>
        <v>10.982436260623228</v>
      </c>
    </row>
    <row r="11" spans="1:9" x14ac:dyDescent="0.25">
      <c r="A11" t="s">
        <v>88</v>
      </c>
      <c r="D11" s="1"/>
      <c r="E11" t="s">
        <v>126</v>
      </c>
      <c r="F11" s="2">
        <v>98.3</v>
      </c>
      <c r="G11">
        <v>534.70000000000005</v>
      </c>
      <c r="H11">
        <f t="shared" si="0"/>
        <v>436.40000000000003</v>
      </c>
      <c r="I11">
        <f t="shared" si="1"/>
        <v>9.8900849858356956</v>
      </c>
    </row>
    <row r="12" spans="1:9" x14ac:dyDescent="0.25">
      <c r="A12" t="s">
        <v>89</v>
      </c>
      <c r="D12" s="1"/>
      <c r="E12" t="s">
        <v>83</v>
      </c>
      <c r="F12" s="2">
        <v>98.3</v>
      </c>
      <c r="G12">
        <v>604.70000000000005</v>
      </c>
      <c r="H12">
        <f t="shared" si="0"/>
        <v>506.40000000000003</v>
      </c>
      <c r="I12">
        <f t="shared" si="1"/>
        <v>11.476487252124647</v>
      </c>
    </row>
    <row r="13" spans="1:9" x14ac:dyDescent="0.25">
      <c r="A13" t="s">
        <v>90</v>
      </c>
      <c r="H13">
        <f t="shared" si="0"/>
        <v>0</v>
      </c>
    </row>
    <row r="14" spans="1:9" x14ac:dyDescent="0.25">
      <c r="A14" t="s">
        <v>91</v>
      </c>
      <c r="D14" s="5" t="s">
        <v>13</v>
      </c>
      <c r="E14" t="s">
        <v>15</v>
      </c>
      <c r="F14" s="2">
        <v>98.3</v>
      </c>
      <c r="G14">
        <v>4510.8</v>
      </c>
      <c r="H14">
        <f t="shared" si="0"/>
        <v>4412.5</v>
      </c>
      <c r="I14">
        <f t="shared" si="1"/>
        <v>100</v>
      </c>
    </row>
    <row r="15" spans="1:9" x14ac:dyDescent="0.25">
      <c r="A15" t="s">
        <v>92</v>
      </c>
      <c r="E15" t="s">
        <v>78</v>
      </c>
      <c r="F15" s="2">
        <v>98.3</v>
      </c>
      <c r="G15">
        <v>1207.9000000000001</v>
      </c>
      <c r="H15">
        <f t="shared" si="0"/>
        <v>1109.6000000000001</v>
      </c>
      <c r="I15">
        <f t="shared" si="1"/>
        <v>25.146742209631732</v>
      </c>
    </row>
    <row r="16" spans="1:9" x14ac:dyDescent="0.25">
      <c r="A16" t="s">
        <v>93</v>
      </c>
      <c r="E16" t="s">
        <v>79</v>
      </c>
      <c r="F16" s="2">
        <v>98.3</v>
      </c>
      <c r="G16">
        <v>607.79999999999995</v>
      </c>
      <c r="H16">
        <f t="shared" si="0"/>
        <v>509.49999999999994</v>
      </c>
      <c r="I16">
        <f t="shared" si="1"/>
        <v>11.546742209631727</v>
      </c>
    </row>
    <row r="17" spans="1:9" x14ac:dyDescent="0.25">
      <c r="A17" t="s">
        <v>94</v>
      </c>
      <c r="E17" t="s">
        <v>80</v>
      </c>
      <c r="F17" s="2">
        <v>98.3</v>
      </c>
      <c r="G17">
        <v>486</v>
      </c>
      <c r="H17">
        <f t="shared" si="0"/>
        <v>387.7</v>
      </c>
      <c r="I17">
        <f t="shared" si="1"/>
        <v>8.7864022662889525</v>
      </c>
    </row>
    <row r="18" spans="1:9" x14ac:dyDescent="0.25">
      <c r="A18" t="s">
        <v>95</v>
      </c>
      <c r="E18" t="s">
        <v>81</v>
      </c>
      <c r="F18" s="2">
        <v>98.3</v>
      </c>
      <c r="G18">
        <v>409.9</v>
      </c>
      <c r="H18">
        <f t="shared" si="0"/>
        <v>311.59999999999997</v>
      </c>
      <c r="I18">
        <f t="shared" si="1"/>
        <v>7.0617563739376763</v>
      </c>
    </row>
    <row r="19" spans="1:9" x14ac:dyDescent="0.25">
      <c r="A19" t="s">
        <v>96</v>
      </c>
      <c r="E19" t="s">
        <v>126</v>
      </c>
      <c r="F19" s="2">
        <v>98.3</v>
      </c>
      <c r="G19">
        <v>464.3</v>
      </c>
      <c r="H19">
        <f t="shared" si="0"/>
        <v>366</v>
      </c>
      <c r="I19">
        <f t="shared" si="1"/>
        <v>8.2946175637393775</v>
      </c>
    </row>
    <row r="20" spans="1:9" x14ac:dyDescent="0.25">
      <c r="A20" t="s">
        <v>97</v>
      </c>
      <c r="E20" t="s">
        <v>83</v>
      </c>
      <c r="F20" s="2">
        <v>98.3</v>
      </c>
      <c r="G20">
        <v>476</v>
      </c>
      <c r="H20">
        <f t="shared" si="0"/>
        <v>377.7</v>
      </c>
      <c r="I20">
        <f t="shared" si="1"/>
        <v>8.5597733711048161</v>
      </c>
    </row>
    <row r="21" spans="1:9" x14ac:dyDescent="0.25">
      <c r="A21" t="s">
        <v>98</v>
      </c>
    </row>
    <row r="22" spans="1:9" x14ac:dyDescent="0.25">
      <c r="A22" t="s">
        <v>99</v>
      </c>
    </row>
    <row r="23" spans="1:9" x14ac:dyDescent="0.25">
      <c r="A23" t="s">
        <v>100</v>
      </c>
    </row>
    <row r="24" spans="1:9" x14ac:dyDescent="0.25">
      <c r="A24" t="s">
        <v>101</v>
      </c>
    </row>
    <row r="25" spans="1:9" x14ac:dyDescent="0.25">
      <c r="A25" t="s">
        <v>102</v>
      </c>
    </row>
    <row r="26" spans="1:9" x14ac:dyDescent="0.25">
      <c r="A26" t="s">
        <v>103</v>
      </c>
    </row>
    <row r="27" spans="1:9" x14ac:dyDescent="0.25">
      <c r="A27" t="s">
        <v>104</v>
      </c>
    </row>
    <row r="28" spans="1:9" x14ac:dyDescent="0.25">
      <c r="A28" t="s">
        <v>105</v>
      </c>
    </row>
    <row r="29" spans="1:9" x14ac:dyDescent="0.25">
      <c r="A29" t="s">
        <v>106</v>
      </c>
    </row>
    <row r="30" spans="1:9" x14ac:dyDescent="0.25">
      <c r="A30" t="s">
        <v>107</v>
      </c>
    </row>
    <row r="31" spans="1:9" x14ac:dyDescent="0.25">
      <c r="A31" t="s">
        <v>108</v>
      </c>
    </row>
    <row r="32" spans="1:9" x14ac:dyDescent="0.25">
      <c r="A32" t="s">
        <v>109</v>
      </c>
    </row>
    <row r="33" spans="1:1" x14ac:dyDescent="0.25">
      <c r="A33" t="s">
        <v>110</v>
      </c>
    </row>
    <row r="34" spans="1:1" x14ac:dyDescent="0.25">
      <c r="A34" t="s">
        <v>111</v>
      </c>
    </row>
    <row r="35" spans="1:1" x14ac:dyDescent="0.25">
      <c r="A35" t="s">
        <v>112</v>
      </c>
    </row>
    <row r="36" spans="1:1" x14ac:dyDescent="0.25">
      <c r="A36" t="s">
        <v>113</v>
      </c>
    </row>
    <row r="37" spans="1:1" x14ac:dyDescent="0.25">
      <c r="A37" t="s">
        <v>114</v>
      </c>
    </row>
    <row r="38" spans="1:1" x14ac:dyDescent="0.25">
      <c r="A38" t="s">
        <v>115</v>
      </c>
    </row>
    <row r="39" spans="1:1" x14ac:dyDescent="0.25">
      <c r="A39" t="s">
        <v>116</v>
      </c>
    </row>
    <row r="40" spans="1:1" x14ac:dyDescent="0.25">
      <c r="A40" t="s">
        <v>117</v>
      </c>
    </row>
    <row r="41" spans="1:1" x14ac:dyDescent="0.25">
      <c r="A41" t="s">
        <v>118</v>
      </c>
    </row>
    <row r="42" spans="1:1" x14ac:dyDescent="0.25">
      <c r="A42" t="s">
        <v>119</v>
      </c>
    </row>
    <row r="43" spans="1:1" x14ac:dyDescent="0.25">
      <c r="A43" t="s">
        <v>120</v>
      </c>
    </row>
    <row r="44" spans="1:1" x14ac:dyDescent="0.25">
      <c r="A44" t="s">
        <v>121</v>
      </c>
    </row>
    <row r="45" spans="1:1" x14ac:dyDescent="0.25">
      <c r="A45" t="s">
        <v>122</v>
      </c>
    </row>
    <row r="46" spans="1:1" x14ac:dyDescent="0.25">
      <c r="A46" t="s">
        <v>123</v>
      </c>
    </row>
    <row r="47" spans="1:1" x14ac:dyDescent="0.25">
      <c r="A47" t="s">
        <v>124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1D3A-B8D7-4C6B-8B31-67FE1CF44272}">
  <dimension ref="A1:I59"/>
  <sheetViews>
    <sheetView workbookViewId="0">
      <selection activeCell="G33" sqref="G33"/>
    </sheetView>
  </sheetViews>
  <sheetFormatPr defaultRowHeight="15" x14ac:dyDescent="0.25"/>
  <cols>
    <col min="1" max="1" width="48.28515625" bestFit="1" customWidth="1"/>
    <col min="4" max="4" width="18.7109375" bestFit="1" customWidth="1"/>
    <col min="6" max="6" width="12.5703125" customWidth="1"/>
    <col min="8" max="8" width="14.140625" customWidth="1"/>
    <col min="9" max="9" width="10.5703125" customWidth="1"/>
  </cols>
  <sheetData>
    <row r="1" spans="1:9" x14ac:dyDescent="0.25">
      <c r="A1" s="4" t="s">
        <v>34</v>
      </c>
    </row>
    <row r="3" spans="1:9" x14ac:dyDescent="0.25">
      <c r="A3" t="s">
        <v>33</v>
      </c>
    </row>
    <row r="4" spans="1:9" ht="30" x14ac:dyDescent="0.25">
      <c r="D4" s="5" t="s">
        <v>35</v>
      </c>
      <c r="F4" s="3" t="s">
        <v>32</v>
      </c>
      <c r="G4" s="3" t="s">
        <v>31</v>
      </c>
      <c r="H4" s="3" t="s">
        <v>30</v>
      </c>
      <c r="I4" s="3" t="s">
        <v>29</v>
      </c>
    </row>
    <row r="5" spans="1:9" x14ac:dyDescent="0.25">
      <c r="A5" t="s">
        <v>28</v>
      </c>
      <c r="D5" s="1" t="s">
        <v>36</v>
      </c>
      <c r="E5" t="s">
        <v>15</v>
      </c>
      <c r="F5" s="2">
        <v>98</v>
      </c>
      <c r="G5" s="2">
        <v>8399.9</v>
      </c>
      <c r="H5">
        <f t="shared" ref="H5:H16" si="0">G5-F5</f>
        <v>8301.9</v>
      </c>
      <c r="I5">
        <f>(H5/8301.9)*100</f>
        <v>100</v>
      </c>
    </row>
    <row r="6" spans="1:9" x14ac:dyDescent="0.25">
      <c r="A6" t="s">
        <v>27</v>
      </c>
      <c r="D6" s="1"/>
      <c r="E6" t="s">
        <v>13</v>
      </c>
      <c r="F6" s="2">
        <v>98</v>
      </c>
      <c r="G6" s="2">
        <v>1259.7</v>
      </c>
      <c r="H6">
        <f t="shared" si="0"/>
        <v>1161.7</v>
      </c>
      <c r="I6">
        <f t="shared" ref="I6:I7" si="1">(H6/8301.9)*100</f>
        <v>13.99318228357364</v>
      </c>
    </row>
    <row r="7" spans="1:9" x14ac:dyDescent="0.25">
      <c r="A7" t="s">
        <v>26</v>
      </c>
      <c r="D7" s="1"/>
      <c r="E7" t="s">
        <v>11</v>
      </c>
      <c r="F7" s="2">
        <v>98</v>
      </c>
      <c r="G7" s="2">
        <v>1675.1</v>
      </c>
      <c r="H7">
        <f t="shared" si="0"/>
        <v>1577.1</v>
      </c>
      <c r="I7">
        <f t="shared" si="1"/>
        <v>18.996856141365228</v>
      </c>
    </row>
    <row r="8" spans="1:9" x14ac:dyDescent="0.25">
      <c r="A8" t="s">
        <v>25</v>
      </c>
      <c r="D8" s="1"/>
      <c r="F8" s="2"/>
    </row>
    <row r="9" spans="1:9" ht="30" x14ac:dyDescent="0.25">
      <c r="A9" t="s">
        <v>24</v>
      </c>
      <c r="D9" s="5" t="s">
        <v>41</v>
      </c>
      <c r="F9" s="3" t="s">
        <v>32</v>
      </c>
      <c r="G9" s="3" t="s">
        <v>31</v>
      </c>
      <c r="H9" s="3" t="s">
        <v>30</v>
      </c>
      <c r="I9" s="3" t="s">
        <v>29</v>
      </c>
    </row>
    <row r="10" spans="1:9" x14ac:dyDescent="0.25">
      <c r="A10" t="s">
        <v>23</v>
      </c>
      <c r="D10" s="1" t="s">
        <v>36</v>
      </c>
      <c r="E10" t="s">
        <v>15</v>
      </c>
      <c r="F10" s="2">
        <v>98</v>
      </c>
      <c r="G10" s="2">
        <v>2640.9</v>
      </c>
      <c r="H10">
        <f t="shared" ref="H10:H21" si="2">G10-F10</f>
        <v>2542.9</v>
      </c>
      <c r="I10">
        <f>(H10/2542.9)*100</f>
        <v>100</v>
      </c>
    </row>
    <row r="11" spans="1:9" x14ac:dyDescent="0.25">
      <c r="A11" t="s">
        <v>22</v>
      </c>
      <c r="D11" s="1"/>
      <c r="E11" t="s">
        <v>13</v>
      </c>
      <c r="F11" s="2">
        <v>98</v>
      </c>
      <c r="G11" s="2">
        <v>324.3</v>
      </c>
      <c r="H11">
        <f t="shared" si="2"/>
        <v>226.3</v>
      </c>
      <c r="I11">
        <f t="shared" ref="I11:I12" si="3">(H11/2542.9)*100</f>
        <v>8.8992882142435814</v>
      </c>
    </row>
    <row r="12" spans="1:9" x14ac:dyDescent="0.25">
      <c r="A12" t="s">
        <v>21</v>
      </c>
      <c r="D12" s="1"/>
      <c r="E12" t="s">
        <v>11</v>
      </c>
      <c r="F12" s="2">
        <v>98</v>
      </c>
      <c r="G12" s="2">
        <v>432.7</v>
      </c>
      <c r="H12">
        <f t="shared" si="2"/>
        <v>334.7</v>
      </c>
      <c r="I12">
        <f t="shared" si="3"/>
        <v>13.162137716780054</v>
      </c>
    </row>
    <row r="13" spans="1:9" x14ac:dyDescent="0.25">
      <c r="A13" t="s">
        <v>20</v>
      </c>
      <c r="D13" s="1"/>
      <c r="F13" s="2"/>
    </row>
    <row r="14" spans="1:9" x14ac:dyDescent="0.25">
      <c r="A14" t="s">
        <v>19</v>
      </c>
      <c r="D14" s="1"/>
      <c r="F14" s="2"/>
      <c r="I14" s="6"/>
    </row>
    <row r="15" spans="1:9" x14ac:dyDescent="0.25">
      <c r="A15" t="s">
        <v>18</v>
      </c>
      <c r="D15" s="5" t="s">
        <v>41</v>
      </c>
      <c r="E15" t="s">
        <v>15</v>
      </c>
      <c r="F15" s="2">
        <v>98</v>
      </c>
      <c r="G15">
        <v>2828.1</v>
      </c>
      <c r="H15">
        <f t="shared" ref="H15:H21" si="4">G15-F15</f>
        <v>2730.1</v>
      </c>
      <c r="I15">
        <f>(H15/2730.1)*100</f>
        <v>100</v>
      </c>
    </row>
    <row r="16" spans="1:9" x14ac:dyDescent="0.25">
      <c r="A16" t="s">
        <v>17</v>
      </c>
      <c r="D16" s="1"/>
      <c r="E16" t="s">
        <v>37</v>
      </c>
      <c r="F16" s="2">
        <v>98</v>
      </c>
      <c r="G16">
        <v>286.7</v>
      </c>
      <c r="H16">
        <f t="shared" si="4"/>
        <v>188.7</v>
      </c>
      <c r="I16">
        <f t="shared" ref="I16:I21" si="5">(H16/2730.1)*100</f>
        <v>6.9118347313285229</v>
      </c>
    </row>
    <row r="17" spans="1:9" x14ac:dyDescent="0.25">
      <c r="A17" t="s">
        <v>16</v>
      </c>
      <c r="D17" s="1"/>
      <c r="E17" t="s">
        <v>13</v>
      </c>
      <c r="F17" s="2">
        <v>98</v>
      </c>
      <c r="G17">
        <v>268.5</v>
      </c>
      <c r="H17">
        <f t="shared" si="4"/>
        <v>170.5</v>
      </c>
      <c r="I17">
        <f t="shared" si="5"/>
        <v>6.2451924837918025</v>
      </c>
    </row>
    <row r="18" spans="1:9" x14ac:dyDescent="0.25">
      <c r="A18" t="s">
        <v>14</v>
      </c>
      <c r="D18" s="1"/>
      <c r="E18" t="s">
        <v>38</v>
      </c>
      <c r="F18" s="2">
        <v>98</v>
      </c>
      <c r="G18">
        <v>289.2</v>
      </c>
      <c r="H18">
        <f t="shared" si="4"/>
        <v>191.2</v>
      </c>
      <c r="I18">
        <f t="shared" si="5"/>
        <v>7.0034064686275226</v>
      </c>
    </row>
    <row r="19" spans="1:9" x14ac:dyDescent="0.25">
      <c r="A19" t="s">
        <v>12</v>
      </c>
      <c r="D19" s="1"/>
      <c r="E19" t="s">
        <v>11</v>
      </c>
      <c r="F19" s="2">
        <v>98</v>
      </c>
      <c r="G19">
        <v>372.6</v>
      </c>
      <c r="H19">
        <f t="shared" si="4"/>
        <v>274.60000000000002</v>
      </c>
      <c r="I19">
        <f t="shared" si="5"/>
        <v>10.058239624922164</v>
      </c>
    </row>
    <row r="20" spans="1:9" x14ac:dyDescent="0.25">
      <c r="A20" t="s">
        <v>10</v>
      </c>
      <c r="D20" s="1"/>
      <c r="E20" t="s">
        <v>39</v>
      </c>
      <c r="F20" s="2">
        <v>98</v>
      </c>
      <c r="G20">
        <v>550.4</v>
      </c>
      <c r="H20">
        <f t="shared" si="4"/>
        <v>452.4</v>
      </c>
      <c r="I20">
        <f t="shared" si="5"/>
        <v>16.570821581627047</v>
      </c>
    </row>
    <row r="21" spans="1:9" x14ac:dyDescent="0.25">
      <c r="A21" t="s">
        <v>9</v>
      </c>
      <c r="D21" s="1"/>
      <c r="E21" t="s">
        <v>40</v>
      </c>
      <c r="F21" s="2">
        <v>98</v>
      </c>
      <c r="G21">
        <v>1305.5</v>
      </c>
      <c r="H21">
        <f t="shared" si="4"/>
        <v>1207.5</v>
      </c>
      <c r="I21">
        <f t="shared" si="5"/>
        <v>44.229149115417023</v>
      </c>
    </row>
    <row r="22" spans="1:9" x14ac:dyDescent="0.25">
      <c r="A22" t="s">
        <v>8</v>
      </c>
    </row>
    <row r="23" spans="1:9" x14ac:dyDescent="0.25">
      <c r="A23" t="s">
        <v>7</v>
      </c>
    </row>
    <row r="24" spans="1:9" x14ac:dyDescent="0.25">
      <c r="A24" t="s">
        <v>6</v>
      </c>
    </row>
    <row r="25" spans="1:9" x14ac:dyDescent="0.25">
      <c r="A25" t="s">
        <v>5</v>
      </c>
    </row>
    <row r="26" spans="1:9" x14ac:dyDescent="0.25">
      <c r="A26" t="s">
        <v>4</v>
      </c>
    </row>
    <row r="27" spans="1:9" x14ac:dyDescent="0.25">
      <c r="A27" t="s">
        <v>3</v>
      </c>
    </row>
    <row r="28" spans="1:9" x14ac:dyDescent="0.25">
      <c r="A28" t="s">
        <v>2</v>
      </c>
    </row>
    <row r="29" spans="1:9" x14ac:dyDescent="0.25">
      <c r="A29" t="s">
        <v>1</v>
      </c>
    </row>
    <row r="30" spans="1:9" x14ac:dyDescent="0.25">
      <c r="A30" t="s">
        <v>0</v>
      </c>
    </row>
    <row r="53" spans="4:6" x14ac:dyDescent="0.25">
      <c r="D53" s="5"/>
      <c r="F53" s="2"/>
    </row>
    <row r="54" spans="4:6" x14ac:dyDescent="0.25">
      <c r="D54" s="1"/>
      <c r="F54" s="2"/>
    </row>
    <row r="55" spans="4:6" x14ac:dyDescent="0.25">
      <c r="D55" s="1"/>
      <c r="F55" s="2"/>
    </row>
    <row r="56" spans="4:6" x14ac:dyDescent="0.25">
      <c r="D56" s="1"/>
      <c r="F56" s="2"/>
    </row>
    <row r="57" spans="4:6" x14ac:dyDescent="0.25">
      <c r="D57" s="1"/>
      <c r="F57" s="2"/>
    </row>
    <row r="58" spans="4:6" x14ac:dyDescent="0.25">
      <c r="D58" s="1"/>
      <c r="F58" s="2"/>
    </row>
    <row r="59" spans="4:6" x14ac:dyDescent="0.25">
      <c r="D59" s="1"/>
      <c r="F5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E325-ACBC-4593-877D-52A275042EAE}">
  <dimension ref="A1:I21"/>
  <sheetViews>
    <sheetView workbookViewId="0">
      <selection activeCell="L23" sqref="L23"/>
    </sheetView>
  </sheetViews>
  <sheetFormatPr defaultRowHeight="15" x14ac:dyDescent="0.25"/>
  <cols>
    <col min="1" max="1" width="49.7109375" bestFit="1" customWidth="1"/>
    <col min="6" max="6" width="12.140625" customWidth="1"/>
    <col min="8" max="8" width="12.140625" customWidth="1"/>
    <col min="9" max="9" width="10.85546875" customWidth="1"/>
  </cols>
  <sheetData>
    <row r="1" spans="1:9" x14ac:dyDescent="0.25">
      <c r="A1" t="s">
        <v>145</v>
      </c>
    </row>
    <row r="3" spans="1:9" x14ac:dyDescent="0.25">
      <c r="A3" t="s">
        <v>33</v>
      </c>
    </row>
    <row r="4" spans="1:9" ht="60" x14ac:dyDescent="0.25">
      <c r="D4" s="5" t="s">
        <v>41</v>
      </c>
      <c r="F4" s="3" t="s">
        <v>32</v>
      </c>
      <c r="G4" s="3" t="s">
        <v>31</v>
      </c>
      <c r="H4" s="3" t="s">
        <v>30</v>
      </c>
      <c r="I4" s="3" t="s">
        <v>29</v>
      </c>
    </row>
    <row r="5" spans="1:9" x14ac:dyDescent="0.25">
      <c r="A5" t="s">
        <v>28</v>
      </c>
      <c r="E5" t="s">
        <v>15</v>
      </c>
      <c r="F5" s="2">
        <v>52.5</v>
      </c>
      <c r="G5">
        <v>2564.5</v>
      </c>
      <c r="H5">
        <f t="shared" ref="H5:H11" si="0">G5-F5</f>
        <v>2512</v>
      </c>
      <c r="I5">
        <f>(H5/2512)*100</f>
        <v>100</v>
      </c>
    </row>
    <row r="6" spans="1:9" x14ac:dyDescent="0.25">
      <c r="A6" t="s">
        <v>42</v>
      </c>
      <c r="E6" t="s">
        <v>37</v>
      </c>
      <c r="F6" s="2">
        <v>52.5</v>
      </c>
      <c r="G6">
        <v>142.1</v>
      </c>
      <c r="H6">
        <f t="shared" si="0"/>
        <v>89.6</v>
      </c>
      <c r="I6">
        <f t="shared" ref="I6:I11" si="1">(H6/2512)*100</f>
        <v>3.5668789808917198</v>
      </c>
    </row>
    <row r="7" spans="1:9" x14ac:dyDescent="0.25">
      <c r="A7" t="s">
        <v>146</v>
      </c>
      <c r="E7" t="s">
        <v>13</v>
      </c>
      <c r="F7" s="2">
        <v>52.5</v>
      </c>
      <c r="G7">
        <v>148.5</v>
      </c>
      <c r="H7">
        <f t="shared" si="0"/>
        <v>96</v>
      </c>
      <c r="I7">
        <f t="shared" si="1"/>
        <v>3.8216560509554141</v>
      </c>
    </row>
    <row r="8" spans="1:9" x14ac:dyDescent="0.25">
      <c r="A8" t="s">
        <v>147</v>
      </c>
      <c r="E8" t="s">
        <v>38</v>
      </c>
      <c r="F8" s="2">
        <v>52.5</v>
      </c>
      <c r="G8">
        <v>177.9</v>
      </c>
      <c r="H8">
        <f t="shared" si="0"/>
        <v>125.4</v>
      </c>
      <c r="I8">
        <f t="shared" si="1"/>
        <v>4.9920382165605099</v>
      </c>
    </row>
    <row r="9" spans="1:9" x14ac:dyDescent="0.25">
      <c r="A9" t="s">
        <v>148</v>
      </c>
      <c r="E9" t="s">
        <v>11</v>
      </c>
      <c r="F9" s="2">
        <v>52.5</v>
      </c>
      <c r="G9">
        <v>243.2</v>
      </c>
      <c r="H9">
        <f t="shared" si="0"/>
        <v>190.7</v>
      </c>
      <c r="I9">
        <f t="shared" si="1"/>
        <v>7.5915605095541387</v>
      </c>
    </row>
    <row r="10" spans="1:9" x14ac:dyDescent="0.25">
      <c r="A10" t="s">
        <v>149</v>
      </c>
      <c r="E10" t="s">
        <v>39</v>
      </c>
      <c r="F10" s="2">
        <v>52.5</v>
      </c>
      <c r="G10">
        <v>825.6</v>
      </c>
      <c r="H10">
        <f t="shared" si="0"/>
        <v>773.1</v>
      </c>
      <c r="I10">
        <f t="shared" si="1"/>
        <v>30.776273885350321</v>
      </c>
    </row>
    <row r="11" spans="1:9" x14ac:dyDescent="0.25">
      <c r="A11" t="s">
        <v>150</v>
      </c>
      <c r="E11" t="s">
        <v>40</v>
      </c>
      <c r="F11" s="2">
        <v>52.5</v>
      </c>
      <c r="G11">
        <v>1758.1</v>
      </c>
      <c r="H11">
        <f t="shared" si="0"/>
        <v>1705.6</v>
      </c>
      <c r="I11">
        <f t="shared" si="1"/>
        <v>67.898089171974519</v>
      </c>
    </row>
    <row r="12" spans="1:9" x14ac:dyDescent="0.25">
      <c r="A12" t="s">
        <v>151</v>
      </c>
    </row>
    <row r="13" spans="1:9" x14ac:dyDescent="0.25">
      <c r="A13" t="s">
        <v>152</v>
      </c>
      <c r="D13" s="5" t="s">
        <v>161</v>
      </c>
      <c r="E13" t="s">
        <v>15</v>
      </c>
      <c r="F13" s="2">
        <v>71.7</v>
      </c>
      <c r="G13">
        <v>7539.8</v>
      </c>
      <c r="H13">
        <f t="shared" ref="H13:H16" si="2">G13-F13</f>
        <v>7468.1</v>
      </c>
      <c r="I13">
        <f>(H13/7468.1)*100</f>
        <v>100</v>
      </c>
    </row>
    <row r="14" spans="1:9" x14ac:dyDescent="0.25">
      <c r="A14" t="s">
        <v>153</v>
      </c>
      <c r="E14" t="s">
        <v>37</v>
      </c>
      <c r="F14" s="2">
        <v>71.7</v>
      </c>
      <c r="G14">
        <v>908.8</v>
      </c>
      <c r="H14">
        <f t="shared" si="2"/>
        <v>837.09999999999991</v>
      </c>
      <c r="I14">
        <f t="shared" ref="I14:I16" si="3">(H14/7468.1)*100</f>
        <v>11.209008984882365</v>
      </c>
    </row>
    <row r="15" spans="1:9" x14ac:dyDescent="0.25">
      <c r="A15" t="s">
        <v>154</v>
      </c>
      <c r="E15" t="s">
        <v>13</v>
      </c>
      <c r="F15" s="2">
        <v>71.7</v>
      </c>
      <c r="G15">
        <v>1004.8</v>
      </c>
      <c r="H15">
        <f t="shared" si="2"/>
        <v>933.09999999999991</v>
      </c>
      <c r="I15">
        <f t="shared" si="3"/>
        <v>12.494476506742007</v>
      </c>
    </row>
    <row r="16" spans="1:9" x14ac:dyDescent="0.25">
      <c r="A16" t="s">
        <v>155</v>
      </c>
      <c r="E16" t="s">
        <v>38</v>
      </c>
      <c r="F16" s="2">
        <v>71.7</v>
      </c>
      <c r="G16">
        <v>995.2</v>
      </c>
      <c r="H16">
        <f t="shared" si="2"/>
        <v>923.5</v>
      </c>
      <c r="I16">
        <f t="shared" si="3"/>
        <v>12.365929754556044</v>
      </c>
    </row>
    <row r="17" spans="1:6" x14ac:dyDescent="0.25">
      <c r="A17" t="s">
        <v>156</v>
      </c>
      <c r="F17" s="2"/>
    </row>
    <row r="18" spans="1:6" x14ac:dyDescent="0.25">
      <c r="A18" t="s">
        <v>157</v>
      </c>
      <c r="F18" s="2"/>
    </row>
    <row r="19" spans="1:6" x14ac:dyDescent="0.25">
      <c r="A19" t="s">
        <v>158</v>
      </c>
      <c r="F19" s="2"/>
    </row>
    <row r="20" spans="1:6" x14ac:dyDescent="0.25">
      <c r="A20" t="s">
        <v>159</v>
      </c>
    </row>
    <row r="21" spans="1:6" x14ac:dyDescent="0.25">
      <c r="A21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E429-D756-423E-A345-0FA4E791EA98}">
  <dimension ref="A1:I24"/>
  <sheetViews>
    <sheetView workbookViewId="0">
      <selection activeCell="M20" sqref="M20"/>
    </sheetView>
  </sheetViews>
  <sheetFormatPr defaultRowHeight="15" x14ac:dyDescent="0.25"/>
  <cols>
    <col min="1" max="1" width="46.42578125" bestFit="1" customWidth="1"/>
    <col min="6" max="6" width="13" customWidth="1"/>
    <col min="8" max="8" width="12.42578125" customWidth="1"/>
    <col min="9" max="9" width="11.28515625" customWidth="1"/>
  </cols>
  <sheetData>
    <row r="1" spans="1:9" x14ac:dyDescent="0.25">
      <c r="A1" t="s">
        <v>177</v>
      </c>
    </row>
    <row r="3" spans="1:9" x14ac:dyDescent="0.25">
      <c r="A3" t="s">
        <v>33</v>
      </c>
    </row>
    <row r="4" spans="1:9" ht="32.25" customHeight="1" x14ac:dyDescent="0.25">
      <c r="D4" s="5" t="s">
        <v>41</v>
      </c>
      <c r="F4" s="3" t="s">
        <v>32</v>
      </c>
      <c r="G4" s="3" t="s">
        <v>31</v>
      </c>
      <c r="H4" s="3" t="s">
        <v>30</v>
      </c>
      <c r="I4" s="3" t="s">
        <v>29</v>
      </c>
    </row>
    <row r="5" spans="1:9" x14ac:dyDescent="0.25">
      <c r="A5" t="s">
        <v>28</v>
      </c>
      <c r="E5" t="s">
        <v>15</v>
      </c>
      <c r="F5" s="2">
        <v>53.8</v>
      </c>
      <c r="G5">
        <v>870.4</v>
      </c>
      <c r="H5">
        <f t="shared" ref="H5:H11" si="0">G5-F5</f>
        <v>816.6</v>
      </c>
      <c r="I5">
        <f>(H5/816.6)*100</f>
        <v>100</v>
      </c>
    </row>
    <row r="6" spans="1:9" x14ac:dyDescent="0.25">
      <c r="A6" t="s">
        <v>42</v>
      </c>
      <c r="E6" t="s">
        <v>37</v>
      </c>
      <c r="F6" s="2">
        <v>53.8</v>
      </c>
      <c r="G6">
        <v>98.6</v>
      </c>
      <c r="H6">
        <f t="shared" si="0"/>
        <v>44.8</v>
      </c>
      <c r="I6">
        <f t="shared" ref="I6:I11" si="1">(H6/816.6)*100</f>
        <v>5.4861621356845447</v>
      </c>
    </row>
    <row r="7" spans="1:9" x14ac:dyDescent="0.25">
      <c r="A7" t="s">
        <v>127</v>
      </c>
      <c r="E7" t="s">
        <v>13</v>
      </c>
      <c r="F7" s="2">
        <v>53.8</v>
      </c>
      <c r="G7">
        <v>99.8</v>
      </c>
      <c r="H7">
        <f t="shared" si="0"/>
        <v>46</v>
      </c>
      <c r="I7">
        <f t="shared" si="1"/>
        <v>5.6331129071760957</v>
      </c>
    </row>
    <row r="8" spans="1:9" x14ac:dyDescent="0.25">
      <c r="A8" t="s">
        <v>128</v>
      </c>
      <c r="E8" t="s">
        <v>38</v>
      </c>
      <c r="F8" s="2">
        <v>53.8</v>
      </c>
      <c r="G8">
        <v>110.1</v>
      </c>
      <c r="H8">
        <f t="shared" si="0"/>
        <v>56.3</v>
      </c>
      <c r="I8">
        <f t="shared" si="1"/>
        <v>6.8944403624785693</v>
      </c>
    </row>
    <row r="9" spans="1:9" x14ac:dyDescent="0.25">
      <c r="A9" t="s">
        <v>129</v>
      </c>
      <c r="E9" t="s">
        <v>11</v>
      </c>
      <c r="F9" s="2">
        <v>53.8</v>
      </c>
      <c r="G9">
        <v>130.6</v>
      </c>
      <c r="H9">
        <f t="shared" si="0"/>
        <v>76.8</v>
      </c>
      <c r="I9">
        <f t="shared" si="1"/>
        <v>9.4048493754592197</v>
      </c>
    </row>
    <row r="10" spans="1:9" x14ac:dyDescent="0.25">
      <c r="A10" t="s">
        <v>130</v>
      </c>
      <c r="E10" t="s">
        <v>39</v>
      </c>
      <c r="F10" s="2">
        <v>53.8</v>
      </c>
      <c r="G10">
        <v>289.3</v>
      </c>
      <c r="H10">
        <f t="shared" si="0"/>
        <v>235.5</v>
      </c>
      <c r="I10">
        <f t="shared" si="1"/>
        <v>28.839088905216752</v>
      </c>
    </row>
    <row r="11" spans="1:9" x14ac:dyDescent="0.25">
      <c r="A11" t="s">
        <v>131</v>
      </c>
      <c r="E11" t="s">
        <v>40</v>
      </c>
      <c r="F11" s="2">
        <v>53.8</v>
      </c>
      <c r="G11">
        <v>572.20000000000005</v>
      </c>
      <c r="H11">
        <f t="shared" si="0"/>
        <v>518.40000000000009</v>
      </c>
      <c r="I11">
        <f t="shared" si="1"/>
        <v>63.482733284349756</v>
      </c>
    </row>
    <row r="12" spans="1:9" x14ac:dyDescent="0.25">
      <c r="A12" t="s">
        <v>132</v>
      </c>
    </row>
    <row r="13" spans="1:9" x14ac:dyDescent="0.25">
      <c r="A13" t="s">
        <v>133</v>
      </c>
      <c r="D13" s="7" t="s">
        <v>35</v>
      </c>
      <c r="E13" t="s">
        <v>15</v>
      </c>
      <c r="F13" s="2">
        <v>71.7</v>
      </c>
      <c r="G13">
        <v>6104.3</v>
      </c>
      <c r="H13">
        <f t="shared" ref="H13:H19" si="2">G13-F13</f>
        <v>6032.6</v>
      </c>
      <c r="I13">
        <f>(H13/6032.6)*100</f>
        <v>100</v>
      </c>
    </row>
    <row r="14" spans="1:9" x14ac:dyDescent="0.25">
      <c r="A14" t="s">
        <v>134</v>
      </c>
      <c r="E14" t="s">
        <v>37</v>
      </c>
      <c r="F14" s="2">
        <v>71.7</v>
      </c>
      <c r="G14">
        <v>389.1</v>
      </c>
      <c r="H14">
        <f t="shared" si="2"/>
        <v>317.40000000000003</v>
      </c>
      <c r="I14">
        <f t="shared" ref="I14:I19" si="3">(H14/6032.6)*100</f>
        <v>5.2614129894241293</v>
      </c>
    </row>
    <row r="15" spans="1:9" x14ac:dyDescent="0.25">
      <c r="A15" t="s">
        <v>135</v>
      </c>
      <c r="E15" t="s">
        <v>13</v>
      </c>
      <c r="F15" s="2">
        <v>71.7</v>
      </c>
      <c r="G15">
        <v>414.7</v>
      </c>
      <c r="H15">
        <f t="shared" si="2"/>
        <v>343</v>
      </c>
      <c r="I15">
        <f t="shared" si="3"/>
        <v>5.6857739614759799</v>
      </c>
    </row>
    <row r="16" spans="1:9" x14ac:dyDescent="0.25">
      <c r="A16" t="s">
        <v>136</v>
      </c>
      <c r="E16" t="s">
        <v>38</v>
      </c>
      <c r="F16" s="2">
        <v>71.7</v>
      </c>
      <c r="G16">
        <v>527.4</v>
      </c>
      <c r="H16">
        <f t="shared" si="2"/>
        <v>455.7</v>
      </c>
      <c r="I16">
        <f t="shared" si="3"/>
        <v>7.5539568345323733</v>
      </c>
    </row>
    <row r="17" spans="1:9" x14ac:dyDescent="0.25">
      <c r="A17" t="s">
        <v>137</v>
      </c>
      <c r="E17" t="s">
        <v>11</v>
      </c>
      <c r="F17" s="2">
        <v>71.7</v>
      </c>
      <c r="G17">
        <v>829.4</v>
      </c>
      <c r="H17">
        <f t="shared" si="2"/>
        <v>757.69999999999993</v>
      </c>
      <c r="I17">
        <f t="shared" si="3"/>
        <v>12.560090176706559</v>
      </c>
    </row>
    <row r="18" spans="1:9" x14ac:dyDescent="0.25">
      <c r="A18" t="s">
        <v>138</v>
      </c>
      <c r="E18" t="s">
        <v>39</v>
      </c>
      <c r="F18" s="2">
        <v>71.7</v>
      </c>
      <c r="G18">
        <v>2022.4</v>
      </c>
      <c r="H18">
        <f t="shared" si="2"/>
        <v>1950.7</v>
      </c>
      <c r="I18">
        <f t="shared" si="3"/>
        <v>32.335974538341681</v>
      </c>
    </row>
    <row r="19" spans="1:9" x14ac:dyDescent="0.25">
      <c r="A19" t="s">
        <v>139</v>
      </c>
      <c r="E19" t="s">
        <v>40</v>
      </c>
      <c r="F19" s="2">
        <v>71.7</v>
      </c>
      <c r="G19">
        <v>4190.7</v>
      </c>
      <c r="H19">
        <f t="shared" si="2"/>
        <v>4119</v>
      </c>
      <c r="I19">
        <f t="shared" si="3"/>
        <v>68.279017339124096</v>
      </c>
    </row>
    <row r="20" spans="1:9" x14ac:dyDescent="0.25">
      <c r="A20" t="s">
        <v>140</v>
      </c>
    </row>
    <row r="21" spans="1:9" x14ac:dyDescent="0.25">
      <c r="A21" t="s">
        <v>141</v>
      </c>
    </row>
    <row r="22" spans="1:9" x14ac:dyDescent="0.25">
      <c r="A22" t="s">
        <v>142</v>
      </c>
    </row>
    <row r="23" spans="1:9" x14ac:dyDescent="0.25">
      <c r="A23" t="s">
        <v>143</v>
      </c>
    </row>
    <row r="24" spans="1:9" x14ac:dyDescent="0.25">
      <c r="A24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B7B2-BDF8-4A09-BB02-BBF4991F218D}">
  <dimension ref="A1:R48"/>
  <sheetViews>
    <sheetView tabSelected="1" workbookViewId="0">
      <selection activeCell="P28" sqref="P28"/>
    </sheetView>
  </sheetViews>
  <sheetFormatPr defaultRowHeight="15" x14ac:dyDescent="0.25"/>
  <cols>
    <col min="1" max="1" width="54.7109375" bestFit="1" customWidth="1"/>
    <col min="4" max="4" width="14" bestFit="1" customWidth="1"/>
    <col min="6" max="6" width="11" customWidth="1"/>
    <col min="8" max="8" width="11.7109375" customWidth="1"/>
    <col min="9" max="9" width="11.140625" customWidth="1"/>
    <col min="14" max="14" width="13.140625" bestFit="1" customWidth="1"/>
    <col min="15" max="15" width="9.7109375" bestFit="1" customWidth="1"/>
    <col min="16" max="18" width="10.7109375" bestFit="1" customWidth="1"/>
  </cols>
  <sheetData>
    <row r="1" spans="1:18" x14ac:dyDescent="0.25">
      <c r="A1" s="4" t="s">
        <v>176</v>
      </c>
    </row>
    <row r="4" spans="1:18" ht="29.25" customHeight="1" x14ac:dyDescent="0.25">
      <c r="A4" t="s">
        <v>33</v>
      </c>
      <c r="D4" s="5" t="s">
        <v>41</v>
      </c>
      <c r="F4" s="3" t="s">
        <v>32</v>
      </c>
      <c r="G4" s="3" t="s">
        <v>31</v>
      </c>
      <c r="H4" s="3" t="s">
        <v>30</v>
      </c>
      <c r="I4" s="3" t="s">
        <v>29</v>
      </c>
    </row>
    <row r="5" spans="1:18" x14ac:dyDescent="0.25">
      <c r="E5" t="s">
        <v>15</v>
      </c>
      <c r="F5" s="2">
        <v>52.5</v>
      </c>
      <c r="G5">
        <v>450.6</v>
      </c>
      <c r="H5">
        <f t="shared" ref="H5:H11" si="0">G5-F5</f>
        <v>398.1</v>
      </c>
      <c r="I5">
        <f>(H5/398.1)*100</f>
        <v>100</v>
      </c>
    </row>
    <row r="6" spans="1:18" x14ac:dyDescent="0.25">
      <c r="A6" t="s">
        <v>28</v>
      </c>
      <c r="E6" t="s">
        <v>37</v>
      </c>
      <c r="F6" s="2">
        <v>52.5</v>
      </c>
      <c r="G6">
        <v>87</v>
      </c>
      <c r="H6">
        <f t="shared" si="0"/>
        <v>34.5</v>
      </c>
      <c r="I6">
        <f t="shared" ref="I6:I11" si="1">(H6/398.1)*100</f>
        <v>8.666164280331575</v>
      </c>
    </row>
    <row r="7" spans="1:18" x14ac:dyDescent="0.25">
      <c r="A7" t="s">
        <v>42</v>
      </c>
      <c r="E7" t="s">
        <v>13</v>
      </c>
      <c r="F7" s="2">
        <v>52.5</v>
      </c>
      <c r="G7">
        <v>88.3</v>
      </c>
      <c r="H7">
        <f t="shared" si="0"/>
        <v>35.799999999999997</v>
      </c>
      <c r="I7">
        <f t="shared" si="1"/>
        <v>8.9927153981411703</v>
      </c>
    </row>
    <row r="8" spans="1:18" x14ac:dyDescent="0.25">
      <c r="A8" t="s">
        <v>162</v>
      </c>
      <c r="E8" t="s">
        <v>38</v>
      </c>
      <c r="F8" s="2">
        <v>52.5</v>
      </c>
      <c r="G8">
        <v>90.9</v>
      </c>
      <c r="H8">
        <f t="shared" si="0"/>
        <v>38.400000000000006</v>
      </c>
      <c r="I8">
        <f t="shared" si="1"/>
        <v>9.6458176337603625</v>
      </c>
      <c r="M8" t="s">
        <v>207</v>
      </c>
      <c r="N8" s="5" t="s">
        <v>41</v>
      </c>
      <c r="O8" s="8">
        <v>45208</v>
      </c>
      <c r="P8" s="8">
        <v>45209</v>
      </c>
      <c r="Q8" s="8">
        <v>45222</v>
      </c>
      <c r="R8" s="8">
        <v>45246</v>
      </c>
    </row>
    <row r="9" spans="1:18" x14ac:dyDescent="0.25">
      <c r="A9" t="s">
        <v>163</v>
      </c>
      <c r="E9" t="s">
        <v>11</v>
      </c>
      <c r="F9" s="2">
        <v>52.5</v>
      </c>
      <c r="G9">
        <v>93.4</v>
      </c>
      <c r="H9">
        <f t="shared" si="0"/>
        <v>40.900000000000006</v>
      </c>
      <c r="I9">
        <f t="shared" si="1"/>
        <v>10.273800552624969</v>
      </c>
      <c r="N9" t="s">
        <v>15</v>
      </c>
      <c r="O9">
        <v>100</v>
      </c>
      <c r="P9">
        <v>100</v>
      </c>
      <c r="Q9">
        <v>100</v>
      </c>
      <c r="R9">
        <v>100</v>
      </c>
    </row>
    <row r="10" spans="1:18" x14ac:dyDescent="0.25">
      <c r="A10" t="s">
        <v>178</v>
      </c>
      <c r="E10" t="s">
        <v>39</v>
      </c>
      <c r="F10" s="2">
        <v>52.5</v>
      </c>
      <c r="G10">
        <v>94.7</v>
      </c>
      <c r="H10">
        <f t="shared" si="0"/>
        <v>42.2</v>
      </c>
      <c r="I10">
        <f t="shared" si="1"/>
        <v>10.600351670434565</v>
      </c>
      <c r="N10" t="s">
        <v>37</v>
      </c>
      <c r="O10">
        <v>6.9118347313285229</v>
      </c>
      <c r="P10">
        <v>3.5668789808917198</v>
      </c>
      <c r="Q10">
        <v>5.4861621356845447</v>
      </c>
      <c r="R10">
        <v>8.666164280331575</v>
      </c>
    </row>
    <row r="11" spans="1:18" x14ac:dyDescent="0.25">
      <c r="A11" t="s">
        <v>164</v>
      </c>
      <c r="E11" t="s">
        <v>40</v>
      </c>
      <c r="F11" s="2">
        <v>52.5</v>
      </c>
      <c r="G11">
        <v>206.1</v>
      </c>
      <c r="H11">
        <f t="shared" si="0"/>
        <v>153.6</v>
      </c>
      <c r="I11">
        <f t="shared" si="1"/>
        <v>38.583270535041443</v>
      </c>
      <c r="N11" t="s">
        <v>13</v>
      </c>
      <c r="O11">
        <v>6.2451924837918025</v>
      </c>
      <c r="P11">
        <v>3.8216560509554141</v>
      </c>
      <c r="Q11">
        <v>5.6331129071760957</v>
      </c>
      <c r="R11">
        <v>8.9927153981411703</v>
      </c>
    </row>
    <row r="12" spans="1:18" x14ac:dyDescent="0.25">
      <c r="A12" t="s">
        <v>165</v>
      </c>
      <c r="N12" t="s">
        <v>38</v>
      </c>
      <c r="O12">
        <v>7.0034064686275226</v>
      </c>
      <c r="P12">
        <v>4.9920382165605099</v>
      </c>
      <c r="Q12">
        <v>6.8944403624785693</v>
      </c>
      <c r="R12">
        <v>9.6458176337603625</v>
      </c>
    </row>
    <row r="13" spans="1:18" x14ac:dyDescent="0.25">
      <c r="A13" t="s">
        <v>166</v>
      </c>
      <c r="D13" s="7" t="s">
        <v>35</v>
      </c>
      <c r="E13" t="s">
        <v>15</v>
      </c>
      <c r="F13" s="2">
        <v>73</v>
      </c>
      <c r="G13">
        <v>5658.9</v>
      </c>
      <c r="H13">
        <f t="shared" ref="H13:H29" si="2">G13-F13</f>
        <v>5585.9</v>
      </c>
      <c r="I13">
        <f>(H13/5585.9)*100</f>
        <v>100</v>
      </c>
      <c r="N13" t="s">
        <v>11</v>
      </c>
      <c r="O13">
        <v>10.058239624922164</v>
      </c>
      <c r="P13">
        <v>7.5915605095541387</v>
      </c>
      <c r="Q13">
        <v>9.4048493754592197</v>
      </c>
      <c r="R13">
        <v>10.273800552624969</v>
      </c>
    </row>
    <row r="14" spans="1:18" x14ac:dyDescent="0.25">
      <c r="A14" t="s">
        <v>179</v>
      </c>
      <c r="E14" t="s">
        <v>37</v>
      </c>
      <c r="F14" s="2">
        <v>73</v>
      </c>
      <c r="G14">
        <v>265</v>
      </c>
      <c r="H14">
        <f t="shared" si="2"/>
        <v>192</v>
      </c>
      <c r="I14">
        <f t="shared" ref="I14:I19" si="3">(H14/5585.9)*100</f>
        <v>3.4372258722855764</v>
      </c>
      <c r="N14" t="s">
        <v>39</v>
      </c>
      <c r="O14">
        <v>16.570821581627047</v>
      </c>
      <c r="P14">
        <v>30.776273885350321</v>
      </c>
      <c r="Q14">
        <v>28.839088905216752</v>
      </c>
      <c r="R14">
        <v>10.600351670434565</v>
      </c>
    </row>
    <row r="15" spans="1:18" x14ac:dyDescent="0.25">
      <c r="A15" t="s">
        <v>167</v>
      </c>
      <c r="E15" t="s">
        <v>13</v>
      </c>
      <c r="F15" s="2">
        <v>73</v>
      </c>
      <c r="G15">
        <v>293.10000000000002</v>
      </c>
      <c r="H15">
        <f t="shared" si="2"/>
        <v>220.10000000000002</v>
      </c>
      <c r="I15">
        <f t="shared" si="3"/>
        <v>3.9402782004690393</v>
      </c>
      <c r="N15" t="s">
        <v>40</v>
      </c>
      <c r="O15">
        <v>44.229149115417023</v>
      </c>
      <c r="P15">
        <v>67.898089171974519</v>
      </c>
      <c r="Q15">
        <v>63.482733284349756</v>
      </c>
      <c r="R15">
        <v>38.583270535041443</v>
      </c>
    </row>
    <row r="16" spans="1:18" x14ac:dyDescent="0.25">
      <c r="A16" t="s">
        <v>168</v>
      </c>
      <c r="E16" t="s">
        <v>38</v>
      </c>
      <c r="F16" s="2">
        <v>73</v>
      </c>
      <c r="G16">
        <v>343</v>
      </c>
      <c r="H16">
        <f t="shared" si="2"/>
        <v>270</v>
      </c>
      <c r="I16">
        <f t="shared" si="3"/>
        <v>4.8335988829015912</v>
      </c>
    </row>
    <row r="17" spans="1:18" x14ac:dyDescent="0.25">
      <c r="A17" t="s">
        <v>169</v>
      </c>
      <c r="E17" t="s">
        <v>11</v>
      </c>
      <c r="F17" s="2">
        <v>73</v>
      </c>
      <c r="G17">
        <v>500.5</v>
      </c>
      <c r="H17">
        <f t="shared" si="2"/>
        <v>427.5</v>
      </c>
      <c r="I17">
        <f t="shared" si="3"/>
        <v>7.6531982312608537</v>
      </c>
    </row>
    <row r="18" spans="1:18" x14ac:dyDescent="0.25">
      <c r="A18" t="s">
        <v>170</v>
      </c>
      <c r="E18" t="s">
        <v>39</v>
      </c>
      <c r="F18" s="2">
        <v>73</v>
      </c>
      <c r="G18">
        <v>559.4</v>
      </c>
      <c r="H18">
        <f t="shared" si="2"/>
        <v>486.4</v>
      </c>
      <c r="I18">
        <f t="shared" si="3"/>
        <v>8.7076388764567927</v>
      </c>
      <c r="M18" t="s">
        <v>206</v>
      </c>
      <c r="N18" t="s">
        <v>205</v>
      </c>
      <c r="O18" s="8">
        <v>45204</v>
      </c>
      <c r="P18" s="8">
        <v>45208</v>
      </c>
      <c r="Q18" s="8">
        <v>45222</v>
      </c>
      <c r="R18" s="8">
        <v>45246</v>
      </c>
    </row>
    <row r="19" spans="1:18" x14ac:dyDescent="0.25">
      <c r="A19" t="s">
        <v>171</v>
      </c>
      <c r="E19" t="s">
        <v>40</v>
      </c>
      <c r="F19" s="2">
        <v>73</v>
      </c>
      <c r="G19">
        <v>2434.6</v>
      </c>
      <c r="H19">
        <f t="shared" si="2"/>
        <v>2361.6</v>
      </c>
      <c r="I19">
        <f t="shared" si="3"/>
        <v>42.277878229112588</v>
      </c>
      <c r="N19" t="s">
        <v>41</v>
      </c>
      <c r="O19">
        <v>7.67</v>
      </c>
      <c r="P19">
        <v>6.25</v>
      </c>
      <c r="Q19">
        <v>5.63</v>
      </c>
      <c r="R19">
        <v>8.99</v>
      </c>
    </row>
    <row r="20" spans="1:18" x14ac:dyDescent="0.25">
      <c r="A20" t="s">
        <v>180</v>
      </c>
      <c r="N20" t="s">
        <v>204</v>
      </c>
      <c r="O20">
        <v>11.29</v>
      </c>
      <c r="P20">
        <v>13.98</v>
      </c>
      <c r="Q20">
        <v>5.69</v>
      </c>
      <c r="R20">
        <v>3.94</v>
      </c>
    </row>
    <row r="21" spans="1:18" x14ac:dyDescent="0.25">
      <c r="A21" t="s">
        <v>172</v>
      </c>
      <c r="C21" s="7" t="s">
        <v>35</v>
      </c>
      <c r="D21" t="s">
        <v>199</v>
      </c>
      <c r="E21" t="s">
        <v>15</v>
      </c>
      <c r="F21" s="2">
        <v>73</v>
      </c>
      <c r="G21">
        <v>6868.5</v>
      </c>
      <c r="H21">
        <f t="shared" si="2"/>
        <v>6795.5</v>
      </c>
      <c r="I21">
        <f>(H21/6795.5)*100</f>
        <v>100</v>
      </c>
    </row>
    <row r="22" spans="1:18" x14ac:dyDescent="0.25">
      <c r="A22" t="s">
        <v>181</v>
      </c>
      <c r="E22" t="s">
        <v>11</v>
      </c>
      <c r="F22" s="2">
        <v>73</v>
      </c>
      <c r="G22">
        <v>490.2</v>
      </c>
      <c r="H22">
        <f t="shared" si="2"/>
        <v>417.2</v>
      </c>
      <c r="I22">
        <f t="shared" ref="I22:I23" si="4">(H22/6795.5)*100</f>
        <v>6.1393569273784125</v>
      </c>
    </row>
    <row r="23" spans="1:18" x14ac:dyDescent="0.25">
      <c r="A23" t="s">
        <v>182</v>
      </c>
      <c r="E23" t="s">
        <v>13</v>
      </c>
      <c r="F23" s="2">
        <v>73</v>
      </c>
      <c r="G23">
        <v>259.8</v>
      </c>
      <c r="H23">
        <f t="shared" si="2"/>
        <v>186.8</v>
      </c>
      <c r="I23">
        <f t="shared" si="4"/>
        <v>2.7488779339268636</v>
      </c>
    </row>
    <row r="24" spans="1:18" x14ac:dyDescent="0.25">
      <c r="A24" t="s">
        <v>183</v>
      </c>
      <c r="C24" t="s">
        <v>202</v>
      </c>
      <c r="D24" t="s">
        <v>200</v>
      </c>
      <c r="E24" t="s">
        <v>15</v>
      </c>
      <c r="F24" s="2">
        <v>73</v>
      </c>
      <c r="G24">
        <v>5212.2</v>
      </c>
      <c r="H24">
        <f t="shared" si="2"/>
        <v>5139.2</v>
      </c>
      <c r="I24">
        <f>(H24/5139.2)*100</f>
        <v>100</v>
      </c>
    </row>
    <row r="25" spans="1:18" x14ac:dyDescent="0.25">
      <c r="A25" t="s">
        <v>184</v>
      </c>
      <c r="E25" t="s">
        <v>11</v>
      </c>
      <c r="F25" s="2">
        <v>73</v>
      </c>
      <c r="G25">
        <v>387.8</v>
      </c>
      <c r="H25">
        <f t="shared" si="2"/>
        <v>314.8</v>
      </c>
      <c r="I25">
        <f t="shared" ref="I25:I26" si="5">(H25/5139.2)*100</f>
        <v>6.1254669987546704</v>
      </c>
    </row>
    <row r="26" spans="1:18" x14ac:dyDescent="0.25">
      <c r="A26" t="s">
        <v>185</v>
      </c>
      <c r="E26" t="s">
        <v>13</v>
      </c>
      <c r="F26" s="2">
        <v>73</v>
      </c>
      <c r="G26">
        <v>221.4</v>
      </c>
      <c r="H26">
        <f t="shared" si="2"/>
        <v>148.4</v>
      </c>
      <c r="I26">
        <f t="shared" si="5"/>
        <v>2.8876089663760895</v>
      </c>
    </row>
    <row r="27" spans="1:18" x14ac:dyDescent="0.25">
      <c r="A27" t="s">
        <v>173</v>
      </c>
      <c r="C27" t="s">
        <v>202</v>
      </c>
      <c r="D27" t="s">
        <v>201</v>
      </c>
      <c r="E27" t="s">
        <v>15</v>
      </c>
      <c r="F27" s="2">
        <v>73</v>
      </c>
      <c r="G27">
        <v>4892.2</v>
      </c>
      <c r="H27">
        <f t="shared" si="2"/>
        <v>4819.2</v>
      </c>
      <c r="I27">
        <f>(H27/4819.2)*100</f>
        <v>100</v>
      </c>
    </row>
    <row r="28" spans="1:18" x14ac:dyDescent="0.25">
      <c r="A28" t="s">
        <v>186</v>
      </c>
      <c r="E28" t="s">
        <v>11</v>
      </c>
      <c r="F28" s="2">
        <v>73</v>
      </c>
      <c r="G28">
        <v>358.4</v>
      </c>
      <c r="H28">
        <f t="shared" si="2"/>
        <v>285.39999999999998</v>
      </c>
      <c r="I28">
        <f t="shared" ref="I28:I29" si="6">(H28/4819.2)*100</f>
        <v>5.9221447543160686</v>
      </c>
    </row>
    <row r="29" spans="1:18" x14ac:dyDescent="0.25">
      <c r="A29" t="s">
        <v>187</v>
      </c>
      <c r="E29" t="s">
        <v>13</v>
      </c>
      <c r="F29" s="2">
        <v>73</v>
      </c>
      <c r="G29">
        <v>217.6</v>
      </c>
      <c r="H29">
        <f t="shared" si="2"/>
        <v>144.6</v>
      </c>
      <c r="I29">
        <f t="shared" si="6"/>
        <v>3.0004980079681278</v>
      </c>
    </row>
    <row r="30" spans="1:18" x14ac:dyDescent="0.25">
      <c r="A30" t="s">
        <v>188</v>
      </c>
    </row>
    <row r="31" spans="1:18" x14ac:dyDescent="0.25">
      <c r="A31" t="s">
        <v>189</v>
      </c>
      <c r="C31" s="7" t="s">
        <v>41</v>
      </c>
      <c r="D31" t="s">
        <v>199</v>
      </c>
      <c r="E31" t="s">
        <v>15</v>
      </c>
      <c r="F31" s="2">
        <v>52.5</v>
      </c>
      <c r="G31">
        <v>414.1</v>
      </c>
      <c r="H31">
        <f t="shared" ref="H31:H39" si="7">G31-F31</f>
        <v>361.6</v>
      </c>
      <c r="I31">
        <f>(H31/361.6)*100</f>
        <v>100</v>
      </c>
    </row>
    <row r="32" spans="1:18" x14ac:dyDescent="0.25">
      <c r="A32" t="s">
        <v>190</v>
      </c>
      <c r="E32" t="s">
        <v>11</v>
      </c>
      <c r="F32" s="2">
        <v>52.5</v>
      </c>
      <c r="G32">
        <v>98.6</v>
      </c>
      <c r="H32">
        <f t="shared" si="7"/>
        <v>46.099999999999994</v>
      </c>
      <c r="I32">
        <f t="shared" ref="I32:I33" si="8">(H32/361.6)*100</f>
        <v>12.748893805309732</v>
      </c>
    </row>
    <row r="33" spans="1:9" x14ac:dyDescent="0.25">
      <c r="A33" t="s">
        <v>191</v>
      </c>
      <c r="E33" t="s">
        <v>13</v>
      </c>
      <c r="F33" s="2">
        <v>52.5</v>
      </c>
      <c r="G33">
        <v>84.5</v>
      </c>
      <c r="H33">
        <f t="shared" si="7"/>
        <v>32</v>
      </c>
      <c r="I33">
        <f t="shared" si="8"/>
        <v>8.8495575221238933</v>
      </c>
    </row>
    <row r="34" spans="1:9" x14ac:dyDescent="0.25">
      <c r="A34" t="s">
        <v>174</v>
      </c>
      <c r="C34" t="s">
        <v>202</v>
      </c>
      <c r="D34" t="s">
        <v>200</v>
      </c>
      <c r="E34" t="s">
        <v>15</v>
      </c>
      <c r="F34" s="2">
        <v>52.5</v>
      </c>
      <c r="G34">
        <v>398.1</v>
      </c>
      <c r="H34">
        <f t="shared" si="7"/>
        <v>345.6</v>
      </c>
      <c r="I34">
        <f>(H34/345.6)*100</f>
        <v>100</v>
      </c>
    </row>
    <row r="35" spans="1:9" x14ac:dyDescent="0.25">
      <c r="A35" t="s">
        <v>192</v>
      </c>
      <c r="E35" t="s">
        <v>11</v>
      </c>
      <c r="F35" s="2">
        <v>52.5</v>
      </c>
      <c r="G35">
        <v>84.5</v>
      </c>
      <c r="H35">
        <f t="shared" si="7"/>
        <v>32</v>
      </c>
      <c r="I35">
        <f t="shared" ref="I35:I36" si="9">(H35/345.6)*100</f>
        <v>9.2592592592592595</v>
      </c>
    </row>
    <row r="36" spans="1:9" x14ac:dyDescent="0.25">
      <c r="A36" t="s">
        <v>193</v>
      </c>
      <c r="E36" t="s">
        <v>13</v>
      </c>
      <c r="F36" s="2">
        <v>52.5</v>
      </c>
      <c r="G36">
        <v>70.400000000000006</v>
      </c>
      <c r="H36">
        <f t="shared" si="7"/>
        <v>17.900000000000006</v>
      </c>
      <c r="I36">
        <f t="shared" si="9"/>
        <v>5.1793981481481497</v>
      </c>
    </row>
    <row r="37" spans="1:9" x14ac:dyDescent="0.25">
      <c r="A37" t="s">
        <v>194</v>
      </c>
      <c r="C37" t="s">
        <v>202</v>
      </c>
      <c r="D37" t="s">
        <v>201</v>
      </c>
      <c r="E37" t="s">
        <v>15</v>
      </c>
      <c r="F37" s="2">
        <v>52.5</v>
      </c>
      <c r="G37">
        <v>394.2</v>
      </c>
      <c r="H37">
        <f t="shared" si="7"/>
        <v>341.7</v>
      </c>
      <c r="I37">
        <f>(H37/341.7)*100</f>
        <v>100</v>
      </c>
    </row>
    <row r="38" spans="1:9" x14ac:dyDescent="0.25">
      <c r="A38" t="s">
        <v>195</v>
      </c>
      <c r="E38" t="s">
        <v>11</v>
      </c>
      <c r="F38" s="2">
        <v>52.5</v>
      </c>
      <c r="G38">
        <v>81.900000000000006</v>
      </c>
      <c r="H38">
        <f t="shared" si="7"/>
        <v>29.400000000000006</v>
      </c>
      <c r="I38">
        <f t="shared" ref="I38:I39" si="10">(H38/341.7)*100</f>
        <v>8.6040386303775271</v>
      </c>
    </row>
    <row r="39" spans="1:9" x14ac:dyDescent="0.25">
      <c r="A39" t="s">
        <v>196</v>
      </c>
      <c r="E39" t="s">
        <v>13</v>
      </c>
      <c r="F39" s="2">
        <v>52.5</v>
      </c>
      <c r="G39">
        <v>75.5</v>
      </c>
      <c r="H39">
        <f t="shared" si="7"/>
        <v>23</v>
      </c>
      <c r="I39">
        <f t="shared" si="10"/>
        <v>6.7310506292069068</v>
      </c>
    </row>
    <row r="40" spans="1:9" x14ac:dyDescent="0.25">
      <c r="A40" t="s">
        <v>197</v>
      </c>
    </row>
    <row r="41" spans="1:9" x14ac:dyDescent="0.25">
      <c r="A41" t="s">
        <v>198</v>
      </c>
    </row>
    <row r="42" spans="1:9" x14ac:dyDescent="0.25">
      <c r="A42" t="s">
        <v>175</v>
      </c>
    </row>
    <row r="43" spans="1:9" x14ac:dyDescent="0.25">
      <c r="A43" s="6"/>
    </row>
    <row r="46" spans="1:9" x14ac:dyDescent="0.25">
      <c r="H46" t="s">
        <v>203</v>
      </c>
    </row>
    <row r="47" spans="1:9" x14ac:dyDescent="0.25">
      <c r="H47">
        <f>(0.5-788.58)/-10.194</f>
        <v>77.308220521875612</v>
      </c>
    </row>
    <row r="48" spans="1:9" x14ac:dyDescent="0.25">
      <c r="H48">
        <f>(-10.194*H47)+788.58</f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10-05-23</vt:lpstr>
      <vt:lpstr>10-19-23</vt:lpstr>
      <vt:lpstr>10-09-23</vt:lpstr>
      <vt:lpstr>10-10-23</vt:lpstr>
      <vt:lpstr>10-23-23</vt:lpstr>
      <vt:lpstr>11-16-23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</dc:creator>
  <cp:lastModifiedBy>EMEL AKDOGAN</cp:lastModifiedBy>
  <dcterms:created xsi:type="dcterms:W3CDTF">2023-10-11T00:14:35Z</dcterms:created>
  <dcterms:modified xsi:type="dcterms:W3CDTF">2025-03-20T23:16:21Z</dcterms:modified>
</cp:coreProperties>
</file>