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-FPR1EndocytosisCalculations-2022-23\"/>
    </mc:Choice>
  </mc:AlternateContent>
  <xr:revisionPtr revIDLastSave="0" documentId="13_ncr:1_{29FBFC89-26D1-415F-8990-212BB2F00789}" xr6:coauthVersionLast="47" xr6:coauthVersionMax="47" xr10:uidLastSave="{00000000-0000-0000-0000-000000000000}"/>
  <bookViews>
    <workbookView xWindow="-120" yWindow="-120" windowWidth="29040" windowHeight="15840" xr2:uid="{1AD686D0-852B-41A0-BD9D-9242C6341157}"/>
  </bookViews>
  <sheets>
    <sheet name="10-09-24" sheetId="3" r:id="rId1"/>
    <sheet name="10-14-24" sheetId="4" r:id="rId2"/>
    <sheet name="10-16-24" sheetId="5" r:id="rId3"/>
    <sheet name="10-17-24" sheetId="6" r:id="rId4"/>
    <sheet name="10-18-24" sheetId="7" r:id="rId5"/>
    <sheet name="10-21-2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J7" i="8"/>
  <c r="K7" i="8" s="1"/>
  <c r="J6" i="8"/>
  <c r="K6" i="8" s="1"/>
  <c r="J5" i="8"/>
  <c r="J14" i="7" l="1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5" i="6"/>
  <c r="K5" i="6" s="1"/>
  <c r="J6" i="6"/>
  <c r="K6" i="6" s="1"/>
  <c r="J7" i="6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K14" i="5"/>
  <c r="K13" i="5"/>
  <c r="K12" i="5"/>
  <c r="J5" i="5"/>
  <c r="K5" i="5" s="1"/>
  <c r="J6" i="5"/>
  <c r="J7" i="5"/>
  <c r="K7" i="5" s="1"/>
  <c r="J8" i="5"/>
  <c r="K8" i="5" s="1"/>
  <c r="J9" i="5"/>
  <c r="K9" i="5" s="1"/>
  <c r="J10" i="5"/>
  <c r="K10" i="5" s="1"/>
  <c r="J11" i="5"/>
  <c r="K11" i="5" s="1"/>
  <c r="J12" i="5"/>
  <c r="J13" i="5"/>
  <c r="J14" i="5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K14" i="3"/>
  <c r="K13" i="3"/>
  <c r="K11" i="3"/>
  <c r="J5" i="3"/>
  <c r="K5" i="3" s="1"/>
  <c r="J6" i="3"/>
  <c r="J7" i="3"/>
  <c r="J8" i="3"/>
  <c r="K8" i="3" s="1"/>
  <c r="J9" i="3"/>
  <c r="K9" i="3" s="1"/>
  <c r="J10" i="3"/>
  <c r="J11" i="3"/>
  <c r="J12" i="3"/>
  <c r="K12" i="3" s="1"/>
  <c r="J13" i="3"/>
  <c r="J14" i="3"/>
  <c r="K7" i="6"/>
  <c r="K6" i="5"/>
  <c r="K6" i="3"/>
  <c r="K7" i="3"/>
  <c r="K10" i="3"/>
</calcChain>
</file>

<file path=xl/sharedStrings.xml><?xml version="1.0" encoding="utf-8"?>
<sst xmlns="http://schemas.openxmlformats.org/spreadsheetml/2006/main" count="248" uniqueCount="101">
  <si>
    <t>100 nM</t>
  </si>
  <si>
    <t>medium</t>
  </si>
  <si>
    <t>100 uM SMIFH2</t>
  </si>
  <si>
    <t>50 uM SMIFH2</t>
  </si>
  <si>
    <t>20 uM SMIFH2</t>
  </si>
  <si>
    <t>Untreated</t>
  </si>
  <si>
    <t>SC495</t>
  </si>
  <si>
    <t>Sample                        Gated  APC-A-mean  APC-A-frac</t>
  </si>
  <si>
    <t>SUMMARY TABLE:</t>
  </si>
  <si>
    <t>% FPR1 on Surface</t>
  </si>
  <si>
    <t>Background Substracted</t>
  </si>
  <si>
    <t>APC</t>
  </si>
  <si>
    <t>Background</t>
  </si>
  <si>
    <t>dPLB-985</t>
  </si>
  <si>
    <t>Applying gate R1</t>
  </si>
  <si>
    <t>unst_SC495.fcs                 0.89       264.3       0.026</t>
  </si>
  <si>
    <t>SC495-medium_Untreated.fcs     0.91     17459.2       0.982</t>
  </si>
  <si>
    <t>SC495-medium_SMIF2-50uM.fcs    0.91     12806.3       0.975</t>
  </si>
  <si>
    <t>SC495-medium_SMIF2-20uM.fcs    0.92     16767.4       0.976</t>
  </si>
  <si>
    <t>SC495-medium_SMIF2-10uM.fcs    0.91     18647.3       0.976</t>
  </si>
  <si>
    <t>SC495-medium_SMIF2-100uM.fcs   0.93     11150.4       0.977</t>
  </si>
  <si>
    <t>10 uM SMIFH2</t>
  </si>
  <si>
    <t>SC495-100nM_Untreated.fcs      0.92      7664.0       0.958</t>
  </si>
  <si>
    <t>SC495-100nM_SMIF2-50uM.fcs     0.91      6116.2       0.954</t>
  </si>
  <si>
    <t>SC495-100nM_SMIF2-20uM.fcs     0.91      8328.4       0.956</t>
  </si>
  <si>
    <t>SC495-100nM_SMIF2-10uM.fcs     0.92      8182.1       0.958</t>
  </si>
  <si>
    <t>SC495-100nM_SMIF2-100uM.fcs    0.93      9088.3       0.973</t>
  </si>
  <si>
    <t>EA10092024_BARRdko_inhibsWithHighSMIFH2_495_SMIFHtitration</t>
  </si>
  <si>
    <t>SC495-100nM_SMIF2-100uM.fcs    0.90      5698.6       0.932</t>
  </si>
  <si>
    <t>SC495-100nM_SMIF2-10uM.fcs     0.91      4616.5       0.898</t>
  </si>
  <si>
    <t>SC495-100nM_SMIF2-20uM.fcs     0.89      4773.5       0.896</t>
  </si>
  <si>
    <t>SC495-100nM_SMIF2-50uM.fcs     0.90      4360.1       0.919</t>
  </si>
  <si>
    <t>SC495-100nM_Untreated.fcs      0.92      4641.9       0.911</t>
  </si>
  <si>
    <t>SC495-medium_SMIF2-100uM.fcs   0.89      6996.2       0.944</t>
  </si>
  <si>
    <t>SC495-medium_SMIF2-10uM.fcs    0.93     12261.9       0.954</t>
  </si>
  <si>
    <t>SC495-medium_SMIF2-20uM.fcs    0.91     11493.8       0.950</t>
  </si>
  <si>
    <t>SC495-medium_SMIF2-50uM.fcs    0.90      9330.3       0.944</t>
  </si>
  <si>
    <t>SC495-medium_Untreated.fcs     0.91     11555.4       0.954</t>
  </si>
  <si>
    <t>unst_SC495.fcs                 0.86       224.3       0.010</t>
  </si>
  <si>
    <t>EA10142024_BARRdko_inhibsWithHighSMIFH2_495_SMIFHtitration</t>
  </si>
  <si>
    <t>Applying gate r1</t>
  </si>
  <si>
    <t>SC495-100nM_SMIF2-100uM.fcs    0.93      7748.0       0.946</t>
  </si>
  <si>
    <t>SC495-100nM_SMIF2-10uM.fcs     0.92      5508.6       0.878</t>
  </si>
  <si>
    <t>SC495-100nM_SMIF2-20uM.fcs     0.93      6792.6       0.906</t>
  </si>
  <si>
    <t>SC495-100nM_SMIF2-50uM.fcs     0.95      6561.5       0.934</t>
  </si>
  <si>
    <t>SC495-100nM_Untreated.fcs      0.93      4623.6       0.877</t>
  </si>
  <si>
    <t>SC495-medium_SMIF2-100uM.fcs   0.94      9345.9       0.952</t>
  </si>
  <si>
    <t>SC495-medium_SMIF2-10uM.fcs    0.95     15342.9       0.957</t>
  </si>
  <si>
    <t>SC495-medium_SMIF2-20uM.fcs    0.94     15015.7       0.954</t>
  </si>
  <si>
    <t>SC495-medium_SMIF2-50uM.fcs    0.94     13422.3       0.962</t>
  </si>
  <si>
    <t>SC495-medium_Untreated.fcs     0.92     14700.8       0.970</t>
  </si>
  <si>
    <t>SC823-1uM_Cmp101.fcs           0.92      3073.0       0.740</t>
  </si>
  <si>
    <t>SC823-1uM_NAV-50uM.fcs         0.90      1688.8       0.505</t>
  </si>
  <si>
    <t>SC823-1uM_SMIF2-50uM.fcs       0.93      5332.5       0.907</t>
  </si>
  <si>
    <t>SC823-1uM_Untreated.fcs        0.94      1643.9       0.509</t>
  </si>
  <si>
    <t>SC823-medium_Cmp101.fcs        0.90     15286.1       0.946</t>
  </si>
  <si>
    <t>SC823-medium_NAV-50uM.fcs      0.91     14534.4       0.942</t>
  </si>
  <si>
    <t>SC823-medium_SMIF2-50uM.fcs    0.93     11763.9       0.935</t>
  </si>
  <si>
    <t>SC823-medium_Untreated.fcs     0.91     16110.7       0.955</t>
  </si>
  <si>
    <t>unst_SC495.fcs                 0.89       263.3       0.027</t>
  </si>
  <si>
    <t>unst_SC823.fcs                 0.89       272.1       0.030</t>
  </si>
  <si>
    <t>unst_SC842-SC844.fcs           0.85       373.3       0.052</t>
  </si>
  <si>
    <t>EA10162024_BARRdko_inhibsWithHighSMIFH2_495_SMIFHtitration</t>
  </si>
  <si>
    <t>EA10172024_BARRdko_inhibsWithHighSMIFH2_495_SMIFHtitration</t>
  </si>
  <si>
    <t>SC495-100nM_SMIF2-100uM.fcs    0.93      6621.9       0.944</t>
  </si>
  <si>
    <t>SC495-100nM_SMIF2-10uM.fcs     0.93      5931.5       0.905</t>
  </si>
  <si>
    <t>SC495-100nM_SMIF2-20uM.fcs     0.94      8231.9       0.937</t>
  </si>
  <si>
    <t>SC495-100nM_SMIF2-50uM.fcs     0.94      6262.8       0.941</t>
  </si>
  <si>
    <t>SC495-100nM_Untreated.fcs      0.95      4685.8       0.893</t>
  </si>
  <si>
    <t>SC495-medium_SMIF2-100uM.fcs   0.93      8459.0       0.954</t>
  </si>
  <si>
    <t>SC495-medium_SMIF2-10uM.fcs    0.93     14588.4       0.959</t>
  </si>
  <si>
    <t>SC495-medium_SMIF2-20uM.fcs    0.93     15888.7       0.964</t>
  </si>
  <si>
    <t>SC495-medium_SMIF2-50uM.fcs    0.93     14379.9       0.969</t>
  </si>
  <si>
    <t>SC495-medium_Untreated.fcs     0.93     13109.9       0.962</t>
  </si>
  <si>
    <t>unst_SC495.fcs                 0.91       259.5       0.019</t>
  </si>
  <si>
    <t>SC495-100nM_SMIF2-100uM.fcs    0.94      7296.3       0.950</t>
  </si>
  <si>
    <t>SC495-100nM_SMIF2-10uM.fcs     0.91      5783.8       0.895</t>
  </si>
  <si>
    <t>SC495-100nM_SMIF2-20uM.fcs     0.92      6208.8       0.912</t>
  </si>
  <si>
    <t>SC495-100nM_SMIF2-50uM.fcs     0.94      5626.2       0.935</t>
  </si>
  <si>
    <t>SC495-100nM_Untreated.fcs      0.95      5261.4       0.907</t>
  </si>
  <si>
    <t>SC495-medium_SMIF2-100uM.fcs   0.91      9644.6       0.959</t>
  </si>
  <si>
    <t>SC495-medium_SMIF2-10uM.fcs    0.93     14476.8       0.962</t>
  </si>
  <si>
    <t>SC495-medium_SMIF2-20uM.fcs    0.92     13052.0       0.957</t>
  </si>
  <si>
    <t>SC495-medium_SMIF2-50uM.fcs    0.93     11121.3       0.957</t>
  </si>
  <si>
    <t>SC495-medium_Untreated.fcs     0.92     14333.6       0.970</t>
  </si>
  <si>
    <t>unst_SC495.fcs                 0.90       303.4       0.020</t>
  </si>
  <si>
    <t>EA10182024_BARRdko_inhibsWithHighSMIFH2_495_SMIFHtitration</t>
  </si>
  <si>
    <t>Surface FPR1</t>
  </si>
  <si>
    <t>FC</t>
  </si>
  <si>
    <t>SC495-100nM_SMIF2-100uM.fcs    0.93      6098.5       0.934</t>
  </si>
  <si>
    <t>SC495-100nM_SMIF2-10uM.fcs     0.93      5090.8       0.881</t>
  </si>
  <si>
    <t>SC495-100nM_SMIF2-20uM.fcs     0.93      5874.7       0.900</t>
  </si>
  <si>
    <t>SC495-100nM_SMIF2-50uM.fcs     0.94      4541.7       0.915</t>
  </si>
  <si>
    <t>SC495-100nM_Untreated.fcs      0.94      4650.4       0.887</t>
  </si>
  <si>
    <t>SC495-medium_SMIF2-100uM.fcs   0.89      7527.0       0.948</t>
  </si>
  <si>
    <t>SC495-medium_SMIF2-10uM.fcs    0.90     14075.0       0.955</t>
  </si>
  <si>
    <t>SC495-medium_SMIF2-20uM.fcs    0.92     13492.1       0.956</t>
  </si>
  <si>
    <t>SC495-medium_SMIF2-50uM.fcs    0.94     11125.2       0.953</t>
  </si>
  <si>
    <t>SC495-medium_Untreated.fcs     0.92     16404.1       0.969</t>
  </si>
  <si>
    <t>unst_SC495.fcs                 0.85       261.7       0.020</t>
  </si>
  <si>
    <t>EA10212024_BARRdko_inhibsWithHighSMIFH2_495_SMIFHtitration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</si>
</sst>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1"/>
      <name val="Arial"/>
      <family val="2"/>
    </font>
    <font>
      <sz val="10"/>
      <color rgb="FFA709F5"/>
      <name val="Consolas"/>
      <family val="3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indent="3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720E-FC9E-4ADB-99E6-B6A6CD8BD151}">
  <dimension ref="A1:S49"/>
  <sheetViews>
    <sheetView tabSelected="1" workbookViewId="0">
      <selection activeCell="D28" sqref="D28"/>
    </sheetView>
  </sheetViews>
  <sheetFormatPr defaultRowHeight="15" x14ac:dyDescent="0.25"/>
  <cols>
    <col min="1" max="1" width="52.42578125" bestFit="1" customWidth="1"/>
    <col min="5" max="5" width="12.28515625" bestFit="1" customWidth="1"/>
    <col min="6" max="6" width="13.5703125" customWidth="1"/>
    <col min="7" max="7" width="8.28515625" bestFit="1" customWidth="1"/>
    <col min="8" max="8" width="12.140625" customWidth="1"/>
    <col min="10" max="10" width="12.7109375" customWidth="1"/>
    <col min="11" max="11" width="11.140625" customWidth="1"/>
    <col min="13" max="13" width="12.28515625" bestFit="1" customWidth="1"/>
    <col min="14" max="14" width="14.140625" bestFit="1" customWidth="1"/>
  </cols>
  <sheetData>
    <row r="1" spans="1:19" x14ac:dyDescent="0.25">
      <c r="A1" s="6" t="s">
        <v>27</v>
      </c>
    </row>
    <row r="3" spans="1:19" x14ac:dyDescent="0.25">
      <c r="A3" t="s">
        <v>14</v>
      </c>
    </row>
    <row r="4" spans="1:19" ht="28.5" x14ac:dyDescent="0.25"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19" x14ac:dyDescent="0.25">
      <c r="A5" t="s">
        <v>8</v>
      </c>
      <c r="E5" s="2" t="s">
        <v>6</v>
      </c>
      <c r="F5" s="2" t="s">
        <v>5</v>
      </c>
      <c r="G5" s="2" t="s">
        <v>1</v>
      </c>
      <c r="H5">
        <v>264.3</v>
      </c>
      <c r="I5" s="1">
        <v>17459.2</v>
      </c>
      <c r="J5" s="1">
        <f>I5-H5</f>
        <v>17194.900000000001</v>
      </c>
      <c r="K5">
        <f>(J5/17194.9)*100</f>
        <v>100</v>
      </c>
      <c r="O5" s="7"/>
      <c r="P5" s="7"/>
      <c r="Q5" s="7"/>
      <c r="R5" s="7"/>
      <c r="S5" s="7"/>
    </row>
    <row r="6" spans="1:19" x14ac:dyDescent="0.25">
      <c r="A6" t="s">
        <v>7</v>
      </c>
      <c r="E6" s="2"/>
      <c r="F6" s="2"/>
      <c r="G6" s="2" t="s">
        <v>0</v>
      </c>
      <c r="H6">
        <v>264.3</v>
      </c>
      <c r="I6" s="1">
        <v>7664</v>
      </c>
      <c r="J6" s="1">
        <f>I6-H6</f>
        <v>7399.7</v>
      </c>
      <c r="K6">
        <f>(J6/17194.9)*100</f>
        <v>43.034271789891179</v>
      </c>
      <c r="M6" s="2"/>
      <c r="N6" s="2"/>
    </row>
    <row r="7" spans="1:19" x14ac:dyDescent="0.25">
      <c r="A7" t="s">
        <v>26</v>
      </c>
      <c r="E7" s="2"/>
      <c r="F7" s="2" t="s">
        <v>21</v>
      </c>
      <c r="G7" s="2" t="s">
        <v>1</v>
      </c>
      <c r="H7">
        <v>264.3</v>
      </c>
      <c r="I7" s="1">
        <v>18647.3</v>
      </c>
      <c r="J7" s="1">
        <f>I7-H7</f>
        <v>18383</v>
      </c>
      <c r="K7">
        <f>(J7/18383)*100</f>
        <v>100</v>
      </c>
      <c r="N7" s="2"/>
      <c r="O7" s="1"/>
    </row>
    <row r="8" spans="1:19" x14ac:dyDescent="0.25">
      <c r="A8" t="s">
        <v>25</v>
      </c>
      <c r="E8" s="2"/>
      <c r="F8" s="2"/>
      <c r="G8" s="2" t="s">
        <v>0</v>
      </c>
      <c r="H8">
        <v>264.3</v>
      </c>
      <c r="I8" s="1">
        <v>8182.1</v>
      </c>
      <c r="J8" s="1">
        <f>I8-H8</f>
        <v>7917.8</v>
      </c>
      <c r="K8" s="1">
        <f>(J8/18383)*100</f>
        <v>43.071315889680683</v>
      </c>
      <c r="N8" s="2"/>
      <c r="O8" s="4"/>
    </row>
    <row r="9" spans="1:19" x14ac:dyDescent="0.25">
      <c r="A9" t="s">
        <v>24</v>
      </c>
      <c r="F9" s="2" t="s">
        <v>4</v>
      </c>
      <c r="G9" s="2" t="s">
        <v>1</v>
      </c>
      <c r="H9">
        <v>264.3</v>
      </c>
      <c r="I9" s="1">
        <v>16767.400000000001</v>
      </c>
      <c r="J9" s="1">
        <f>I9-H9</f>
        <v>16503.100000000002</v>
      </c>
      <c r="K9">
        <f>(J9/16503.1)*100</f>
        <v>100.00000000000003</v>
      </c>
      <c r="N9" s="2"/>
      <c r="O9" s="4"/>
    </row>
    <row r="10" spans="1:19" x14ac:dyDescent="0.25">
      <c r="A10" t="s">
        <v>23</v>
      </c>
      <c r="E10" s="2"/>
      <c r="F10" s="2"/>
      <c r="G10" s="2" t="s">
        <v>0</v>
      </c>
      <c r="H10">
        <v>264.3</v>
      </c>
      <c r="I10" s="1">
        <v>8328.4</v>
      </c>
      <c r="J10" s="1">
        <f>I10-H10</f>
        <v>8064.0999999999995</v>
      </c>
      <c r="K10" s="4">
        <f>(J10/16503.1)*100</f>
        <v>48.864152795535389</v>
      </c>
      <c r="N10" s="2"/>
      <c r="O10" s="4"/>
      <c r="P10" s="7"/>
      <c r="Q10" s="7"/>
      <c r="R10" s="7"/>
      <c r="S10" s="7"/>
    </row>
    <row r="11" spans="1:19" x14ac:dyDescent="0.25">
      <c r="A11" t="s">
        <v>22</v>
      </c>
      <c r="E11" s="2"/>
      <c r="F11" s="2" t="s">
        <v>3</v>
      </c>
      <c r="G11" s="2" t="s">
        <v>1</v>
      </c>
      <c r="H11">
        <v>264.3</v>
      </c>
      <c r="I11">
        <v>12806.3</v>
      </c>
      <c r="J11" s="1">
        <f>I11-H11</f>
        <v>12542</v>
      </c>
      <c r="K11">
        <f>(J11/12542)*100</f>
        <v>100</v>
      </c>
    </row>
    <row r="12" spans="1:19" x14ac:dyDescent="0.25">
      <c r="A12" t="s">
        <v>20</v>
      </c>
      <c r="F12" s="2"/>
      <c r="G12" s="2" t="s">
        <v>0</v>
      </c>
      <c r="H12">
        <v>264.3</v>
      </c>
      <c r="I12">
        <v>6116.2</v>
      </c>
      <c r="J12" s="1">
        <f>I12-H12</f>
        <v>5851.9</v>
      </c>
      <c r="K12" s="4">
        <f>(J12/12542)*100</f>
        <v>46.658427682985163</v>
      </c>
      <c r="N12" s="2"/>
      <c r="O12" s="7"/>
      <c r="P12" s="7"/>
      <c r="Q12" s="7"/>
      <c r="R12" s="7"/>
      <c r="S12" s="7"/>
    </row>
    <row r="13" spans="1:19" x14ac:dyDescent="0.25">
      <c r="A13" t="s">
        <v>19</v>
      </c>
      <c r="E13" s="2"/>
      <c r="F13" s="2" t="s">
        <v>2</v>
      </c>
      <c r="G13" s="2" t="s">
        <v>1</v>
      </c>
      <c r="H13">
        <v>264.3</v>
      </c>
      <c r="I13">
        <v>11150.4</v>
      </c>
      <c r="J13" s="1">
        <f>I13-H13</f>
        <v>10886.1</v>
      </c>
      <c r="K13">
        <f>(J13/10886.1)*100</f>
        <v>100</v>
      </c>
      <c r="N13" s="2"/>
    </row>
    <row r="14" spans="1:19" x14ac:dyDescent="0.25">
      <c r="A14" t="s">
        <v>18</v>
      </c>
      <c r="E14" s="2"/>
      <c r="F14" s="2"/>
      <c r="G14" s="2" t="s">
        <v>0</v>
      </c>
      <c r="H14">
        <v>264.3</v>
      </c>
      <c r="I14">
        <v>9088.2999999999993</v>
      </c>
      <c r="J14" s="1">
        <f>I14-H14</f>
        <v>8824</v>
      </c>
      <c r="K14" s="4">
        <f>(J14/10886.1)*100</f>
        <v>81.057495338091684</v>
      </c>
      <c r="N14" s="2"/>
      <c r="O14" s="1"/>
    </row>
    <row r="15" spans="1:19" x14ac:dyDescent="0.25">
      <c r="A15" t="s">
        <v>17</v>
      </c>
      <c r="G15" s="2"/>
      <c r="J15" s="1"/>
      <c r="K15" s="4"/>
      <c r="N15" s="2"/>
      <c r="O15" s="4"/>
    </row>
    <row r="16" spans="1:19" x14ac:dyDescent="0.25">
      <c r="A16" t="s">
        <v>16</v>
      </c>
      <c r="E16" s="2"/>
      <c r="N16" s="2"/>
      <c r="O16" s="4"/>
    </row>
    <row r="17" spans="1:19" x14ac:dyDescent="0.25">
      <c r="A17" t="s">
        <v>15</v>
      </c>
      <c r="E17" s="2"/>
      <c r="N17" s="2"/>
      <c r="O17" s="4"/>
    </row>
    <row r="18" spans="1:19" x14ac:dyDescent="0.25">
      <c r="F18" s="2"/>
      <c r="G18" s="2"/>
      <c r="J18" s="1"/>
      <c r="K18" s="4"/>
    </row>
    <row r="19" spans="1:19" x14ac:dyDescent="0.25">
      <c r="O19" s="7"/>
      <c r="P19" s="7"/>
      <c r="Q19" s="7"/>
      <c r="R19" s="7"/>
      <c r="S19" s="7"/>
    </row>
    <row r="20" spans="1:19" x14ac:dyDescent="0.25">
      <c r="E20" s="2"/>
      <c r="F20" s="2"/>
      <c r="G20" s="2"/>
      <c r="J20" s="1"/>
      <c r="M20" s="2"/>
      <c r="N20" s="2"/>
    </row>
    <row r="21" spans="1:19" x14ac:dyDescent="0.25">
      <c r="E21" s="2"/>
      <c r="F21" s="2"/>
      <c r="G21" s="2"/>
      <c r="I21" s="1"/>
      <c r="J21" s="1"/>
      <c r="K21" s="8"/>
      <c r="M21" s="2"/>
      <c r="N21" s="2"/>
      <c r="O21" s="4"/>
    </row>
    <row r="22" spans="1:19" x14ac:dyDescent="0.25">
      <c r="G22" s="2"/>
      <c r="I22" s="1"/>
      <c r="J22" s="1"/>
      <c r="K22" s="8"/>
      <c r="N22" s="2"/>
      <c r="O22" s="4"/>
    </row>
    <row r="23" spans="1:19" x14ac:dyDescent="0.25">
      <c r="E23" s="2"/>
      <c r="F23" s="2"/>
      <c r="G23" s="2"/>
      <c r="I23" s="1"/>
      <c r="J23" s="1"/>
      <c r="N23" s="2"/>
      <c r="O23" s="4"/>
    </row>
    <row r="24" spans="1:19" x14ac:dyDescent="0.25">
      <c r="E24" s="2"/>
      <c r="F24" s="2"/>
      <c r="G24" s="2"/>
      <c r="I24" s="1"/>
      <c r="J24" s="1"/>
      <c r="K24" s="8"/>
      <c r="M24" s="2"/>
      <c r="N24" s="2"/>
      <c r="O24" s="4"/>
    </row>
    <row r="25" spans="1:19" x14ac:dyDescent="0.25">
      <c r="G25" s="2"/>
      <c r="I25" s="1"/>
      <c r="J25" s="1"/>
      <c r="K25" s="8"/>
      <c r="M25" s="2"/>
      <c r="N25" s="2"/>
      <c r="O25" s="8"/>
    </row>
    <row r="26" spans="1:19" x14ac:dyDescent="0.25">
      <c r="E26" s="2"/>
      <c r="F26" s="2"/>
      <c r="G26" s="2"/>
      <c r="I26" s="1"/>
      <c r="J26" s="1"/>
      <c r="N26" s="2"/>
      <c r="O26" s="8"/>
    </row>
    <row r="27" spans="1:19" x14ac:dyDescent="0.25">
      <c r="E27" s="2"/>
      <c r="F27" s="2"/>
      <c r="G27" s="2"/>
      <c r="J27" s="1"/>
      <c r="N27" s="2"/>
    </row>
    <row r="28" spans="1:19" x14ac:dyDescent="0.25">
      <c r="E28" s="2"/>
      <c r="G28" s="2"/>
      <c r="J28" s="1"/>
      <c r="O28" s="7"/>
      <c r="P28" s="7"/>
      <c r="Q28" s="7"/>
      <c r="R28" s="7"/>
      <c r="S28" s="7"/>
    </row>
    <row r="29" spans="1:19" x14ac:dyDescent="0.25">
      <c r="M29" s="2"/>
      <c r="N29" s="2"/>
    </row>
    <row r="30" spans="1:19" x14ac:dyDescent="0.25">
      <c r="M30" s="2"/>
      <c r="N30" s="2"/>
    </row>
    <row r="31" spans="1:19" x14ac:dyDescent="0.25">
      <c r="N31" s="2"/>
      <c r="O31" s="4"/>
    </row>
    <row r="32" spans="1:19" x14ac:dyDescent="0.25">
      <c r="N32" s="2"/>
      <c r="O32" s="4"/>
    </row>
    <row r="33" spans="13:15" x14ac:dyDescent="0.25">
      <c r="M33" s="2"/>
      <c r="N33" s="2"/>
      <c r="O33" s="4"/>
    </row>
    <row r="34" spans="13:15" x14ac:dyDescent="0.25">
      <c r="M34" s="2"/>
      <c r="N34" s="2"/>
      <c r="O34" s="8"/>
    </row>
    <row r="35" spans="13:15" x14ac:dyDescent="0.25">
      <c r="N35" s="2"/>
      <c r="O35" s="8"/>
    </row>
    <row r="36" spans="13:15" x14ac:dyDescent="0.25">
      <c r="N36" s="2"/>
    </row>
    <row r="38" spans="13:15" x14ac:dyDescent="0.25">
      <c r="M38" s="2"/>
      <c r="N38" s="2"/>
    </row>
    <row r="39" spans="13:15" x14ac:dyDescent="0.25">
      <c r="M39" s="2"/>
    </row>
    <row r="40" spans="13:15" x14ac:dyDescent="0.25">
      <c r="M40" s="2"/>
    </row>
    <row r="41" spans="13:15" x14ac:dyDescent="0.25">
      <c r="M41" s="2"/>
    </row>
    <row r="42" spans="13:15" x14ac:dyDescent="0.25">
      <c r="M42" s="2"/>
    </row>
    <row r="44" spans="13:15" x14ac:dyDescent="0.25">
      <c r="M44" s="2"/>
      <c r="N44" s="2"/>
    </row>
    <row r="45" spans="13:15" x14ac:dyDescent="0.25">
      <c r="M45" s="2"/>
    </row>
    <row r="46" spans="13:15" x14ac:dyDescent="0.25">
      <c r="M46" s="2"/>
    </row>
    <row r="47" spans="13:15" x14ac:dyDescent="0.25">
      <c r="M47" s="2"/>
    </row>
    <row r="48" spans="13:15" x14ac:dyDescent="0.25">
      <c r="M48" s="2"/>
    </row>
    <row r="49" spans="13:13" x14ac:dyDescent="0.25">
      <c r="M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3DD-8625-46FB-8FB7-D9A8432AFE30}">
  <dimension ref="A1:T49"/>
  <sheetViews>
    <sheetView workbookViewId="0">
      <selection activeCell="J18" sqref="J18"/>
    </sheetView>
  </sheetViews>
  <sheetFormatPr defaultRowHeight="15" x14ac:dyDescent="0.25"/>
  <cols>
    <col min="1" max="1" width="52.42578125" bestFit="1" customWidth="1"/>
    <col min="8" max="8" width="12.140625" customWidth="1"/>
    <col min="10" max="10" width="12.5703125" customWidth="1"/>
    <col min="13" max="13" width="12.28515625" bestFit="1" customWidth="1"/>
    <col min="14" max="14" width="14.140625" bestFit="1" customWidth="1"/>
  </cols>
  <sheetData>
    <row r="1" spans="1:20" x14ac:dyDescent="0.25">
      <c r="A1" s="6" t="s">
        <v>39</v>
      </c>
    </row>
    <row r="3" spans="1:20" x14ac:dyDescent="0.25">
      <c r="A3" t="s">
        <v>14</v>
      </c>
    </row>
    <row r="4" spans="1:20" ht="42.75" x14ac:dyDescent="0.25"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20" x14ac:dyDescent="0.25">
      <c r="A5" t="s">
        <v>8</v>
      </c>
      <c r="E5" s="2" t="s">
        <v>6</v>
      </c>
      <c r="F5" s="2" t="s">
        <v>5</v>
      </c>
      <c r="G5" s="2" t="s">
        <v>1</v>
      </c>
      <c r="H5">
        <v>224.3</v>
      </c>
      <c r="I5" s="1">
        <v>11555.4</v>
      </c>
      <c r="J5" s="1">
        <f>I5-H5</f>
        <v>11331.1</v>
      </c>
      <c r="K5">
        <f>(J5/11331.1)*100</f>
        <v>100</v>
      </c>
      <c r="O5" s="7"/>
      <c r="P5" s="7"/>
      <c r="Q5" s="7"/>
      <c r="R5" s="7"/>
      <c r="S5" s="7"/>
    </row>
    <row r="6" spans="1:20" x14ac:dyDescent="0.25">
      <c r="A6" t="s">
        <v>7</v>
      </c>
      <c r="E6" s="2"/>
      <c r="F6" s="2"/>
      <c r="G6" s="2" t="s">
        <v>0</v>
      </c>
      <c r="H6">
        <v>224.3</v>
      </c>
      <c r="I6" s="1">
        <v>4641.8999999999996</v>
      </c>
      <c r="J6" s="1">
        <f>I6-H6</f>
        <v>4417.5999999999995</v>
      </c>
      <c r="K6">
        <f t="shared" ref="K6:K7" si="0">(J6/11331.1)*100</f>
        <v>38.986506164450049</v>
      </c>
      <c r="M6" s="2"/>
      <c r="N6" s="2"/>
    </row>
    <row r="7" spans="1:20" x14ac:dyDescent="0.25">
      <c r="A7" t="s">
        <v>28</v>
      </c>
      <c r="E7" s="2"/>
      <c r="F7" s="2" t="s">
        <v>21</v>
      </c>
      <c r="G7" s="2" t="s">
        <v>1</v>
      </c>
      <c r="H7">
        <v>224.3</v>
      </c>
      <c r="I7" s="1">
        <v>12261.9</v>
      </c>
      <c r="J7" s="1">
        <f>I7-H7</f>
        <v>12037.6</v>
      </c>
      <c r="K7">
        <f>(J7/12037.6)*100</f>
        <v>100</v>
      </c>
      <c r="N7" s="2"/>
      <c r="O7" s="1"/>
    </row>
    <row r="8" spans="1:20" x14ac:dyDescent="0.25">
      <c r="A8" t="s">
        <v>29</v>
      </c>
      <c r="E8" s="2"/>
      <c r="F8" s="2"/>
      <c r="G8" s="2" t="s">
        <v>0</v>
      </c>
      <c r="H8">
        <v>224.3</v>
      </c>
      <c r="I8" s="1">
        <v>4616.5</v>
      </c>
      <c r="J8" s="1">
        <f>I8-H8</f>
        <v>4392.2</v>
      </c>
      <c r="K8">
        <f t="shared" ref="K8:K9" si="1">(J8/12037.6)*100</f>
        <v>36.48733966903702</v>
      </c>
      <c r="N8" s="2"/>
      <c r="O8" s="4"/>
    </row>
    <row r="9" spans="1:20" x14ac:dyDescent="0.25">
      <c r="A9" t="s">
        <v>30</v>
      </c>
      <c r="F9" s="2" t="s">
        <v>4</v>
      </c>
      <c r="G9" s="2" t="s">
        <v>1</v>
      </c>
      <c r="H9">
        <v>224.3</v>
      </c>
      <c r="I9" s="1">
        <v>11493.8</v>
      </c>
      <c r="J9" s="1">
        <f>I9-H9</f>
        <v>11269.5</v>
      </c>
      <c r="K9">
        <f>(J9/11269.5)*100</f>
        <v>100</v>
      </c>
      <c r="N9" s="2"/>
      <c r="O9" s="4"/>
    </row>
    <row r="10" spans="1:20" x14ac:dyDescent="0.25">
      <c r="A10" t="s">
        <v>31</v>
      </c>
      <c r="E10" s="2"/>
      <c r="F10" s="2"/>
      <c r="G10" s="2" t="s">
        <v>0</v>
      </c>
      <c r="H10">
        <v>224.3</v>
      </c>
      <c r="I10" s="1">
        <v>4773.5</v>
      </c>
      <c r="J10" s="1">
        <f>I10-H10</f>
        <v>4549.2</v>
      </c>
      <c r="K10">
        <f t="shared" ref="K10:K11" si="2">(J10/11269.5)*100</f>
        <v>40.36736323705577</v>
      </c>
      <c r="N10" s="2"/>
      <c r="O10" s="4"/>
      <c r="Q10" s="7"/>
      <c r="R10" s="7"/>
      <c r="S10" s="7"/>
    </row>
    <row r="11" spans="1:20" x14ac:dyDescent="0.25">
      <c r="A11" t="s">
        <v>32</v>
      </c>
      <c r="E11" s="2"/>
      <c r="F11" s="2" t="s">
        <v>3</v>
      </c>
      <c r="G11" s="2" t="s">
        <v>1</v>
      </c>
      <c r="H11">
        <v>224.3</v>
      </c>
      <c r="I11">
        <v>9330.2999999999993</v>
      </c>
      <c r="J11" s="3">
        <f>I11-H11</f>
        <v>9106</v>
      </c>
      <c r="K11">
        <f>(J11/9106)*100</f>
        <v>100</v>
      </c>
    </row>
    <row r="12" spans="1:20" x14ac:dyDescent="0.25">
      <c r="A12" t="s">
        <v>33</v>
      </c>
      <c r="F12" s="2"/>
      <c r="G12" s="2" t="s">
        <v>0</v>
      </c>
      <c r="H12">
        <v>224.3</v>
      </c>
      <c r="I12">
        <v>4360.1000000000004</v>
      </c>
      <c r="J12" s="1">
        <f>I12-H12</f>
        <v>4135.8</v>
      </c>
      <c r="K12">
        <f t="shared" ref="K12:K13" si="3">(J12/9106)*100</f>
        <v>45.418405446958047</v>
      </c>
      <c r="N12" s="2"/>
      <c r="O12" s="7"/>
      <c r="P12" s="7"/>
      <c r="Q12" s="7"/>
      <c r="R12" s="7"/>
      <c r="S12" s="7"/>
      <c r="T12" s="7"/>
    </row>
    <row r="13" spans="1:20" x14ac:dyDescent="0.25">
      <c r="A13" t="s">
        <v>34</v>
      </c>
      <c r="E13" s="2"/>
      <c r="F13" s="2" t="s">
        <v>2</v>
      </c>
      <c r="G13" s="2" t="s">
        <v>1</v>
      </c>
      <c r="H13">
        <v>224.3</v>
      </c>
      <c r="I13">
        <v>6996.2</v>
      </c>
      <c r="J13" s="3">
        <f>I13-H13</f>
        <v>6771.9</v>
      </c>
      <c r="K13">
        <f>(J13/6771.9)*100</f>
        <v>100</v>
      </c>
      <c r="N13" s="2"/>
    </row>
    <row r="14" spans="1:20" x14ac:dyDescent="0.25">
      <c r="A14" t="s">
        <v>35</v>
      </c>
      <c r="E14" s="2"/>
      <c r="F14" s="2"/>
      <c r="G14" s="2" t="s">
        <v>0</v>
      </c>
      <c r="H14">
        <v>224.3</v>
      </c>
      <c r="I14">
        <v>5698.6</v>
      </c>
      <c r="J14" s="1">
        <f>I14-H14</f>
        <v>5474.3</v>
      </c>
      <c r="K14">
        <f>(J14/6771.9)*100</f>
        <v>80.838464832617134</v>
      </c>
      <c r="N14" s="2"/>
      <c r="O14" s="1"/>
    </row>
    <row r="15" spans="1:20" x14ac:dyDescent="0.25">
      <c r="A15" t="s">
        <v>36</v>
      </c>
      <c r="N15" s="2"/>
      <c r="O15" s="4"/>
    </row>
    <row r="16" spans="1:20" x14ac:dyDescent="0.25">
      <c r="A16" t="s">
        <v>37</v>
      </c>
      <c r="E16" s="2"/>
      <c r="N16" s="2"/>
      <c r="O16" s="4"/>
    </row>
    <row r="17" spans="1:20" x14ac:dyDescent="0.25">
      <c r="A17" t="s">
        <v>38</v>
      </c>
      <c r="E17" s="2"/>
      <c r="N17" s="2"/>
      <c r="O17" s="4"/>
    </row>
    <row r="19" spans="1:20" x14ac:dyDescent="0.25">
      <c r="F19" s="2"/>
      <c r="G19" s="2"/>
      <c r="J19" s="1"/>
      <c r="O19" s="7"/>
      <c r="P19" s="7"/>
      <c r="Q19" s="7"/>
      <c r="R19" s="7"/>
      <c r="S19" s="7"/>
      <c r="T19" s="7"/>
    </row>
    <row r="20" spans="1:20" x14ac:dyDescent="0.25">
      <c r="M20" s="2"/>
      <c r="N20" s="2"/>
    </row>
    <row r="21" spans="1:20" x14ac:dyDescent="0.25">
      <c r="M21" s="2"/>
      <c r="N21" s="2"/>
      <c r="O21" s="4"/>
    </row>
    <row r="22" spans="1:20" x14ac:dyDescent="0.25">
      <c r="N22" s="2"/>
      <c r="O22" s="4"/>
    </row>
    <row r="23" spans="1:20" x14ac:dyDescent="0.25">
      <c r="E23" s="2"/>
      <c r="F23" s="2"/>
      <c r="G23" s="2"/>
      <c r="I23" s="1"/>
      <c r="J23" s="1"/>
      <c r="N23" s="2"/>
      <c r="O23" s="4"/>
    </row>
    <row r="24" spans="1:20" x14ac:dyDescent="0.25">
      <c r="E24" s="2"/>
      <c r="F24" s="2"/>
      <c r="G24" s="2"/>
      <c r="I24" s="1"/>
      <c r="J24" s="1"/>
      <c r="M24" s="2"/>
      <c r="N24" s="2"/>
      <c r="O24" s="4"/>
    </row>
    <row r="25" spans="1:20" x14ac:dyDescent="0.25">
      <c r="G25" s="2"/>
      <c r="I25" s="1"/>
      <c r="J25" s="1"/>
      <c r="M25" s="2"/>
      <c r="N25" s="2"/>
      <c r="O25" s="8"/>
    </row>
    <row r="26" spans="1:20" x14ac:dyDescent="0.25">
      <c r="E26" s="2"/>
      <c r="F26" s="2"/>
      <c r="G26" s="2"/>
      <c r="I26" s="1"/>
      <c r="J26" s="1"/>
      <c r="N26" s="2"/>
      <c r="O26" s="8"/>
    </row>
    <row r="27" spans="1:20" x14ac:dyDescent="0.25">
      <c r="E27" s="2"/>
      <c r="F27" s="2"/>
      <c r="G27" s="2"/>
      <c r="J27" s="1"/>
      <c r="N27" s="2"/>
    </row>
    <row r="28" spans="1:20" x14ac:dyDescent="0.25">
      <c r="E28" s="2"/>
      <c r="G28" s="2"/>
      <c r="J28" s="1"/>
      <c r="O28" s="7"/>
      <c r="P28" s="7"/>
      <c r="Q28" s="7"/>
      <c r="R28" s="7"/>
      <c r="S28" s="7"/>
      <c r="T28" s="7"/>
    </row>
    <row r="29" spans="1:20" x14ac:dyDescent="0.25">
      <c r="M29" s="2"/>
      <c r="N29" s="2"/>
    </row>
    <row r="30" spans="1:20" x14ac:dyDescent="0.25">
      <c r="M30" s="2"/>
      <c r="N30" s="2"/>
    </row>
    <row r="31" spans="1:20" x14ac:dyDescent="0.25">
      <c r="N31" s="2"/>
      <c r="O31" s="4"/>
    </row>
    <row r="32" spans="1:20" x14ac:dyDescent="0.25">
      <c r="N32" s="2"/>
      <c r="O32" s="4"/>
    </row>
    <row r="33" spans="13:15" x14ac:dyDescent="0.25">
      <c r="M33" s="2"/>
      <c r="N33" s="2"/>
      <c r="O33" s="4"/>
    </row>
    <row r="34" spans="13:15" x14ac:dyDescent="0.25">
      <c r="M34" s="2"/>
      <c r="N34" s="2"/>
      <c r="O34" s="8"/>
    </row>
    <row r="35" spans="13:15" x14ac:dyDescent="0.25">
      <c r="N35" s="2"/>
      <c r="O35" s="8"/>
    </row>
    <row r="36" spans="13:15" x14ac:dyDescent="0.25">
      <c r="N36" s="2"/>
    </row>
    <row r="38" spans="13:15" x14ac:dyDescent="0.25">
      <c r="M38" s="2"/>
      <c r="N38" s="2"/>
    </row>
    <row r="39" spans="13:15" x14ac:dyDescent="0.25">
      <c r="M39" s="2"/>
    </row>
    <row r="40" spans="13:15" x14ac:dyDescent="0.25">
      <c r="M40" s="2"/>
    </row>
    <row r="41" spans="13:15" x14ac:dyDescent="0.25">
      <c r="M41" s="2"/>
    </row>
    <row r="42" spans="13:15" x14ac:dyDescent="0.25">
      <c r="M42" s="2"/>
    </row>
    <row r="44" spans="13:15" x14ac:dyDescent="0.25">
      <c r="M44" s="2"/>
      <c r="N44" s="2"/>
    </row>
    <row r="45" spans="13:15" x14ac:dyDescent="0.25">
      <c r="M45" s="2"/>
    </row>
    <row r="46" spans="13:15" x14ac:dyDescent="0.25">
      <c r="M46" s="2"/>
    </row>
    <row r="47" spans="13:15" x14ac:dyDescent="0.25">
      <c r="M47" s="2"/>
    </row>
    <row r="48" spans="13:15" x14ac:dyDescent="0.25">
      <c r="M48" s="2"/>
    </row>
    <row r="49" spans="13:13" x14ac:dyDescent="0.25">
      <c r="M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E750-8D33-4D57-B6AB-18AE13FFF506}">
  <dimension ref="A1:T49"/>
  <sheetViews>
    <sheetView workbookViewId="0">
      <selection activeCell="C29" sqref="C29"/>
    </sheetView>
  </sheetViews>
  <sheetFormatPr defaultRowHeight="15" x14ac:dyDescent="0.25"/>
  <cols>
    <col min="1" max="1" width="52.42578125" bestFit="1" customWidth="1"/>
    <col min="5" max="5" width="12.28515625" bestFit="1" customWidth="1"/>
    <col min="6" max="6" width="14.140625" bestFit="1" customWidth="1"/>
    <col min="7" max="7" width="8.28515625" bestFit="1" customWidth="1"/>
    <col min="8" max="8" width="12" customWidth="1"/>
    <col min="10" max="10" width="12.42578125" customWidth="1"/>
    <col min="11" max="11" width="12.7109375" bestFit="1" customWidth="1"/>
    <col min="13" max="13" width="12.28515625" bestFit="1" customWidth="1"/>
    <col min="14" max="14" width="14.140625" bestFit="1" customWidth="1"/>
  </cols>
  <sheetData>
    <row r="1" spans="1:20" x14ac:dyDescent="0.25">
      <c r="A1" s="6" t="s">
        <v>62</v>
      </c>
    </row>
    <row r="4" spans="1:20" ht="57" x14ac:dyDescent="0.25">
      <c r="A4" t="s">
        <v>40</v>
      </c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20" x14ac:dyDescent="0.25">
      <c r="E5" s="2" t="s">
        <v>6</v>
      </c>
      <c r="F5" s="2" t="s">
        <v>5</v>
      </c>
      <c r="G5" s="2" t="s">
        <v>1</v>
      </c>
      <c r="H5">
        <v>263.3</v>
      </c>
      <c r="I5" s="1">
        <v>14700.8</v>
      </c>
      <c r="J5" s="1">
        <f>I5-H5</f>
        <v>14437.5</v>
      </c>
      <c r="K5">
        <f>(J5/14437.5)*100</f>
        <v>100</v>
      </c>
      <c r="O5" s="7"/>
      <c r="P5" s="7"/>
      <c r="Q5" s="7"/>
      <c r="R5" s="7"/>
      <c r="S5" s="7"/>
    </row>
    <row r="6" spans="1:20" x14ac:dyDescent="0.25">
      <c r="A6" t="s">
        <v>8</v>
      </c>
      <c r="E6" s="2"/>
      <c r="F6" s="2"/>
      <c r="G6" s="2" t="s">
        <v>0</v>
      </c>
      <c r="H6">
        <v>263.3</v>
      </c>
      <c r="I6" s="1">
        <v>4623.6000000000004</v>
      </c>
      <c r="J6" s="1">
        <f>I6-H6</f>
        <v>4360.3</v>
      </c>
      <c r="K6">
        <f t="shared" ref="K6:K7" si="0">(J6/14437.5)*100</f>
        <v>30.201212121212123</v>
      </c>
      <c r="M6" s="2"/>
      <c r="N6" s="2"/>
    </row>
    <row r="7" spans="1:20" x14ac:dyDescent="0.25">
      <c r="A7" t="s">
        <v>7</v>
      </c>
      <c r="E7" s="2"/>
      <c r="F7" s="2" t="s">
        <v>21</v>
      </c>
      <c r="G7" s="2" t="s">
        <v>1</v>
      </c>
      <c r="H7">
        <v>263.3</v>
      </c>
      <c r="I7" s="1">
        <v>15342.9</v>
      </c>
      <c r="J7" s="1">
        <f>I7-H7</f>
        <v>15079.6</v>
      </c>
      <c r="K7">
        <f>(J7/15079.6)*100</f>
        <v>100</v>
      </c>
      <c r="N7" s="2"/>
      <c r="O7" s="1"/>
    </row>
    <row r="8" spans="1:20" x14ac:dyDescent="0.25">
      <c r="A8" t="s">
        <v>41</v>
      </c>
      <c r="E8" s="2"/>
      <c r="F8" s="2"/>
      <c r="G8" s="2" t="s">
        <v>0</v>
      </c>
      <c r="H8">
        <v>263.3</v>
      </c>
      <c r="I8" s="1">
        <v>5508.6</v>
      </c>
      <c r="J8" s="1">
        <f>I8-H8</f>
        <v>5245.3</v>
      </c>
      <c r="K8">
        <f t="shared" ref="K8:K9" si="1">(J8/15079.6)*100</f>
        <v>34.784079153293192</v>
      </c>
      <c r="N8" s="2"/>
      <c r="O8" s="4"/>
    </row>
    <row r="9" spans="1:20" x14ac:dyDescent="0.25">
      <c r="A9" t="s">
        <v>42</v>
      </c>
      <c r="F9" s="2" t="s">
        <v>4</v>
      </c>
      <c r="G9" s="2" t="s">
        <v>1</v>
      </c>
      <c r="H9">
        <v>263.3</v>
      </c>
      <c r="I9" s="1">
        <v>15015.7</v>
      </c>
      <c r="J9" s="1">
        <f>I9-H9</f>
        <v>14752.400000000001</v>
      </c>
      <c r="K9">
        <f>(J9/14752.4)*100</f>
        <v>100.00000000000003</v>
      </c>
      <c r="N9" s="2"/>
      <c r="O9" s="4"/>
    </row>
    <row r="10" spans="1:20" x14ac:dyDescent="0.25">
      <c r="A10" t="s">
        <v>43</v>
      </c>
      <c r="E10" s="2"/>
      <c r="F10" s="2"/>
      <c r="G10" s="2" t="s">
        <v>0</v>
      </c>
      <c r="H10">
        <v>263.3</v>
      </c>
      <c r="I10" s="1">
        <v>6792.6</v>
      </c>
      <c r="J10" s="1">
        <f>I10-H10</f>
        <v>6529.3</v>
      </c>
      <c r="K10">
        <f t="shared" ref="K10:K11" si="2">(J10/14752.4)*100</f>
        <v>44.259239174642772</v>
      </c>
      <c r="N10" s="2"/>
      <c r="O10" s="4"/>
      <c r="R10" s="7"/>
      <c r="S10" s="7"/>
    </row>
    <row r="11" spans="1:20" x14ac:dyDescent="0.25">
      <c r="A11" t="s">
        <v>44</v>
      </c>
      <c r="E11" s="2"/>
      <c r="F11" s="2" t="s">
        <v>3</v>
      </c>
      <c r="G11" s="2" t="s">
        <v>1</v>
      </c>
      <c r="H11">
        <v>263.3</v>
      </c>
      <c r="I11">
        <v>13422.3</v>
      </c>
      <c r="J11" s="1">
        <f>I11-H11</f>
        <v>13159</v>
      </c>
      <c r="K11">
        <f>(J11/13159)*100</f>
        <v>100</v>
      </c>
    </row>
    <row r="12" spans="1:20" x14ac:dyDescent="0.25">
      <c r="A12" t="s">
        <v>45</v>
      </c>
      <c r="F12" s="2"/>
      <c r="G12" s="2" t="s">
        <v>0</v>
      </c>
      <c r="H12">
        <v>263.3</v>
      </c>
      <c r="I12">
        <v>6561.5</v>
      </c>
      <c r="J12" s="1">
        <f>I12-H12</f>
        <v>6298.2</v>
      </c>
      <c r="K12">
        <f t="shared" ref="K12:K13" si="3">(J12/13159)*100</f>
        <v>47.862299566836384</v>
      </c>
      <c r="N12" s="2"/>
      <c r="O12" s="7"/>
      <c r="P12" s="7"/>
      <c r="Q12" s="7"/>
      <c r="R12" s="7"/>
      <c r="S12" s="7"/>
      <c r="T12" s="7"/>
    </row>
    <row r="13" spans="1:20" x14ac:dyDescent="0.25">
      <c r="A13" t="s">
        <v>46</v>
      </c>
      <c r="E13" s="2"/>
      <c r="F13" s="2" t="s">
        <v>2</v>
      </c>
      <c r="G13" s="2" t="s">
        <v>1</v>
      </c>
      <c r="H13">
        <v>263.3</v>
      </c>
      <c r="I13">
        <v>9345.9</v>
      </c>
      <c r="J13" s="1">
        <f>I13-H13</f>
        <v>9082.6</v>
      </c>
      <c r="K13">
        <f>(J13/9082.6)*100</f>
        <v>100</v>
      </c>
      <c r="N13" s="2"/>
    </row>
    <row r="14" spans="1:20" x14ac:dyDescent="0.25">
      <c r="A14" t="s">
        <v>47</v>
      </c>
      <c r="E14" s="2"/>
      <c r="F14" s="2"/>
      <c r="G14" s="2" t="s">
        <v>0</v>
      </c>
      <c r="H14">
        <v>263.3</v>
      </c>
      <c r="I14">
        <v>7748</v>
      </c>
      <c r="J14" s="1">
        <f>I14-H14</f>
        <v>7484.7</v>
      </c>
      <c r="K14">
        <f>(J14/9082.6)*100</f>
        <v>82.407020016294879</v>
      </c>
      <c r="N14" s="2"/>
      <c r="O14" s="1"/>
    </row>
    <row r="15" spans="1:20" x14ac:dyDescent="0.25">
      <c r="A15" t="s">
        <v>48</v>
      </c>
      <c r="N15" s="2"/>
      <c r="O15" s="4"/>
    </row>
    <row r="16" spans="1:20" x14ac:dyDescent="0.25">
      <c r="A16" t="s">
        <v>49</v>
      </c>
      <c r="E16" s="2"/>
      <c r="N16" s="2"/>
      <c r="O16" s="4"/>
    </row>
    <row r="17" spans="1:20" x14ac:dyDescent="0.25">
      <c r="A17" t="s">
        <v>50</v>
      </c>
      <c r="E17" s="2"/>
      <c r="N17" s="2"/>
      <c r="O17" s="4"/>
    </row>
    <row r="18" spans="1:20" x14ac:dyDescent="0.25">
      <c r="A18" t="s">
        <v>59</v>
      </c>
    </row>
    <row r="19" spans="1:20" x14ac:dyDescent="0.25">
      <c r="F19" s="2"/>
      <c r="G19" s="2"/>
      <c r="J19" s="1"/>
      <c r="O19" s="7"/>
      <c r="P19" s="7"/>
      <c r="Q19" s="7"/>
      <c r="R19" s="7"/>
      <c r="S19" s="7"/>
      <c r="T19" s="7"/>
    </row>
    <row r="20" spans="1:20" x14ac:dyDescent="0.25">
      <c r="M20" s="2"/>
      <c r="N20" s="2"/>
    </row>
    <row r="21" spans="1:20" x14ac:dyDescent="0.25">
      <c r="E21" s="2"/>
      <c r="F21" s="2"/>
      <c r="G21" s="2"/>
      <c r="I21" s="1"/>
      <c r="J21" s="1"/>
      <c r="K21" s="4"/>
      <c r="M21" s="2"/>
      <c r="N21" s="2"/>
      <c r="O21" s="4"/>
    </row>
    <row r="22" spans="1:20" x14ac:dyDescent="0.25">
      <c r="G22" s="2"/>
      <c r="I22" s="1"/>
      <c r="J22" s="1"/>
      <c r="K22" s="4"/>
      <c r="N22" s="2"/>
      <c r="O22" s="4"/>
    </row>
    <row r="23" spans="1:20" x14ac:dyDescent="0.25">
      <c r="E23" s="2"/>
      <c r="F23" s="2"/>
      <c r="G23" s="2"/>
      <c r="I23" s="1"/>
      <c r="J23" s="1"/>
      <c r="N23" s="2"/>
      <c r="O23" s="4"/>
    </row>
    <row r="24" spans="1:20" x14ac:dyDescent="0.25">
      <c r="E24" s="2"/>
      <c r="F24" s="2"/>
      <c r="G24" s="2"/>
      <c r="I24" s="1"/>
      <c r="J24" s="1"/>
      <c r="K24" s="4"/>
      <c r="M24" s="2"/>
      <c r="N24" s="2"/>
      <c r="O24" s="4"/>
    </row>
    <row r="25" spans="1:20" x14ac:dyDescent="0.25">
      <c r="G25" s="2"/>
      <c r="I25" s="1"/>
      <c r="J25" s="1"/>
      <c r="K25" s="4"/>
      <c r="M25" s="2"/>
      <c r="N25" s="2"/>
      <c r="O25" s="8"/>
      <c r="Q25" s="4"/>
    </row>
    <row r="26" spans="1:20" x14ac:dyDescent="0.25">
      <c r="E26" s="2"/>
      <c r="F26" s="2"/>
      <c r="G26" s="2"/>
      <c r="I26" s="1"/>
      <c r="J26" s="1"/>
      <c r="N26" s="2"/>
      <c r="O26" s="8"/>
      <c r="Q26" s="4"/>
    </row>
    <row r="27" spans="1:20" x14ac:dyDescent="0.25">
      <c r="E27" s="2"/>
      <c r="F27" s="2"/>
      <c r="G27" s="2"/>
      <c r="J27" s="1"/>
      <c r="K27" s="4"/>
      <c r="N27" s="2"/>
      <c r="Q27" s="4"/>
    </row>
    <row r="28" spans="1:20" x14ac:dyDescent="0.25">
      <c r="E28" s="2"/>
      <c r="G28" s="2"/>
      <c r="J28" s="1"/>
      <c r="K28" s="4"/>
      <c r="O28" s="7"/>
      <c r="P28" s="7"/>
      <c r="Q28" s="7"/>
      <c r="R28" s="7"/>
      <c r="S28" s="7"/>
      <c r="T28" s="7"/>
    </row>
    <row r="29" spans="1:20" x14ac:dyDescent="0.25">
      <c r="M29" s="2"/>
      <c r="N29" s="2"/>
    </row>
    <row r="30" spans="1:20" x14ac:dyDescent="0.25">
      <c r="M30" s="2"/>
      <c r="N30" s="2"/>
    </row>
    <row r="31" spans="1:20" x14ac:dyDescent="0.25">
      <c r="N31" s="2"/>
      <c r="O31" s="4"/>
    </row>
    <row r="32" spans="1:20" x14ac:dyDescent="0.25">
      <c r="N32" s="2"/>
      <c r="O32" s="4"/>
    </row>
    <row r="33" spans="1:17" x14ac:dyDescent="0.25">
      <c r="M33" s="2"/>
      <c r="N33" s="2"/>
      <c r="O33" s="4"/>
    </row>
    <row r="34" spans="1:17" x14ac:dyDescent="0.25">
      <c r="M34" s="2"/>
      <c r="N34" s="2"/>
      <c r="O34" s="8"/>
      <c r="Q34" s="4"/>
    </row>
    <row r="35" spans="1:17" x14ac:dyDescent="0.25">
      <c r="N35" s="2"/>
      <c r="O35" s="8"/>
      <c r="Q35" s="4"/>
    </row>
    <row r="36" spans="1:17" x14ac:dyDescent="0.25">
      <c r="N36" s="2"/>
      <c r="Q36" s="4"/>
    </row>
    <row r="38" spans="1:17" x14ac:dyDescent="0.25">
      <c r="M38" s="2"/>
      <c r="N38" s="2"/>
    </row>
    <row r="39" spans="1:17" x14ac:dyDescent="0.25">
      <c r="A39" t="s">
        <v>51</v>
      </c>
      <c r="M39" s="2"/>
    </row>
    <row r="40" spans="1:17" x14ac:dyDescent="0.25">
      <c r="A40" t="s">
        <v>52</v>
      </c>
      <c r="M40" s="2"/>
    </row>
    <row r="41" spans="1:17" x14ac:dyDescent="0.25">
      <c r="A41" t="s">
        <v>53</v>
      </c>
      <c r="M41" s="2"/>
    </row>
    <row r="42" spans="1:17" x14ac:dyDescent="0.25">
      <c r="A42" t="s">
        <v>54</v>
      </c>
      <c r="M42" s="2"/>
    </row>
    <row r="43" spans="1:17" x14ac:dyDescent="0.25">
      <c r="A43" t="s">
        <v>55</v>
      </c>
    </row>
    <row r="44" spans="1:17" x14ac:dyDescent="0.25">
      <c r="A44" t="s">
        <v>56</v>
      </c>
      <c r="M44" s="2"/>
      <c r="N44" s="2"/>
    </row>
    <row r="45" spans="1:17" x14ac:dyDescent="0.25">
      <c r="A45" t="s">
        <v>57</v>
      </c>
      <c r="M45" s="2"/>
    </row>
    <row r="46" spans="1:17" x14ac:dyDescent="0.25">
      <c r="A46" t="s">
        <v>58</v>
      </c>
      <c r="M46" s="2"/>
    </row>
    <row r="47" spans="1:17" x14ac:dyDescent="0.25">
      <c r="M47" s="2"/>
    </row>
    <row r="48" spans="1:17" x14ac:dyDescent="0.25">
      <c r="A48" t="s">
        <v>60</v>
      </c>
      <c r="M48" s="2"/>
    </row>
    <row r="49" spans="1:13" x14ac:dyDescent="0.25">
      <c r="A49" t="s">
        <v>61</v>
      </c>
      <c r="M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3847-2084-409A-A306-8311E1B051F3}">
  <dimension ref="A1:T49"/>
  <sheetViews>
    <sheetView workbookViewId="0">
      <selection activeCell="I27" sqref="I27"/>
    </sheetView>
  </sheetViews>
  <sheetFormatPr defaultRowHeight="15" x14ac:dyDescent="0.25"/>
  <cols>
    <col min="1" max="1" width="64.7109375" bestFit="1" customWidth="1"/>
    <col min="5" max="5" width="12.28515625" bestFit="1" customWidth="1"/>
    <col min="6" max="6" width="14.140625" bestFit="1" customWidth="1"/>
    <col min="8" max="8" width="12.7109375" customWidth="1"/>
    <col min="10" max="10" width="12.5703125" customWidth="1"/>
    <col min="13" max="13" width="12.28515625" bestFit="1" customWidth="1"/>
    <col min="14" max="14" width="14.140625" bestFit="1" customWidth="1"/>
  </cols>
  <sheetData>
    <row r="1" spans="1:20" x14ac:dyDescent="0.25">
      <c r="A1" s="6" t="s">
        <v>63</v>
      </c>
    </row>
    <row r="3" spans="1:20" x14ac:dyDescent="0.25">
      <c r="A3" t="s">
        <v>14</v>
      </c>
    </row>
    <row r="4" spans="1:20" ht="57" x14ac:dyDescent="0.25"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20" x14ac:dyDescent="0.25">
      <c r="A5" t="s">
        <v>8</v>
      </c>
      <c r="E5" s="2" t="s">
        <v>6</v>
      </c>
      <c r="F5" s="2" t="s">
        <v>5</v>
      </c>
      <c r="G5" s="2" t="s">
        <v>1</v>
      </c>
      <c r="H5">
        <v>259.5</v>
      </c>
      <c r="I5" s="1">
        <v>13109.9</v>
      </c>
      <c r="J5" s="1">
        <f>I5-H5</f>
        <v>12850.4</v>
      </c>
      <c r="K5">
        <f>(J5/12850.4)*100</f>
        <v>100</v>
      </c>
      <c r="O5" s="7"/>
      <c r="P5" s="7"/>
      <c r="Q5" s="7"/>
      <c r="R5" s="7"/>
      <c r="S5" s="7"/>
      <c r="T5" s="7"/>
    </row>
    <row r="6" spans="1:20" x14ac:dyDescent="0.25">
      <c r="A6" t="s">
        <v>7</v>
      </c>
      <c r="E6" s="2"/>
      <c r="F6" s="2"/>
      <c r="G6" s="2" t="s">
        <v>0</v>
      </c>
      <c r="H6">
        <v>259.5</v>
      </c>
      <c r="I6" s="1">
        <v>4685.8</v>
      </c>
      <c r="J6" s="1">
        <f>I6-H6</f>
        <v>4426.3</v>
      </c>
      <c r="K6">
        <f t="shared" ref="K6:K7" si="0">(J6/12850.4)*100</f>
        <v>34.444842183900889</v>
      </c>
      <c r="M6" s="2"/>
      <c r="N6" s="2"/>
    </row>
    <row r="7" spans="1:20" x14ac:dyDescent="0.25">
      <c r="A7" t="s">
        <v>64</v>
      </c>
      <c r="E7" s="2"/>
      <c r="F7" s="2" t="s">
        <v>21</v>
      </c>
      <c r="G7" s="2" t="s">
        <v>1</v>
      </c>
      <c r="H7">
        <v>259.5</v>
      </c>
      <c r="I7" s="1">
        <v>14588.4</v>
      </c>
      <c r="J7" s="1">
        <f>I7-H7</f>
        <v>14328.9</v>
      </c>
      <c r="K7">
        <f>(J7/14328.9)*100</f>
        <v>100</v>
      </c>
      <c r="N7" s="2"/>
      <c r="O7" s="1"/>
    </row>
    <row r="8" spans="1:20" x14ac:dyDescent="0.25">
      <c r="A8" t="s">
        <v>65</v>
      </c>
      <c r="E8" s="2"/>
      <c r="F8" s="2"/>
      <c r="G8" s="2" t="s">
        <v>0</v>
      </c>
      <c r="H8">
        <v>259.5</v>
      </c>
      <c r="I8" s="1">
        <v>5931.5</v>
      </c>
      <c r="J8" s="1">
        <f>I8-H8</f>
        <v>5672</v>
      </c>
      <c r="K8">
        <f t="shared" ref="K8:K9" si="1">(J8/14328.9)*100</f>
        <v>39.58433655060751</v>
      </c>
      <c r="N8" s="2"/>
      <c r="O8" s="4"/>
      <c r="R8" s="4"/>
    </row>
    <row r="9" spans="1:20" x14ac:dyDescent="0.25">
      <c r="A9" t="s">
        <v>66</v>
      </c>
      <c r="F9" s="2" t="s">
        <v>4</v>
      </c>
      <c r="G9" s="2" t="s">
        <v>1</v>
      </c>
      <c r="H9">
        <v>259.5</v>
      </c>
      <c r="I9" s="1">
        <v>15888.7</v>
      </c>
      <c r="J9" s="1">
        <f>I9-H9</f>
        <v>15629.2</v>
      </c>
      <c r="K9">
        <f>(J9/15629.2)*100</f>
        <v>100</v>
      </c>
      <c r="N9" s="2"/>
      <c r="O9" s="4"/>
      <c r="R9" s="4"/>
    </row>
    <row r="10" spans="1:20" x14ac:dyDescent="0.25">
      <c r="A10" t="s">
        <v>67</v>
      </c>
      <c r="E10" s="2"/>
      <c r="F10" s="2"/>
      <c r="G10" s="2" t="s">
        <v>0</v>
      </c>
      <c r="H10">
        <v>259.5</v>
      </c>
      <c r="I10" s="1">
        <v>8231.9</v>
      </c>
      <c r="J10" s="1">
        <f>I10-H10</f>
        <v>7972.4</v>
      </c>
      <c r="K10" s="4">
        <f t="shared" ref="K10:K11" si="2">(J10/15629.2)*100</f>
        <v>51.009648606454583</v>
      </c>
      <c r="N10" s="2"/>
      <c r="O10" s="4"/>
      <c r="R10" s="4"/>
      <c r="S10" s="7"/>
    </row>
    <row r="11" spans="1:20" x14ac:dyDescent="0.25">
      <c r="A11" t="s">
        <v>68</v>
      </c>
      <c r="E11" s="2"/>
      <c r="F11" s="2" t="s">
        <v>3</v>
      </c>
      <c r="G11" s="2" t="s">
        <v>1</v>
      </c>
      <c r="H11">
        <v>259.5</v>
      </c>
      <c r="I11">
        <v>14379.9</v>
      </c>
      <c r="J11" s="1">
        <f>I11-H11</f>
        <v>14120.4</v>
      </c>
      <c r="K11">
        <f>(J11/14120.4)*100</f>
        <v>100</v>
      </c>
    </row>
    <row r="12" spans="1:20" x14ac:dyDescent="0.25">
      <c r="A12" t="s">
        <v>69</v>
      </c>
      <c r="F12" s="2"/>
      <c r="G12" s="2" t="s">
        <v>0</v>
      </c>
      <c r="H12">
        <v>259.5</v>
      </c>
      <c r="I12">
        <v>6262.8</v>
      </c>
      <c r="J12" s="1">
        <f>I12-H12</f>
        <v>6003.3</v>
      </c>
      <c r="K12" s="4">
        <f t="shared" ref="K12:K13" si="3">(J12/14120.4)*100</f>
        <v>42.515084558511091</v>
      </c>
      <c r="N12" s="2"/>
      <c r="O12" s="7"/>
      <c r="P12" s="7"/>
      <c r="Q12" s="7"/>
      <c r="R12" s="7"/>
      <c r="S12" s="7"/>
      <c r="T12" s="7"/>
    </row>
    <row r="13" spans="1:20" x14ac:dyDescent="0.25">
      <c r="A13" t="s">
        <v>70</v>
      </c>
      <c r="E13" s="2"/>
      <c r="F13" s="2" t="s">
        <v>2</v>
      </c>
      <c r="G13" s="2" t="s">
        <v>1</v>
      </c>
      <c r="H13">
        <v>259.5</v>
      </c>
      <c r="I13" s="3">
        <v>8459</v>
      </c>
      <c r="J13" s="1">
        <f>I13-H13</f>
        <v>8199.5</v>
      </c>
      <c r="K13">
        <f>(J13/8199.5)*100</f>
        <v>100</v>
      </c>
      <c r="N13" s="2"/>
    </row>
    <row r="14" spans="1:20" x14ac:dyDescent="0.25">
      <c r="A14" t="s">
        <v>71</v>
      </c>
      <c r="E14" s="2"/>
      <c r="F14" s="2"/>
      <c r="G14" s="2" t="s">
        <v>0</v>
      </c>
      <c r="H14">
        <v>259.5</v>
      </c>
      <c r="I14">
        <v>6621.9</v>
      </c>
      <c r="J14" s="1">
        <f>I14-H14</f>
        <v>6362.4</v>
      </c>
      <c r="K14" s="4">
        <f>(J14/8199.5)*100</f>
        <v>77.594975303372152</v>
      </c>
      <c r="N14" s="2"/>
      <c r="O14" s="1"/>
    </row>
    <row r="15" spans="1:20" x14ac:dyDescent="0.25">
      <c r="A15" t="s">
        <v>72</v>
      </c>
      <c r="N15" s="2"/>
      <c r="O15" s="4"/>
      <c r="R15" s="4"/>
    </row>
    <row r="16" spans="1:20" x14ac:dyDescent="0.25">
      <c r="A16" t="s">
        <v>73</v>
      </c>
      <c r="E16" s="2"/>
      <c r="N16" s="2"/>
      <c r="O16" s="4"/>
      <c r="R16" s="4"/>
    </row>
    <row r="17" spans="1:20" x14ac:dyDescent="0.25">
      <c r="A17" t="s">
        <v>74</v>
      </c>
      <c r="E17" s="2"/>
      <c r="N17" s="2"/>
      <c r="O17" s="4"/>
      <c r="R17" s="4"/>
    </row>
    <row r="19" spans="1:20" x14ac:dyDescent="0.25">
      <c r="F19" s="2"/>
      <c r="G19" s="2"/>
      <c r="J19" s="1"/>
      <c r="K19" s="4"/>
      <c r="O19" s="7"/>
      <c r="P19" s="7"/>
      <c r="Q19" s="7"/>
      <c r="R19" s="7"/>
      <c r="S19" s="7"/>
      <c r="T19" s="7"/>
    </row>
    <row r="20" spans="1:20" x14ac:dyDescent="0.25">
      <c r="E20" s="2"/>
      <c r="F20" s="2"/>
      <c r="G20" s="2"/>
      <c r="J20" s="1"/>
      <c r="M20" s="2"/>
      <c r="N20" s="2"/>
    </row>
    <row r="21" spans="1:20" x14ac:dyDescent="0.25">
      <c r="E21" s="2"/>
      <c r="F21" s="2"/>
      <c r="G21" s="2"/>
      <c r="I21" s="1"/>
      <c r="J21" s="1"/>
      <c r="K21" s="4"/>
      <c r="M21" s="2"/>
      <c r="N21" s="2"/>
      <c r="O21" s="4"/>
    </row>
    <row r="22" spans="1:20" x14ac:dyDescent="0.25">
      <c r="G22" s="2"/>
      <c r="I22" s="1"/>
      <c r="J22" s="1"/>
      <c r="K22" s="4"/>
      <c r="N22" s="2"/>
      <c r="O22" s="4"/>
    </row>
    <row r="23" spans="1:20" x14ac:dyDescent="0.25">
      <c r="E23" s="2"/>
      <c r="F23" s="2"/>
      <c r="G23" s="2"/>
      <c r="I23" s="1"/>
      <c r="J23" s="1"/>
      <c r="N23" s="2"/>
      <c r="O23" s="4"/>
    </row>
    <row r="24" spans="1:20" x14ac:dyDescent="0.25">
      <c r="E24" s="2"/>
      <c r="F24" s="2"/>
      <c r="G24" s="2"/>
      <c r="I24" s="1"/>
      <c r="J24" s="1"/>
      <c r="K24" s="4"/>
      <c r="M24" s="2"/>
      <c r="N24" s="2"/>
      <c r="O24" s="4"/>
    </row>
    <row r="25" spans="1:20" x14ac:dyDescent="0.25">
      <c r="G25" s="2"/>
      <c r="I25" s="1"/>
      <c r="J25" s="1"/>
      <c r="K25" s="4"/>
      <c r="M25" s="2"/>
      <c r="N25" s="2"/>
      <c r="O25" s="8"/>
      <c r="Q25" s="4"/>
      <c r="R25" s="4"/>
    </row>
    <row r="26" spans="1:20" x14ac:dyDescent="0.25">
      <c r="E26" s="2"/>
      <c r="F26" s="2"/>
      <c r="G26" s="2"/>
      <c r="I26" s="1"/>
      <c r="J26" s="1"/>
      <c r="N26" s="2"/>
      <c r="O26" s="8"/>
      <c r="Q26" s="4"/>
      <c r="R26" s="4"/>
    </row>
    <row r="27" spans="1:20" x14ac:dyDescent="0.25">
      <c r="E27" s="2"/>
      <c r="F27" s="2"/>
      <c r="G27" s="2"/>
      <c r="J27" s="1"/>
      <c r="K27" s="4"/>
      <c r="N27" s="2"/>
      <c r="Q27" s="4"/>
      <c r="R27" s="4"/>
    </row>
    <row r="28" spans="1:20" x14ac:dyDescent="0.25">
      <c r="E28" s="2"/>
      <c r="G28" s="2"/>
      <c r="J28" s="1"/>
      <c r="K28" s="4"/>
      <c r="O28" s="7"/>
      <c r="P28" s="7"/>
      <c r="Q28" s="7"/>
      <c r="R28" s="7"/>
      <c r="S28" s="7"/>
      <c r="T28" s="7"/>
    </row>
    <row r="29" spans="1:20" x14ac:dyDescent="0.25">
      <c r="M29" s="2"/>
      <c r="N29" s="2"/>
    </row>
    <row r="30" spans="1:20" x14ac:dyDescent="0.25">
      <c r="M30" s="2"/>
      <c r="N30" s="2"/>
    </row>
    <row r="31" spans="1:20" x14ac:dyDescent="0.25">
      <c r="N31" s="2"/>
      <c r="O31" s="4"/>
    </row>
    <row r="32" spans="1:20" x14ac:dyDescent="0.25">
      <c r="N32" s="2"/>
      <c r="O32" s="4"/>
    </row>
    <row r="33" spans="13:18" x14ac:dyDescent="0.25">
      <c r="M33" s="2"/>
      <c r="N33" s="2"/>
      <c r="O33" s="4"/>
    </row>
    <row r="34" spans="13:18" x14ac:dyDescent="0.25">
      <c r="M34" s="2"/>
      <c r="N34" s="2"/>
      <c r="O34" s="8"/>
      <c r="Q34" s="4"/>
      <c r="R34" s="4"/>
    </row>
    <row r="35" spans="13:18" x14ac:dyDescent="0.25">
      <c r="N35" s="2"/>
      <c r="O35" s="8"/>
      <c r="Q35" s="4"/>
      <c r="R35" s="4"/>
    </row>
    <row r="36" spans="13:18" x14ac:dyDescent="0.25">
      <c r="N36" s="2"/>
      <c r="Q36" s="4"/>
      <c r="R36" s="4"/>
    </row>
    <row r="38" spans="13:18" x14ac:dyDescent="0.25">
      <c r="M38" s="2"/>
      <c r="N38" s="2"/>
    </row>
    <row r="39" spans="13:18" x14ac:dyDescent="0.25">
      <c r="M39" s="2"/>
    </row>
    <row r="40" spans="13:18" x14ac:dyDescent="0.25">
      <c r="M40" s="2"/>
    </row>
    <row r="41" spans="13:18" x14ac:dyDescent="0.25">
      <c r="M41" s="2"/>
    </row>
    <row r="42" spans="13:18" x14ac:dyDescent="0.25">
      <c r="M42" s="2"/>
    </row>
    <row r="44" spans="13:18" x14ac:dyDescent="0.25">
      <c r="M44" s="2"/>
      <c r="N44" s="2"/>
    </row>
    <row r="45" spans="13:18" x14ac:dyDescent="0.25">
      <c r="M45" s="2"/>
    </row>
    <row r="46" spans="13:18" x14ac:dyDescent="0.25">
      <c r="M46" s="2"/>
    </row>
    <row r="47" spans="13:18" x14ac:dyDescent="0.25">
      <c r="M47" s="2"/>
    </row>
    <row r="48" spans="13:18" x14ac:dyDescent="0.25">
      <c r="M48" s="2"/>
    </row>
    <row r="49" spans="13:13" x14ac:dyDescent="0.25">
      <c r="M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7AAB-A1E7-45EB-8032-82FAE78E69FD}">
  <dimension ref="A1:T56"/>
  <sheetViews>
    <sheetView workbookViewId="0">
      <selection activeCell="A22" sqref="A22"/>
    </sheetView>
  </sheetViews>
  <sheetFormatPr defaultRowHeight="15" x14ac:dyDescent="0.25"/>
  <cols>
    <col min="1" max="1" width="52.42578125" bestFit="1" customWidth="1"/>
    <col min="5" max="5" width="12.28515625" bestFit="1" customWidth="1"/>
    <col min="6" max="6" width="14.140625" bestFit="1" customWidth="1"/>
    <col min="8" max="8" width="12" customWidth="1"/>
    <col min="10" max="10" width="12.5703125" customWidth="1"/>
    <col min="13" max="13" width="12.28515625" bestFit="1" customWidth="1"/>
    <col min="14" max="14" width="14.140625" bestFit="1" customWidth="1"/>
  </cols>
  <sheetData>
    <row r="1" spans="1:20" x14ac:dyDescent="0.25">
      <c r="A1" s="6" t="s">
        <v>86</v>
      </c>
    </row>
    <row r="3" spans="1:20" x14ac:dyDescent="0.25">
      <c r="A3" t="s">
        <v>14</v>
      </c>
    </row>
    <row r="4" spans="1:20" ht="57" x14ac:dyDescent="0.25"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20" x14ac:dyDescent="0.25">
      <c r="A5" t="s">
        <v>8</v>
      </c>
      <c r="E5" s="2" t="s">
        <v>6</v>
      </c>
      <c r="F5" s="2" t="s">
        <v>5</v>
      </c>
      <c r="G5" s="2" t="s">
        <v>1</v>
      </c>
      <c r="H5">
        <v>303.39999999999998</v>
      </c>
      <c r="I5" s="1">
        <v>14333.6</v>
      </c>
      <c r="J5" s="1">
        <f>I5-H5</f>
        <v>14030.2</v>
      </c>
      <c r="K5">
        <f>(J5/14030.2)*100</f>
        <v>100</v>
      </c>
      <c r="N5" t="s">
        <v>0</v>
      </c>
      <c r="O5" s="7">
        <v>45574</v>
      </c>
      <c r="P5" s="7">
        <v>45579</v>
      </c>
      <c r="Q5" s="7">
        <v>45581</v>
      </c>
      <c r="R5" s="7">
        <v>45582</v>
      </c>
      <c r="S5" s="7">
        <v>45583</v>
      </c>
      <c r="T5" s="7">
        <v>45586</v>
      </c>
    </row>
    <row r="6" spans="1:20" x14ac:dyDescent="0.25">
      <c r="A6" t="s">
        <v>7</v>
      </c>
      <c r="E6" s="2"/>
      <c r="F6" s="2"/>
      <c r="G6" s="2" t="s">
        <v>0</v>
      </c>
      <c r="H6">
        <v>303.39999999999998</v>
      </c>
      <c r="I6" s="1">
        <v>5261.4</v>
      </c>
      <c r="J6" s="1">
        <f>I6-H6</f>
        <v>4958</v>
      </c>
      <c r="K6">
        <f t="shared" ref="K6:K7" si="0">(J6/14030.2)*100</f>
        <v>35.338056478168525</v>
      </c>
      <c r="M6" s="2" t="s">
        <v>6</v>
      </c>
      <c r="N6" s="2" t="s">
        <v>5</v>
      </c>
      <c r="O6">
        <v>43.03</v>
      </c>
      <c r="P6">
        <v>38.99</v>
      </c>
      <c r="Q6">
        <v>30.2</v>
      </c>
      <c r="R6">
        <v>34.44</v>
      </c>
      <c r="S6">
        <v>35.340000000000003</v>
      </c>
    </row>
    <row r="7" spans="1:20" x14ac:dyDescent="0.25">
      <c r="A7" t="s">
        <v>75</v>
      </c>
      <c r="E7" s="2"/>
      <c r="F7" s="2" t="s">
        <v>21</v>
      </c>
      <c r="G7" s="2" t="s">
        <v>1</v>
      </c>
      <c r="H7">
        <v>303.39999999999998</v>
      </c>
      <c r="I7" s="1">
        <v>14476.8</v>
      </c>
      <c r="J7" s="1">
        <f>I7-H7</f>
        <v>14173.4</v>
      </c>
      <c r="K7">
        <f>(J7/14173.4)*100</f>
        <v>100</v>
      </c>
      <c r="N7" s="2" t="s">
        <v>21</v>
      </c>
      <c r="O7" s="1">
        <v>43.07</v>
      </c>
      <c r="P7">
        <v>36.49</v>
      </c>
      <c r="Q7">
        <v>34.78</v>
      </c>
      <c r="R7">
        <v>39.58</v>
      </c>
      <c r="S7">
        <v>38.67</v>
      </c>
    </row>
    <row r="8" spans="1:20" x14ac:dyDescent="0.25">
      <c r="A8" t="s">
        <v>76</v>
      </c>
      <c r="E8" s="2"/>
      <c r="F8" s="2"/>
      <c r="G8" s="2" t="s">
        <v>0</v>
      </c>
      <c r="H8">
        <v>303.39999999999998</v>
      </c>
      <c r="I8" s="1">
        <v>5783.8</v>
      </c>
      <c r="J8" s="1">
        <f>I8-H8</f>
        <v>5480.4000000000005</v>
      </c>
      <c r="K8">
        <f t="shared" ref="K8:K9" si="1">(J8/14173.4)*100</f>
        <v>38.666798368775318</v>
      </c>
      <c r="N8" s="2" t="s">
        <v>4</v>
      </c>
      <c r="O8" s="4">
        <v>48.86</v>
      </c>
      <c r="P8">
        <v>40.369999999999997</v>
      </c>
      <c r="Q8">
        <v>44.26</v>
      </c>
      <c r="R8" s="4">
        <v>51.01</v>
      </c>
      <c r="S8" s="4">
        <v>46.32</v>
      </c>
    </row>
    <row r="9" spans="1:20" x14ac:dyDescent="0.25">
      <c r="A9" t="s">
        <v>77</v>
      </c>
      <c r="F9" s="2" t="s">
        <v>4</v>
      </c>
      <c r="G9" s="2" t="s">
        <v>1</v>
      </c>
      <c r="H9">
        <v>303.39999999999998</v>
      </c>
      <c r="I9" s="1">
        <v>13052</v>
      </c>
      <c r="J9" s="1">
        <f>I9-H9</f>
        <v>12748.6</v>
      </c>
      <c r="K9">
        <f>(J9/12748.6)*100</f>
        <v>100</v>
      </c>
      <c r="N9" s="2" t="s">
        <v>3</v>
      </c>
      <c r="O9" s="4">
        <v>46.66</v>
      </c>
      <c r="P9">
        <v>45.42</v>
      </c>
      <c r="Q9">
        <v>47.86</v>
      </c>
      <c r="R9" s="4">
        <v>42.52</v>
      </c>
      <c r="S9" s="4">
        <v>49.2</v>
      </c>
    </row>
    <row r="10" spans="1:20" x14ac:dyDescent="0.25">
      <c r="A10" t="s">
        <v>78</v>
      </c>
      <c r="E10" s="2"/>
      <c r="F10" s="2"/>
      <c r="G10" s="2" t="s">
        <v>0</v>
      </c>
      <c r="H10">
        <v>303.39999999999998</v>
      </c>
      <c r="I10" s="1">
        <v>6208.8</v>
      </c>
      <c r="J10" s="1">
        <f>I10-H10</f>
        <v>5905.4000000000005</v>
      </c>
      <c r="K10" s="4">
        <f t="shared" ref="K10:K11" si="2">(J10/12748.6)*100</f>
        <v>46.321949076761371</v>
      </c>
      <c r="N10" s="2" t="s">
        <v>2</v>
      </c>
      <c r="O10" s="4">
        <v>81.06</v>
      </c>
      <c r="P10">
        <v>80.84</v>
      </c>
      <c r="Q10">
        <v>82.41</v>
      </c>
      <c r="R10" s="4">
        <v>77.59</v>
      </c>
      <c r="S10" s="4">
        <v>74.86</v>
      </c>
    </row>
    <row r="11" spans="1:20" x14ac:dyDescent="0.25">
      <c r="A11" t="s">
        <v>79</v>
      </c>
      <c r="E11" s="2"/>
      <c r="F11" s="2" t="s">
        <v>3</v>
      </c>
      <c r="G11" s="2" t="s">
        <v>1</v>
      </c>
      <c r="H11">
        <v>303.39999999999998</v>
      </c>
      <c r="I11" s="3">
        <v>11121.3</v>
      </c>
      <c r="J11" s="1">
        <f>I11-H11</f>
        <v>10817.9</v>
      </c>
      <c r="K11">
        <f>(J11/10817.9)*100</f>
        <v>100</v>
      </c>
    </row>
    <row r="12" spans="1:20" x14ac:dyDescent="0.25">
      <c r="A12" t="s">
        <v>80</v>
      </c>
      <c r="F12" s="2"/>
      <c r="G12" s="2" t="s">
        <v>0</v>
      </c>
      <c r="H12">
        <v>303.39999999999998</v>
      </c>
      <c r="I12">
        <v>5626.2</v>
      </c>
      <c r="J12" s="1">
        <f>I12-H12</f>
        <v>5322.8</v>
      </c>
      <c r="K12" s="4">
        <f t="shared" ref="K12:K13" si="3">(J12/10817.9)*100</f>
        <v>49.20363471653463</v>
      </c>
      <c r="N12" s="2"/>
      <c r="O12" s="7"/>
      <c r="P12" s="7"/>
      <c r="Q12" s="7"/>
      <c r="R12" s="7"/>
      <c r="S12" s="7"/>
      <c r="T12" s="7"/>
    </row>
    <row r="13" spans="1:20" x14ac:dyDescent="0.25">
      <c r="A13" t="s">
        <v>81</v>
      </c>
      <c r="E13" s="2"/>
      <c r="F13" s="2" t="s">
        <v>2</v>
      </c>
      <c r="G13" s="2" t="s">
        <v>1</v>
      </c>
      <c r="H13">
        <v>303.39999999999998</v>
      </c>
      <c r="I13" s="3">
        <v>9644.6</v>
      </c>
      <c r="J13" s="1">
        <f>I13-H13</f>
        <v>9341.2000000000007</v>
      </c>
      <c r="K13">
        <f>(J13/9341.2)*100</f>
        <v>100</v>
      </c>
      <c r="N13" s="2"/>
    </row>
    <row r="14" spans="1:20" x14ac:dyDescent="0.25">
      <c r="A14" t="s">
        <v>82</v>
      </c>
      <c r="E14" s="2"/>
      <c r="F14" s="2"/>
      <c r="G14" s="2" t="s">
        <v>0</v>
      </c>
      <c r="H14">
        <v>303.39999999999998</v>
      </c>
      <c r="I14">
        <v>7296.3</v>
      </c>
      <c r="J14" s="1">
        <f>I14-H14</f>
        <v>6992.9000000000005</v>
      </c>
      <c r="K14" s="4">
        <f>(J14/9341.2)*100</f>
        <v>74.860831584807087</v>
      </c>
      <c r="N14" s="2"/>
      <c r="O14" s="1"/>
    </row>
    <row r="15" spans="1:20" x14ac:dyDescent="0.25">
      <c r="A15" t="s">
        <v>83</v>
      </c>
      <c r="N15" s="2"/>
      <c r="O15" s="4"/>
      <c r="R15" s="4"/>
      <c r="S15" s="4"/>
    </row>
    <row r="16" spans="1:20" x14ac:dyDescent="0.25">
      <c r="A16" t="s">
        <v>84</v>
      </c>
      <c r="E16" s="2"/>
      <c r="N16" s="2"/>
      <c r="O16" s="4"/>
      <c r="R16" s="4"/>
      <c r="S16" s="4"/>
    </row>
    <row r="17" spans="1:20" x14ac:dyDescent="0.25">
      <c r="A17" t="s">
        <v>85</v>
      </c>
      <c r="E17" s="2"/>
      <c r="N17" s="2"/>
      <c r="O17" s="4"/>
      <c r="R17" s="4"/>
      <c r="S17" s="4"/>
    </row>
    <row r="19" spans="1:20" x14ac:dyDescent="0.25">
      <c r="F19" s="2"/>
      <c r="G19" s="2"/>
      <c r="J19" s="1"/>
      <c r="K19" s="4"/>
      <c r="O19" s="7"/>
      <c r="P19" s="7"/>
      <c r="Q19" s="7"/>
      <c r="R19" s="7"/>
      <c r="S19" s="7"/>
      <c r="T19" s="7"/>
    </row>
    <row r="20" spans="1:20" x14ac:dyDescent="0.25">
      <c r="E20" s="2"/>
      <c r="F20" s="2"/>
      <c r="G20" s="2"/>
      <c r="J20" s="1"/>
      <c r="M20" s="2"/>
      <c r="N20" s="2"/>
    </row>
    <row r="21" spans="1:20" x14ac:dyDescent="0.25">
      <c r="E21" s="2"/>
      <c r="F21" s="2"/>
      <c r="G21" s="2"/>
      <c r="I21" s="1"/>
      <c r="J21" s="1"/>
      <c r="K21" s="4"/>
      <c r="M21" s="2"/>
      <c r="N21" s="2"/>
      <c r="O21" s="4"/>
      <c r="S21" s="4"/>
    </row>
    <row r="22" spans="1:20" x14ac:dyDescent="0.25">
      <c r="G22" s="2"/>
      <c r="I22" s="1"/>
      <c r="J22" s="1"/>
      <c r="K22" s="4"/>
      <c r="N22" s="2"/>
      <c r="O22" s="4"/>
      <c r="S22" s="4"/>
    </row>
    <row r="23" spans="1:20" x14ac:dyDescent="0.25">
      <c r="E23" s="2"/>
      <c r="F23" s="2"/>
      <c r="G23" s="2"/>
      <c r="I23" s="3"/>
      <c r="J23" s="1"/>
      <c r="N23" s="2"/>
      <c r="O23" s="4"/>
      <c r="S23" s="4"/>
    </row>
    <row r="24" spans="1:20" x14ac:dyDescent="0.25">
      <c r="E24" s="2"/>
      <c r="F24" s="2"/>
      <c r="G24" s="2"/>
      <c r="I24" s="1"/>
      <c r="J24" s="1"/>
      <c r="K24" s="4"/>
      <c r="M24" s="2"/>
      <c r="N24" s="2"/>
      <c r="O24" s="4"/>
    </row>
    <row r="25" spans="1:20" x14ac:dyDescent="0.25">
      <c r="G25" s="2"/>
      <c r="I25" s="1"/>
      <c r="J25" s="1"/>
      <c r="K25" s="4"/>
      <c r="M25" s="2"/>
      <c r="N25" s="2"/>
      <c r="O25" s="8"/>
      <c r="Q25" s="4"/>
      <c r="R25" s="4"/>
      <c r="S25" s="4"/>
    </row>
    <row r="26" spans="1:20" x14ac:dyDescent="0.25">
      <c r="E26" s="2"/>
      <c r="F26" s="2"/>
      <c r="G26" s="2"/>
      <c r="I26" s="1"/>
      <c r="J26" s="1"/>
      <c r="N26" s="2"/>
      <c r="O26" s="8"/>
      <c r="Q26" s="4"/>
      <c r="R26" s="4"/>
      <c r="S26" s="4"/>
    </row>
    <row r="27" spans="1:20" x14ac:dyDescent="0.25">
      <c r="E27" s="2"/>
      <c r="F27" s="2"/>
      <c r="G27" s="2"/>
      <c r="J27" s="1"/>
      <c r="K27" s="1"/>
      <c r="N27" s="2"/>
      <c r="Q27" s="4"/>
      <c r="R27" s="4"/>
      <c r="S27" s="1"/>
    </row>
    <row r="28" spans="1:20" x14ac:dyDescent="0.25">
      <c r="E28" s="2"/>
      <c r="G28" s="2"/>
      <c r="J28" s="1"/>
      <c r="K28" s="1"/>
      <c r="O28" s="7"/>
      <c r="P28" s="7"/>
      <c r="Q28" s="7"/>
      <c r="R28" s="7"/>
      <c r="S28" s="7"/>
      <c r="T28" s="7"/>
    </row>
    <row r="29" spans="1:20" x14ac:dyDescent="0.25">
      <c r="M29" s="2"/>
      <c r="N29" s="2"/>
    </row>
    <row r="30" spans="1:20" x14ac:dyDescent="0.25">
      <c r="M30" s="2"/>
      <c r="N30" s="2"/>
    </row>
    <row r="31" spans="1:20" x14ac:dyDescent="0.25">
      <c r="N31" s="2"/>
      <c r="O31" s="4"/>
      <c r="S31" s="4"/>
    </row>
    <row r="32" spans="1:20" x14ac:dyDescent="0.25">
      <c r="N32" s="2"/>
      <c r="O32" s="4"/>
      <c r="S32" s="4"/>
    </row>
    <row r="33" spans="13:19" x14ac:dyDescent="0.25">
      <c r="M33" s="2"/>
      <c r="N33" s="2"/>
      <c r="O33" s="4"/>
    </row>
    <row r="34" spans="13:19" x14ac:dyDescent="0.25">
      <c r="M34" s="2"/>
      <c r="N34" s="2"/>
      <c r="O34" s="8"/>
      <c r="Q34" s="4"/>
      <c r="R34" s="4"/>
      <c r="S34" s="4"/>
    </row>
    <row r="35" spans="13:19" x14ac:dyDescent="0.25">
      <c r="N35" s="2"/>
      <c r="O35" s="8"/>
      <c r="Q35" s="4"/>
      <c r="R35" s="4"/>
      <c r="S35" s="4"/>
    </row>
    <row r="36" spans="13:19" x14ac:dyDescent="0.25">
      <c r="N36" s="2"/>
      <c r="Q36" s="4"/>
      <c r="R36" s="4"/>
      <c r="S36" s="1"/>
    </row>
    <row r="38" spans="13:19" x14ac:dyDescent="0.25">
      <c r="M38" s="2"/>
      <c r="N38" s="2"/>
    </row>
    <row r="39" spans="13:19" x14ac:dyDescent="0.25">
      <c r="M39" s="2"/>
    </row>
    <row r="40" spans="13:19" x14ac:dyDescent="0.25">
      <c r="M40" s="2"/>
    </row>
    <row r="41" spans="13:19" x14ac:dyDescent="0.25">
      <c r="M41" s="2"/>
    </row>
    <row r="42" spans="13:19" x14ac:dyDescent="0.25">
      <c r="M42" s="2"/>
    </row>
    <row r="44" spans="13:19" x14ac:dyDescent="0.25">
      <c r="M44" s="2"/>
      <c r="N44" s="2"/>
    </row>
    <row r="45" spans="13:19" x14ac:dyDescent="0.25">
      <c r="M45" s="2"/>
    </row>
    <row r="46" spans="13:19" x14ac:dyDescent="0.25">
      <c r="M46" s="2"/>
    </row>
    <row r="47" spans="13:19" x14ac:dyDescent="0.25">
      <c r="M47" s="2"/>
    </row>
    <row r="48" spans="13:19" x14ac:dyDescent="0.25">
      <c r="M48" s="2"/>
    </row>
    <row r="49" spans="13:19" x14ac:dyDescent="0.25">
      <c r="M49" s="2"/>
    </row>
    <row r="51" spans="13:19" x14ac:dyDescent="0.25">
      <c r="M51" s="2"/>
      <c r="N51" s="7"/>
      <c r="O51" s="7"/>
      <c r="P51" s="7"/>
      <c r="Q51" s="7"/>
      <c r="R51" s="7"/>
      <c r="S51" s="7"/>
    </row>
    <row r="52" spans="13:19" x14ac:dyDescent="0.25">
      <c r="M52" s="2"/>
    </row>
    <row r="53" spans="13:19" x14ac:dyDescent="0.25">
      <c r="M53" s="2"/>
    </row>
    <row r="54" spans="13:19" x14ac:dyDescent="0.25">
      <c r="M54" s="2"/>
    </row>
    <row r="55" spans="13:19" x14ac:dyDescent="0.25">
      <c r="M55" s="2"/>
    </row>
    <row r="56" spans="13:19" x14ac:dyDescent="0.25">
      <c r="M5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A75F-FE97-4163-BB0C-0C8CF253D519}">
  <dimension ref="A1:T49"/>
  <sheetViews>
    <sheetView zoomScaleNormal="100" workbookViewId="0">
      <selection activeCell="A41" sqref="A41:A51"/>
    </sheetView>
  </sheetViews>
  <sheetFormatPr defaultRowHeight="15" x14ac:dyDescent="0.25"/>
  <cols>
    <col min="1" max="1" width="52.42578125" bestFit="1" customWidth="1"/>
    <col min="5" max="5" width="12.28515625" bestFit="1" customWidth="1"/>
    <col min="6" max="6" width="14.140625" bestFit="1" customWidth="1"/>
    <col min="8" max="8" width="11.85546875" customWidth="1"/>
    <col min="10" max="10" width="12.42578125" customWidth="1"/>
    <col min="11" max="11" width="9.28515625" customWidth="1"/>
    <col min="13" max="14" width="14.140625" bestFit="1" customWidth="1"/>
  </cols>
  <sheetData>
    <row r="1" spans="1:20" x14ac:dyDescent="0.25">
      <c r="A1" s="6" t="s">
        <v>100</v>
      </c>
    </row>
    <row r="3" spans="1:20" x14ac:dyDescent="0.25">
      <c r="A3" t="s">
        <v>14</v>
      </c>
    </row>
    <row r="4" spans="1:20" ht="57" x14ac:dyDescent="0.25">
      <c r="E4" s="2"/>
      <c r="F4" s="2" t="s">
        <v>13</v>
      </c>
      <c r="G4" s="2"/>
      <c r="H4" s="5" t="s">
        <v>12</v>
      </c>
      <c r="I4" s="5" t="s">
        <v>11</v>
      </c>
      <c r="J4" s="5" t="s">
        <v>10</v>
      </c>
      <c r="K4" s="5" t="s">
        <v>9</v>
      </c>
    </row>
    <row r="5" spans="1:20" x14ac:dyDescent="0.25">
      <c r="A5" t="s">
        <v>8</v>
      </c>
      <c r="E5" s="2" t="s">
        <v>6</v>
      </c>
      <c r="F5" s="2" t="s">
        <v>5</v>
      </c>
      <c r="G5" s="2" t="s">
        <v>1</v>
      </c>
      <c r="H5">
        <v>261.7</v>
      </c>
      <c r="I5" s="1">
        <v>16404.099999999999</v>
      </c>
      <c r="J5" s="1">
        <f>I5-H5</f>
        <v>16142.399999999998</v>
      </c>
      <c r="K5">
        <f>(J5/16142.4)*100</f>
        <v>99.999999999999986</v>
      </c>
      <c r="N5" t="s">
        <v>0</v>
      </c>
      <c r="O5" s="7">
        <v>45574</v>
      </c>
      <c r="P5" s="7">
        <v>45579</v>
      </c>
      <c r="Q5" s="7">
        <v>45581</v>
      </c>
      <c r="R5" s="7">
        <v>45582</v>
      </c>
      <c r="S5" s="7">
        <v>45583</v>
      </c>
      <c r="T5" s="7">
        <v>45586</v>
      </c>
    </row>
    <row r="6" spans="1:20" x14ac:dyDescent="0.25">
      <c r="A6" t="s">
        <v>7</v>
      </c>
      <c r="E6" s="2"/>
      <c r="F6" s="2"/>
      <c r="G6" s="2" t="s">
        <v>0</v>
      </c>
      <c r="H6">
        <v>261.7</v>
      </c>
      <c r="I6" s="1">
        <v>4650.3999999999996</v>
      </c>
      <c r="J6" s="1">
        <f>I6-H6</f>
        <v>4388.7</v>
      </c>
      <c r="K6">
        <f t="shared" ref="K6" si="0">(J6/16142.4)*100</f>
        <v>27.187407077014569</v>
      </c>
      <c r="M6" s="2" t="s">
        <v>6</v>
      </c>
      <c r="N6" s="2" t="s">
        <v>5</v>
      </c>
      <c r="O6">
        <v>43.03</v>
      </c>
      <c r="P6">
        <v>38.99</v>
      </c>
      <c r="Q6">
        <v>30.2</v>
      </c>
      <c r="R6">
        <v>34.44</v>
      </c>
      <c r="S6">
        <v>35.340000000000003</v>
      </c>
      <c r="T6">
        <v>27.19</v>
      </c>
    </row>
    <row r="7" spans="1:20" x14ac:dyDescent="0.25">
      <c r="A7" t="s">
        <v>89</v>
      </c>
      <c r="E7" s="2"/>
      <c r="F7" s="2" t="s">
        <v>21</v>
      </c>
      <c r="G7" s="2" t="s">
        <v>1</v>
      </c>
      <c r="H7">
        <v>261.7</v>
      </c>
      <c r="I7" s="1">
        <v>14075</v>
      </c>
      <c r="J7" s="1">
        <f>I7-H7</f>
        <v>13813.3</v>
      </c>
      <c r="K7">
        <f>(J7/13813.3)*100</f>
        <v>100</v>
      </c>
      <c r="N7" s="2" t="s">
        <v>21</v>
      </c>
      <c r="O7" s="1">
        <v>43.07</v>
      </c>
      <c r="P7">
        <v>36.49</v>
      </c>
      <c r="Q7">
        <v>34.78</v>
      </c>
      <c r="R7">
        <v>39.58</v>
      </c>
      <c r="S7">
        <v>38.67</v>
      </c>
      <c r="T7">
        <v>34.96</v>
      </c>
    </row>
    <row r="8" spans="1:20" x14ac:dyDescent="0.25">
      <c r="A8" t="s">
        <v>90</v>
      </c>
      <c r="E8" s="2"/>
      <c r="F8" s="2"/>
      <c r="G8" s="2" t="s">
        <v>0</v>
      </c>
      <c r="H8">
        <v>261.7</v>
      </c>
      <c r="I8" s="1">
        <v>5090.8</v>
      </c>
      <c r="J8" s="1">
        <f>I8-H8</f>
        <v>4829.1000000000004</v>
      </c>
      <c r="K8">
        <f t="shared" ref="K8" si="1">(J8/13813.3)*100</f>
        <v>34.959785134616645</v>
      </c>
      <c r="N8" s="2" t="s">
        <v>4</v>
      </c>
      <c r="O8" s="4">
        <v>48.86</v>
      </c>
      <c r="P8">
        <v>40.369999999999997</v>
      </c>
      <c r="Q8">
        <v>44.26</v>
      </c>
      <c r="R8" s="4">
        <v>51.01</v>
      </c>
      <c r="S8" s="4">
        <v>46.32</v>
      </c>
      <c r="T8">
        <v>42.43</v>
      </c>
    </row>
    <row r="9" spans="1:20" x14ac:dyDescent="0.25">
      <c r="A9" t="s">
        <v>91</v>
      </c>
      <c r="F9" s="2" t="s">
        <v>4</v>
      </c>
      <c r="G9" s="2" t="s">
        <v>1</v>
      </c>
      <c r="H9">
        <v>261.7</v>
      </c>
      <c r="I9" s="1">
        <v>13492.1</v>
      </c>
      <c r="J9" s="1">
        <f>I9-H9</f>
        <v>13230.4</v>
      </c>
      <c r="K9">
        <f>(J9/13230.4)*100</f>
        <v>100</v>
      </c>
      <c r="N9" s="2" t="s">
        <v>3</v>
      </c>
      <c r="O9" s="4">
        <v>46.66</v>
      </c>
      <c r="P9">
        <v>45.42</v>
      </c>
      <c r="Q9">
        <v>47.86</v>
      </c>
      <c r="R9" s="4">
        <v>42.52</v>
      </c>
      <c r="S9" s="4">
        <v>49.2</v>
      </c>
      <c r="T9">
        <v>39.4</v>
      </c>
    </row>
    <row r="10" spans="1:20" x14ac:dyDescent="0.25">
      <c r="A10" t="s">
        <v>92</v>
      </c>
      <c r="E10" s="2"/>
      <c r="F10" s="2"/>
      <c r="G10" s="2" t="s">
        <v>0</v>
      </c>
      <c r="H10">
        <v>261.7</v>
      </c>
      <c r="I10" s="1">
        <v>5874.7</v>
      </c>
      <c r="J10" s="1">
        <f>I10-H10</f>
        <v>5613</v>
      </c>
      <c r="K10">
        <f t="shared" ref="K10" si="2">(J10/13230.4)*100</f>
        <v>42.425021163381302</v>
      </c>
      <c r="N10" s="2" t="s">
        <v>2</v>
      </c>
      <c r="O10" s="4">
        <v>81.06</v>
      </c>
      <c r="P10">
        <v>80.84</v>
      </c>
      <c r="Q10">
        <v>82.41</v>
      </c>
      <c r="R10" s="4">
        <v>77.59</v>
      </c>
      <c r="S10" s="4">
        <v>74.86</v>
      </c>
      <c r="T10">
        <v>80.34</v>
      </c>
    </row>
    <row r="11" spans="1:20" x14ac:dyDescent="0.25">
      <c r="A11" t="s">
        <v>93</v>
      </c>
      <c r="E11" s="2"/>
      <c r="F11" s="2" t="s">
        <v>3</v>
      </c>
      <c r="G11" s="2" t="s">
        <v>1</v>
      </c>
      <c r="H11">
        <v>261.7</v>
      </c>
      <c r="I11" s="3">
        <v>11125.2</v>
      </c>
      <c r="J11" s="1">
        <f>I11-H11</f>
        <v>10863.5</v>
      </c>
      <c r="K11">
        <f>(J11/10863.5)*100</f>
        <v>100</v>
      </c>
    </row>
    <row r="12" spans="1:20" x14ac:dyDescent="0.25">
      <c r="A12" t="s">
        <v>94</v>
      </c>
      <c r="F12" s="2"/>
      <c r="G12" s="2" t="s">
        <v>0</v>
      </c>
      <c r="H12">
        <v>261.7</v>
      </c>
      <c r="I12">
        <v>4541.7</v>
      </c>
      <c r="J12" s="1">
        <f>I12-H12</f>
        <v>4280</v>
      </c>
      <c r="K12">
        <f t="shared" ref="K12" si="3">(J12/10863.5)*100</f>
        <v>39.397984075113911</v>
      </c>
      <c r="O12" s="2" t="s">
        <v>87</v>
      </c>
      <c r="P12" t="s">
        <v>88</v>
      </c>
    </row>
    <row r="13" spans="1:20" x14ac:dyDescent="0.25">
      <c r="A13" t="s">
        <v>95</v>
      </c>
      <c r="E13" s="2"/>
      <c r="F13" s="2" t="s">
        <v>2</v>
      </c>
      <c r="G13" s="2" t="s">
        <v>1</v>
      </c>
      <c r="H13">
        <v>261.7</v>
      </c>
      <c r="I13" s="3">
        <v>7527</v>
      </c>
      <c r="J13" s="1">
        <f>I13-H13</f>
        <v>7265.3</v>
      </c>
      <c r="K13">
        <f>(J13/7265.3)*100</f>
        <v>100</v>
      </c>
      <c r="N13" s="2" t="s">
        <v>6</v>
      </c>
      <c r="O13" s="7">
        <v>45574</v>
      </c>
      <c r="P13" s="7">
        <v>45579</v>
      </c>
      <c r="Q13" s="7">
        <v>45581</v>
      </c>
      <c r="R13" s="7">
        <v>45582</v>
      </c>
      <c r="S13" s="7">
        <v>45583</v>
      </c>
      <c r="T13" s="7">
        <v>45586</v>
      </c>
    </row>
    <row r="14" spans="1:20" x14ac:dyDescent="0.25">
      <c r="A14" t="s">
        <v>96</v>
      </c>
      <c r="E14" s="2"/>
      <c r="F14" s="2"/>
      <c r="G14" s="2" t="s">
        <v>0</v>
      </c>
      <c r="H14">
        <v>261.7</v>
      </c>
      <c r="I14">
        <v>6098.5</v>
      </c>
      <c r="J14" s="1">
        <f>I14-H14</f>
        <v>5836.8</v>
      </c>
      <c r="K14">
        <f>(J14/7265.3)*100</f>
        <v>80.338045228689808</v>
      </c>
      <c r="N14" s="2" t="s">
        <v>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5">
      <c r="A15" t="s">
        <v>97</v>
      </c>
      <c r="N15" s="2" t="s">
        <v>21</v>
      </c>
      <c r="O15">
        <v>1.07</v>
      </c>
      <c r="P15">
        <v>1.06</v>
      </c>
      <c r="Q15">
        <v>1.04</v>
      </c>
      <c r="R15">
        <v>1.1200000000000001</v>
      </c>
      <c r="S15">
        <v>1.01</v>
      </c>
      <c r="T15">
        <v>0.86</v>
      </c>
    </row>
    <row r="16" spans="1:20" x14ac:dyDescent="0.25">
      <c r="A16" t="s">
        <v>98</v>
      </c>
      <c r="E16" s="2"/>
      <c r="N16" s="2" t="s">
        <v>4</v>
      </c>
      <c r="O16">
        <v>0.96</v>
      </c>
      <c r="P16">
        <v>0.99</v>
      </c>
      <c r="Q16">
        <v>1.02</v>
      </c>
      <c r="R16">
        <v>1.22</v>
      </c>
      <c r="S16">
        <v>0.91</v>
      </c>
      <c r="T16">
        <v>0.82</v>
      </c>
    </row>
    <row r="17" spans="1:20" x14ac:dyDescent="0.25">
      <c r="A17" t="s">
        <v>99</v>
      </c>
      <c r="E17" s="2"/>
      <c r="N17" s="2" t="s">
        <v>3</v>
      </c>
      <c r="O17">
        <v>0.73</v>
      </c>
      <c r="P17">
        <v>0.8</v>
      </c>
      <c r="Q17">
        <v>0.91</v>
      </c>
      <c r="R17">
        <v>1.1000000000000001</v>
      </c>
      <c r="S17">
        <v>0.77</v>
      </c>
      <c r="T17">
        <v>0.67</v>
      </c>
    </row>
    <row r="18" spans="1:20" x14ac:dyDescent="0.25">
      <c r="N18" s="2" t="s">
        <v>2</v>
      </c>
      <c r="O18">
        <v>0.63</v>
      </c>
      <c r="P18">
        <v>0.6</v>
      </c>
      <c r="Q18">
        <v>0.63</v>
      </c>
      <c r="R18">
        <v>0.64</v>
      </c>
      <c r="S18">
        <v>0.67</v>
      </c>
      <c r="T18">
        <v>0.45</v>
      </c>
    </row>
    <row r="19" spans="1:20" x14ac:dyDescent="0.25">
      <c r="F19" s="2"/>
      <c r="G19" s="2"/>
      <c r="J19" s="1"/>
      <c r="O19" s="7"/>
      <c r="P19" s="7"/>
      <c r="Q19" s="7"/>
      <c r="R19" s="7"/>
      <c r="S19" s="7"/>
      <c r="T19" s="7"/>
    </row>
    <row r="20" spans="1:20" x14ac:dyDescent="0.25">
      <c r="E20" s="2"/>
      <c r="F20" s="2"/>
      <c r="G20" s="2"/>
      <c r="J20" s="1"/>
      <c r="M20" s="2"/>
      <c r="N20" s="2"/>
    </row>
    <row r="21" spans="1:20" x14ac:dyDescent="0.25">
      <c r="E21" s="2"/>
      <c r="F21" s="2"/>
      <c r="G21" s="2"/>
      <c r="I21" s="1"/>
      <c r="J21" s="1"/>
      <c r="K21" s="4"/>
      <c r="M21" s="2"/>
      <c r="N21" s="2"/>
      <c r="O21" s="4"/>
      <c r="S21" s="4"/>
    </row>
    <row r="22" spans="1:20" x14ac:dyDescent="0.25">
      <c r="G22" s="2"/>
      <c r="I22" s="1"/>
      <c r="J22" s="1"/>
      <c r="K22" s="4"/>
    </row>
    <row r="23" spans="1:20" x14ac:dyDescent="0.25">
      <c r="E23" s="2"/>
      <c r="F23" s="2"/>
      <c r="G23" s="2"/>
      <c r="I23" s="3"/>
      <c r="J23" s="1"/>
    </row>
    <row r="24" spans="1:20" x14ac:dyDescent="0.25">
      <c r="E24" s="2"/>
      <c r="F24" s="2"/>
      <c r="G24" s="2"/>
      <c r="I24" s="1"/>
      <c r="J24" s="1"/>
      <c r="K24" s="4"/>
      <c r="M24" s="2"/>
    </row>
    <row r="25" spans="1:20" x14ac:dyDescent="0.25">
      <c r="G25" s="2"/>
      <c r="I25" s="1"/>
      <c r="J25" s="1"/>
      <c r="K25" s="4"/>
      <c r="M25" s="2"/>
    </row>
    <row r="26" spans="1:20" x14ac:dyDescent="0.25">
      <c r="E26" s="2"/>
      <c r="F26" s="2"/>
      <c r="G26" s="2"/>
      <c r="I26" s="1"/>
      <c r="J26" s="1"/>
    </row>
    <row r="27" spans="1:20" x14ac:dyDescent="0.25">
      <c r="E27" s="2"/>
      <c r="F27" s="2"/>
      <c r="G27" s="2"/>
      <c r="J27" s="1"/>
    </row>
    <row r="28" spans="1:20" x14ac:dyDescent="0.25">
      <c r="E28" s="2"/>
      <c r="G28" s="2"/>
      <c r="J28" s="1"/>
    </row>
    <row r="29" spans="1:20" x14ac:dyDescent="0.25">
      <c r="M29" s="2"/>
      <c r="N29" s="2"/>
    </row>
    <row r="30" spans="1:20" x14ac:dyDescent="0.25">
      <c r="M30" s="2"/>
      <c r="N30" s="2"/>
    </row>
    <row r="31" spans="1:20" x14ac:dyDescent="0.25">
      <c r="N31" s="2"/>
      <c r="O31" s="4"/>
      <c r="S31" s="4"/>
    </row>
    <row r="32" spans="1:20" x14ac:dyDescent="0.25">
      <c r="N32" s="2"/>
      <c r="O32" s="4"/>
      <c r="S32" s="4"/>
    </row>
    <row r="33" spans="13:20" x14ac:dyDescent="0.25">
      <c r="M33" s="2"/>
      <c r="N33" s="2"/>
      <c r="O33" s="4"/>
    </row>
    <row r="34" spans="13:20" x14ac:dyDescent="0.25">
      <c r="M34" s="2"/>
      <c r="N34" s="2"/>
      <c r="O34" s="8"/>
      <c r="Q34" s="4"/>
      <c r="R34" s="4"/>
      <c r="S34" s="4"/>
      <c r="T34" s="4"/>
    </row>
    <row r="35" spans="13:20" x14ac:dyDescent="0.25">
      <c r="N35" s="2"/>
      <c r="O35" s="8"/>
      <c r="Q35" s="4"/>
      <c r="R35" s="4"/>
      <c r="S35" s="4"/>
      <c r="T35" s="4"/>
    </row>
    <row r="36" spans="13:20" x14ac:dyDescent="0.25">
      <c r="N36" s="2"/>
      <c r="Q36" s="4"/>
      <c r="R36" s="4"/>
      <c r="S36" s="1"/>
    </row>
    <row r="38" spans="13:20" x14ac:dyDescent="0.25">
      <c r="M38" s="2"/>
      <c r="N38" s="2"/>
    </row>
    <row r="39" spans="13:20" x14ac:dyDescent="0.25">
      <c r="M39" s="2"/>
    </row>
    <row r="40" spans="13:20" x14ac:dyDescent="0.25">
      <c r="M40" s="2"/>
    </row>
    <row r="41" spans="13:20" x14ac:dyDescent="0.25">
      <c r="M41" s="2"/>
    </row>
    <row r="42" spans="13:20" x14ac:dyDescent="0.25">
      <c r="M42" s="2"/>
    </row>
    <row r="44" spans="13:20" x14ac:dyDescent="0.25">
      <c r="M44" s="2"/>
      <c r="N44" s="2"/>
    </row>
    <row r="45" spans="13:20" x14ac:dyDescent="0.25">
      <c r="M45" s="2"/>
    </row>
    <row r="46" spans="13:20" x14ac:dyDescent="0.25">
      <c r="M46" s="2"/>
    </row>
    <row r="47" spans="13:20" x14ac:dyDescent="0.25">
      <c r="M47" s="2"/>
    </row>
    <row r="48" spans="13:20" x14ac:dyDescent="0.25">
      <c r="M48" s="2"/>
    </row>
    <row r="49" spans="13:13" x14ac:dyDescent="0.25">
      <c r="M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10-09-24</vt:lpstr>
      <vt:lpstr>10-14-24</vt:lpstr>
      <vt:lpstr>10-16-24</vt:lpstr>
      <vt:lpstr>10-17-24</vt:lpstr>
      <vt:lpstr>10-18-24</vt:lpstr>
      <vt:lpstr>10-21-24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AKDOGAN</dc:creator>
  <cp:lastModifiedBy>EMEL AKDOGAN</cp:lastModifiedBy>
  <dcterms:created xsi:type="dcterms:W3CDTF">2024-10-15T00:24:10Z</dcterms:created>
  <dcterms:modified xsi:type="dcterms:W3CDTF">2025-04-09T22:25:11Z</dcterms:modified>
</cp:coreProperties>
</file>