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l-FPR1EndocytosisCalculations-2022-23\"/>
    </mc:Choice>
  </mc:AlternateContent>
  <xr:revisionPtr revIDLastSave="0" documentId="13_ncr:1_{479B0B4A-61FF-438F-86EA-0304C6E07F4C}" xr6:coauthVersionLast="47" xr6:coauthVersionMax="47" xr10:uidLastSave="{00000000-0000-0000-0000-000000000000}"/>
  <bookViews>
    <workbookView xWindow="-120" yWindow="-120" windowWidth="29040" windowHeight="15840" activeTab="4" xr2:uid="{DDA41012-C283-4660-809E-62016BC781AB}"/>
  </bookViews>
  <sheets>
    <sheet name="5-10-24" sheetId="5" r:id="rId1"/>
    <sheet name="5-15-24" sheetId="6" r:id="rId2"/>
    <sheet name="5-16-24" sheetId="7" r:id="rId3"/>
    <sheet name="5-20-24" sheetId="8" r:id="rId4"/>
    <sheet name="5-22-24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9" l="1"/>
  <c r="J5" i="9" s="1"/>
  <c r="I6" i="9"/>
  <c r="J6" i="9" s="1"/>
  <c r="I7" i="9"/>
  <c r="J7" i="9" s="1"/>
  <c r="I8" i="9"/>
  <c r="J8" i="9" s="1"/>
  <c r="I9" i="9"/>
  <c r="J9" i="9" s="1"/>
  <c r="I10" i="9"/>
  <c r="J10" i="9" s="1"/>
  <c r="I11" i="9"/>
  <c r="J11" i="9" s="1"/>
  <c r="I12" i="9"/>
  <c r="J12" i="9" s="1"/>
  <c r="I13" i="9"/>
  <c r="J13" i="9" s="1"/>
  <c r="I14" i="9"/>
  <c r="J14" i="9" s="1"/>
  <c r="I15" i="9"/>
  <c r="J15" i="9" s="1"/>
  <c r="I16" i="9"/>
  <c r="J16" i="9" s="1"/>
  <c r="I17" i="9"/>
  <c r="J17" i="9" s="1"/>
  <c r="I18" i="9"/>
  <c r="J18" i="9" s="1"/>
  <c r="I19" i="9"/>
  <c r="J19" i="9" s="1"/>
  <c r="I20" i="9"/>
  <c r="J20" i="9" s="1"/>
  <c r="I38" i="9"/>
  <c r="J38" i="9" s="1"/>
  <c r="I39" i="9"/>
  <c r="J39" i="9" s="1"/>
  <c r="I5" i="8"/>
  <c r="J5" i="8" s="1"/>
  <c r="I6" i="8"/>
  <c r="J6" i="8" s="1"/>
  <c r="I7" i="8"/>
  <c r="J7" i="8" s="1"/>
  <c r="I8" i="8"/>
  <c r="J8" i="8" s="1"/>
  <c r="I9" i="8"/>
  <c r="J9" i="8" s="1"/>
  <c r="I10" i="8"/>
  <c r="J10" i="8" s="1"/>
  <c r="I11" i="8"/>
  <c r="J11" i="8" s="1"/>
  <c r="I12" i="8"/>
  <c r="J12" i="8" s="1"/>
  <c r="I13" i="8"/>
  <c r="J13" i="8" s="1"/>
  <c r="I14" i="8"/>
  <c r="J14" i="8" s="1"/>
  <c r="I15" i="8"/>
  <c r="J15" i="8" s="1"/>
  <c r="I16" i="8"/>
  <c r="J16" i="8" s="1"/>
  <c r="I17" i="8"/>
  <c r="J17" i="8" s="1"/>
  <c r="I18" i="8"/>
  <c r="J18" i="8" s="1"/>
  <c r="I19" i="8"/>
  <c r="J19" i="8" s="1"/>
  <c r="I20" i="8"/>
  <c r="J20" i="8" s="1"/>
  <c r="I21" i="8"/>
  <c r="J21" i="8" s="1"/>
  <c r="I22" i="8"/>
  <c r="J22" i="8" s="1"/>
  <c r="I5" i="7"/>
  <c r="J5" i="7" s="1"/>
  <c r="I6" i="7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2" i="5"/>
  <c r="J22" i="5" s="1"/>
</calcChain>
</file>

<file path=xl/sharedStrings.xml><?xml version="1.0" encoding="utf-8"?>
<sst xmlns="http://schemas.openxmlformats.org/spreadsheetml/2006/main" count="354" uniqueCount="151">
  <si>
    <t>100 nM</t>
  </si>
  <si>
    <t>medium</t>
  </si>
  <si>
    <t>untreated</t>
  </si>
  <si>
    <t>SC843/SC845</t>
  </si>
  <si>
    <t>NAV-2729 50 uM</t>
  </si>
  <si>
    <t>SC842/SC844</t>
  </si>
  <si>
    <t>Sample                        Gated  APC-A-mean  APC-A-frac</t>
  </si>
  <si>
    <t>SUMMARY TABLE:</t>
  </si>
  <si>
    <t>ST sgRNA</t>
  </si>
  <si>
    <t>% FPR1 on Surface</t>
  </si>
  <si>
    <t>Background Substracted</t>
  </si>
  <si>
    <t>APC (APC-antiFPR1)</t>
  </si>
  <si>
    <t>Background</t>
  </si>
  <si>
    <t>Applying gate R1</t>
  </si>
  <si>
    <t>Cmpd101</t>
  </si>
  <si>
    <t xml:space="preserve">Untreated </t>
  </si>
  <si>
    <t>DKO g1</t>
  </si>
  <si>
    <t>Arf6i</t>
  </si>
  <si>
    <t>DKO g2</t>
  </si>
  <si>
    <t>unst_SC843-SC845.fcs           0.66       143.7       0.002</t>
  </si>
  <si>
    <t>unst_SC842-SC844.fcs           0.62       130.1       0.001</t>
  </si>
  <si>
    <t>unst_SC823.fcs                 0.69       134.8       0.004</t>
  </si>
  <si>
    <t>medium_SC843-SC845.fcs         0.46      5480.9       0.888</t>
  </si>
  <si>
    <t>medium_SC842-SC844.fcs         0.46      5759.1       0.897</t>
  </si>
  <si>
    <t>medium_SC823.fcs               0.69      6658.9       0.903</t>
  </si>
  <si>
    <t>medium_NAV_SC843-SC845.fcs     0.62      5657.3       0.908</t>
  </si>
  <si>
    <t>medium_NAV_SC842-SC844.fcs     0.62      5861.9       0.911</t>
  </si>
  <si>
    <t>medium_NAV_SC823.fcs           0.67      6388.9       0.894</t>
  </si>
  <si>
    <t>medium_Cmpd101_SC843-SC845.fcs 0.64      6342.7       0.913</t>
  </si>
  <si>
    <t>medium_Cmpd101_SC842-SC844.fcs 0.65      6491.1       0.918</t>
  </si>
  <si>
    <t>medium_Cmpd101_SC823.fcs       0.65      6519.2       0.891</t>
  </si>
  <si>
    <t>100nM_SC843-SC845.fcs          0.58      3688.0       0.848</t>
  </si>
  <si>
    <t>100nM_SC842-SC844.fcs          0.58      3815.9       0.846</t>
  </si>
  <si>
    <t>100nM_SC823.fcs                0.71      1351.1       0.520</t>
  </si>
  <si>
    <t>100nM_NAV_SC843-SC845.fcs      0.67      4668.3       0.898</t>
  </si>
  <si>
    <t>100nM_NAV_SC842-SC844.fcs      0.64      4759.7       0.895</t>
  </si>
  <si>
    <t>100nM_NAV_SC823.fcs            0.68      3359.6       0.826</t>
  </si>
  <si>
    <t>100nM_Cmpd101_SC843-SC845.fcs  0.69      3929.3       0.875</t>
  </si>
  <si>
    <t>100nM_Cmpd101_SC842-SC844.fcs  0.64      4177.6       0.877</t>
  </si>
  <si>
    <t>100nM_Cmpd101_SC823.fcs        0.68      2672.4       0.779</t>
  </si>
  <si>
    <t>R5</t>
  </si>
  <si>
    <t>unst_SC843-SC845.fcs           0.65        81.6       0.003</t>
  </si>
  <si>
    <t>unst_SC842-SC844.fcs           0.75        81.5       0.002</t>
  </si>
  <si>
    <t>unst_SC823.fcs                 0.80        69.9       0.003</t>
  </si>
  <si>
    <t>medium_SC843-SC845.fcs         0.75      8494.6       0.943</t>
  </si>
  <si>
    <t>medium_SC842-SC844.fcs         0.72      7512.4       0.901</t>
  </si>
  <si>
    <t>medium_SC823.fcs               0.80      8545.0       0.892</t>
  </si>
  <si>
    <t>medium_NAV_SC843-SC845.fcs     0.68      8324.6       0.938</t>
  </si>
  <si>
    <t>medium_NAV_SC842-SC844.fcs     0.65      6587.2       0.865</t>
  </si>
  <si>
    <t>medium_NAV_SC823.fcs           0.80      9174.9       0.880</t>
  </si>
  <si>
    <t>medium_Cmpd101_SC843-SC845.fcs 0.76      7732.6       0.932</t>
  </si>
  <si>
    <t>medium_Cmpd101_SC842-SC844.fcs 0.72      6581.5       0.878</t>
  </si>
  <si>
    <t>medium_Cmpd101_SC823.fcs       0.81      9246.0       0.892</t>
  </si>
  <si>
    <t>100nM_SC843-SC845.fcs          0.75      5592.4       0.859</t>
  </si>
  <si>
    <t>100nM_SC842-SC844.fcs          0.73      4699.0       0.787</t>
  </si>
  <si>
    <t>100nM_SC823.fcs                0.80      1413.0       0.467</t>
  </si>
  <si>
    <t>100nM_NAV_SC843-SC845.fcs      0.70      6265.8       0.903</t>
  </si>
  <si>
    <t>100nM_NAV_SC842-SC844.fcs      0.68      4926.3       0.822</t>
  </si>
  <si>
    <t>100nM_NAV_SC823.fcs            0.80      4269.9       0.833</t>
  </si>
  <si>
    <t>100nM_Cmpd101_SC843-SC845.fcs  0.74      5233.8       0.871</t>
  </si>
  <si>
    <t>100nM_Cmpd101_SC842-SC844.fcs  0.71      4633.5       0.809</t>
  </si>
  <si>
    <t>100nM_Cmpd101_SC823.fcs        0.84      3466.2       0.771</t>
  </si>
  <si>
    <t>unst_SC843-SC845.fcs           0.76        82.1       0.003</t>
  </si>
  <si>
    <t>unst_SC842-SC844.fcs           0.72        74.0       0.005</t>
  </si>
  <si>
    <t>unst_SC823.fcs                 0.76        65.9       0.004</t>
  </si>
  <si>
    <t>medium_SC843-SC845.fcs         0.77      8700.3       0.927</t>
  </si>
  <si>
    <t>medium_SC842-SC844.fcs         0.74      6778.0       0.888</t>
  </si>
  <si>
    <t>medium_SC823.fcs               0.77      5534.4       0.845</t>
  </si>
  <si>
    <t>medium_NAV_SC843-SC845.fcs     0.74      8528.6       0.918</t>
  </si>
  <si>
    <t>medium_NAV_SC842-SC844.fcs     0.77      7060.5       0.890</t>
  </si>
  <si>
    <t>medium_NAV_SC823.fcs           0.75      6181.4       0.858</t>
  </si>
  <si>
    <t>medium_Cmpd101_SC843-SC845.fcs 0.69      8229.0       0.921</t>
  </si>
  <si>
    <t>medium_Cmpd101_SC842-SC844.fcs 0.71      7445.8       0.891</t>
  </si>
  <si>
    <t>medium_Cmpd101_SC823.fcs       0.81      5843.0       0.837</t>
  </si>
  <si>
    <t>100nM_SC843-SC845.fcs          0.74      6565.1       0.855</t>
  </si>
  <si>
    <t>100nM_SC842-SC844.fcs          0.64      4892.5       0.788</t>
  </si>
  <si>
    <t>100nM_SC823.fcs                0.77       877.7       0.303</t>
  </si>
  <si>
    <t>100nM_NAV_SC843-SC845.fcs      0.75      7930.4       0.910</t>
  </si>
  <si>
    <t>100nM_NAV_SC842-SC844.fcs      0.74      5933.8       0.869</t>
  </si>
  <si>
    <t>100nM_NAV_SC823.fcs            0.77      3716.6       0.807</t>
  </si>
  <si>
    <t>100nM_Cmpd101_SC843-SC845.fcs  0.69      6136.2       0.860</t>
  </si>
  <si>
    <t>100nM_Cmpd101_SC842-SC844.fcs  0.70      5571.9       0.839</t>
  </si>
  <si>
    <t>100nM_Cmpd101_SC823.fcs        0.78      2161.7       0.634</t>
  </si>
  <si>
    <t>unst_SC843-SC845.fcs           0.68        90.9       0.002</t>
  </si>
  <si>
    <t>unst_SC842-SC844.fcs           0.75        82.2       0.002</t>
  </si>
  <si>
    <t>unst_SC823.fcs                 0.72        69.8       0.003</t>
  </si>
  <si>
    <t>medium_SC843-SC845.fcs         0.71      3862.6       0.731</t>
  </si>
  <si>
    <t>medium_SC842-SC844.fcs         0.75      4858.3       0.781</t>
  </si>
  <si>
    <t>medium_SC823.fcs               0.72      4093.7       0.749</t>
  </si>
  <si>
    <t>medium_NAV_SC843-SC845.fcs     0.67      3549.7       0.698</t>
  </si>
  <si>
    <t>medium_NAV_SC842-SC844.fcs     0.69      4490.0       0.753</t>
  </si>
  <si>
    <t>medium_NAV_SC823.fcs           0.73      3994.5       0.738</t>
  </si>
  <si>
    <t>medium_Cmpd101_SC843-SC845.fcs 0.64      3373.1       0.698</t>
  </si>
  <si>
    <t>medium_Cmpd101_SC842-SC844.fcs 0.74      4475.4       0.758</t>
  </si>
  <si>
    <t>medium_Cmpd101_SC823.fcs       0.72      4121.7       0.759</t>
  </si>
  <si>
    <t>100nM_SC843-SC845.fcs          0.72      2652.4       0.623</t>
  </si>
  <si>
    <t>100nM_SC842-SC844.fcs          0.75      3533.1       0.686</t>
  </si>
  <si>
    <t>100nM_SC823.fcs                0.73       908.3       0.322</t>
  </si>
  <si>
    <t>100nM_NAV_SC843-SC845.fcs      0.67      3047.4       0.649</t>
  </si>
  <si>
    <t>100nM_NAV_SC842-SC844.fcs      0.70      4145.1       0.727</t>
  </si>
  <si>
    <t>100nM_NAV_SC823.fcs            0.72      2659.9       0.677</t>
  </si>
  <si>
    <t>100nM_Cmpd101_SC843-SC845.fcs  0.66      2581.7       0.624</t>
  </si>
  <si>
    <t>100nM_Cmpd101_SC842-SC844.fcs  0.75      3458.4       0.702</t>
  </si>
  <si>
    <t>100nM_Cmpd101_SC823.fcs        0.71      2013.2       0.602</t>
  </si>
  <si>
    <t xml:space="preserve">                    </t>
  </si>
  <si>
    <t xml:space="preserve">    </t>
  </si>
  <si>
    <t xml:space="preserve"> </t>
  </si>
  <si>
    <t>unst_SC843-SC845.fcs           0.79        95.7       0.004</t>
  </si>
  <si>
    <t>unst_SC842-SC844.fcs           0.78        96.1       0.005</t>
  </si>
  <si>
    <t>unst_SC823.fcs                 0.77        92.4       0.011</t>
  </si>
  <si>
    <t>medium_SMIFH2_SC843-SC845.fcs  0.80      5139.6       0.856</t>
  </si>
  <si>
    <t>medium_SMIFH2_SC842-SC844.fcs  0.78      4101.5       0.790</t>
  </si>
  <si>
    <t>medium_SMIFH2_SC823.fcs        0.79      3864.8       0.780</t>
  </si>
  <si>
    <t>medium_SC843-SC845.fcs         0.79      5294.8       0.858</t>
  </si>
  <si>
    <t>medium_SC842-SC844.fcs         0.77      4063.6       0.788</t>
  </si>
  <si>
    <t>medium_SC823.fcs               0.77      3815.1       0.773</t>
  </si>
  <si>
    <t>medium_NAV_SC843-SC845.fcs     0.77      5343.0       0.856</t>
  </si>
  <si>
    <t>medium_NAV_SC842-SC844.fcs     0.70      3981.9       0.777</t>
  </si>
  <si>
    <t>medium_NAV_SC823.fcs           0.76      3943.9       0.754</t>
  </si>
  <si>
    <t>medium_Cmpd101_SC843-SC845.fcs 0.77      5408.7       0.860</t>
  </si>
  <si>
    <t>medium_Cmpd101_SC842-SC844.fcs 0.68      4026.5       0.779</t>
  </si>
  <si>
    <t>medium_Cmpd101_SC823.fcs       0.76      3743.7       0.773</t>
  </si>
  <si>
    <t>1uM_SMIFH2_SC843-SC845.fcs     0.78      3211.0       0.736</t>
  </si>
  <si>
    <t>1uM_SMIFH2_SC842-SC844.fcs     0.78      2278.8       0.604</t>
  </si>
  <si>
    <t>1uM_SMIFH2_SC823.fcs           0.78       852.7       0.256</t>
  </si>
  <si>
    <t>1uM_SC843-SC845.fcs            0.79      3058.2       0.714</t>
  </si>
  <si>
    <t>1uM_SC842-SC844.fcs            0.76      2089.7       0.573</t>
  </si>
  <si>
    <t>1uM_SC823.fcs                  0.77       448.7       0.100</t>
  </si>
  <si>
    <t>1uM_NAV_SC843-SC845.fcs        0.77      3534.3       0.747</t>
  </si>
  <si>
    <t>1uM_NAV_SC842-SC844.fcs        0.67      2476.5       0.611</t>
  </si>
  <si>
    <t>1uM_NAV_SC823.fcs              0.75       644.9       0.184</t>
  </si>
  <si>
    <t>1uM_Cmpd101_SC843-SC845.fcs    0.76      3331.7       0.738</t>
  </si>
  <si>
    <t>1uM_Cmpd101_SC842-SC844.fcs    0.72      2142.9       0.581</t>
  </si>
  <si>
    <t>1uM_Cmpd101_SC823.fcs          0.76       700.2       0.235</t>
  </si>
  <si>
    <t>100nM_SMIFH2_SC843-SC845.fcs   0.80      3352.5       0.767</t>
  </si>
  <si>
    <t>100nM_SMIFH2_SC842-SC844.fcs   0.76      2645.2       0.671</t>
  </si>
  <si>
    <t>100nM_SMIFH2_SC823.fcs         0.75      1126.9       0.374</t>
  </si>
  <si>
    <t>100nM_SC843-SC845.fcs          0.79      3776.2       0.780</t>
  </si>
  <si>
    <t>100nM_SC842-SC844.fcs          0.73      2527.6       0.640</t>
  </si>
  <si>
    <t>100nM_SC823.fcs                0.77       657.4       0.212</t>
  </si>
  <si>
    <t>100nM_NAV_SC843-SC845.fcs      0.76      4174.5       0.814</t>
  </si>
  <si>
    <t>100nM_NAV_SC842-SC844.fcs      0.68      3275.6       0.728</t>
  </si>
  <si>
    <t>100nM_NAV_SC823.fcs            0.75      2106.1       0.644</t>
  </si>
  <si>
    <t>100nM_Cmpd101_SC843-SC845.fcs  0.76      3837.6       0.797</t>
  </si>
  <si>
    <t>100nM_Cmpd101_SC842-SC844.fcs  0.72      2528.4       0.663</t>
  </si>
  <si>
    <t>100nM_Cmpd101_SC823.fcs        0.76      1385.9       0.494</t>
  </si>
  <si>
    <t>EA20240516_ArrestinDKO_NAV</t>
  </si>
  <si>
    <t>EA20240520_ArrestinDKO_NAV</t>
  </si>
  <si>
    <t>EA20240522_ArrestinDKO_NAV</t>
  </si>
  <si>
    <t>EA20240510_ArrestinDKO_NAV</t>
  </si>
  <si>
    <t>EA20240515_ArrestinDKO_NAV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</si>
</sst>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color rgb="FFA709F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16" fontId="0" fillId="0" borderId="0" xfId="0" applyNumberForma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indent="3"/>
    </xf>
    <xf numFmtId="16" fontId="2" fillId="0" borderId="0" xfId="0" applyNumberFormat="1" applyFont="1"/>
    <xf numFmtId="0" fontId="0" fillId="0" borderId="0" xfId="0" applyAlignment="1">
      <alignment horizontal="center"/>
    </xf>
    <xf numFmtId="1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929F-7F69-4364-9AC9-66C2EE5D9B44}">
  <dimension ref="A1:X46"/>
  <sheetViews>
    <sheetView workbookViewId="0">
      <selection activeCell="A2" sqref="A2"/>
    </sheetView>
  </sheetViews>
  <sheetFormatPr defaultRowHeight="15" x14ac:dyDescent="0.25"/>
  <cols>
    <col min="1" max="1" width="53.7109375" bestFit="1" customWidth="1"/>
    <col min="4" max="4" width="12.140625" bestFit="1" customWidth="1"/>
    <col min="5" max="5" width="15.5703125" bestFit="1" customWidth="1"/>
    <col min="6" max="6" width="8.42578125" bestFit="1" customWidth="1"/>
    <col min="7" max="7" width="12.140625" customWidth="1"/>
    <col min="8" max="8" width="10.85546875" bestFit="1" customWidth="1"/>
    <col min="9" max="9" width="13.42578125" customWidth="1"/>
    <col min="10" max="10" width="11.42578125" customWidth="1"/>
    <col min="15" max="15" width="10.42578125" bestFit="1" customWidth="1"/>
  </cols>
  <sheetData>
    <row r="1" spans="1:24" x14ac:dyDescent="0.25">
      <c r="A1" s="7" t="s">
        <v>149</v>
      </c>
      <c r="M1" s="1"/>
      <c r="N1" s="1"/>
      <c r="O1" s="1"/>
    </row>
    <row r="2" spans="1:24" x14ac:dyDescent="0.25">
      <c r="M2" s="1"/>
      <c r="N2" s="1"/>
      <c r="O2" s="1"/>
      <c r="T2" s="5"/>
      <c r="U2" s="5"/>
      <c r="V2" s="5"/>
      <c r="W2" s="5"/>
      <c r="X2" s="5"/>
    </row>
    <row r="3" spans="1:24" x14ac:dyDescent="0.25">
      <c r="M3" s="1"/>
      <c r="N3" s="1"/>
      <c r="O3" s="1"/>
    </row>
    <row r="4" spans="1:24" ht="28.5" x14ac:dyDescent="0.25">
      <c r="A4" t="s">
        <v>13</v>
      </c>
      <c r="D4" s="1"/>
      <c r="G4" s="6" t="s">
        <v>12</v>
      </c>
      <c r="H4" s="4" t="s">
        <v>11</v>
      </c>
      <c r="I4" s="4" t="s">
        <v>10</v>
      </c>
      <c r="J4" s="4" t="s">
        <v>9</v>
      </c>
      <c r="M4" s="1"/>
      <c r="N4" s="1"/>
      <c r="O4" s="1"/>
      <c r="P4" s="8"/>
      <c r="Q4" s="8"/>
      <c r="R4" s="8"/>
      <c r="S4" s="8"/>
    </row>
    <row r="5" spans="1:24" x14ac:dyDescent="0.25">
      <c r="D5" s="1" t="s">
        <v>8</v>
      </c>
      <c r="E5" s="1" t="s">
        <v>2</v>
      </c>
      <c r="F5" t="s">
        <v>1</v>
      </c>
      <c r="G5" s="3">
        <v>134.80000000000001</v>
      </c>
      <c r="H5">
        <v>6658.9</v>
      </c>
      <c r="I5">
        <f t="shared" ref="I5:I40" si="0">H5-G5</f>
        <v>6524.0999999999995</v>
      </c>
      <c r="J5">
        <f>(I5/6524.1)*100</f>
        <v>99.999999999999986</v>
      </c>
      <c r="M5" s="1"/>
      <c r="N5" s="1"/>
      <c r="O5" s="1"/>
      <c r="P5" s="9"/>
      <c r="Q5" s="9"/>
      <c r="R5" s="9"/>
      <c r="S5" s="9"/>
      <c r="T5" s="9"/>
    </row>
    <row r="6" spans="1:24" x14ac:dyDescent="0.25">
      <c r="A6" t="s">
        <v>7</v>
      </c>
      <c r="D6" s="1"/>
      <c r="E6" s="1"/>
      <c r="F6" t="s">
        <v>0</v>
      </c>
      <c r="G6" s="3">
        <v>134.80000000000001</v>
      </c>
      <c r="H6">
        <v>1351.1</v>
      </c>
      <c r="I6">
        <f t="shared" si="0"/>
        <v>1216.3</v>
      </c>
      <c r="J6">
        <f>(I6/6524.1)*100</f>
        <v>18.643184500544134</v>
      </c>
      <c r="M6" s="1"/>
      <c r="N6" s="1"/>
      <c r="O6" s="1"/>
      <c r="P6" s="9"/>
      <c r="Q6" s="9"/>
      <c r="R6" s="9"/>
      <c r="S6" s="9"/>
      <c r="T6" s="9"/>
    </row>
    <row r="7" spans="1:24" x14ac:dyDescent="0.25">
      <c r="A7" t="s">
        <v>6</v>
      </c>
      <c r="D7" s="1"/>
      <c r="E7" s="1" t="s">
        <v>4</v>
      </c>
      <c r="F7" t="s">
        <v>1</v>
      </c>
      <c r="G7" s="3">
        <v>134.80000000000001</v>
      </c>
      <c r="H7">
        <v>6388.9</v>
      </c>
      <c r="I7">
        <f>H7-G7</f>
        <v>6254.0999999999995</v>
      </c>
      <c r="J7">
        <f>(I7/6254.1)*100</f>
        <v>99.999999999999986</v>
      </c>
      <c r="M7" s="1"/>
      <c r="N7" s="1"/>
      <c r="O7" s="1"/>
      <c r="P7" s="9"/>
      <c r="Q7" s="9"/>
      <c r="R7" s="9"/>
      <c r="S7" s="9"/>
      <c r="T7" s="9"/>
    </row>
    <row r="8" spans="1:24" x14ac:dyDescent="0.25">
      <c r="A8" t="s">
        <v>39</v>
      </c>
      <c r="D8" s="1"/>
      <c r="F8" t="s">
        <v>0</v>
      </c>
      <c r="G8" s="3">
        <v>134.80000000000001</v>
      </c>
      <c r="H8">
        <v>3359.6</v>
      </c>
      <c r="I8">
        <f>H8-G8</f>
        <v>3224.7999999999997</v>
      </c>
      <c r="J8">
        <f>(I8/6254.1)*100</f>
        <v>51.562974688604271</v>
      </c>
      <c r="M8" s="1"/>
      <c r="N8" s="1"/>
      <c r="O8" s="1"/>
      <c r="P8" s="9"/>
      <c r="Q8" s="9"/>
      <c r="R8" s="9"/>
      <c r="S8" s="9"/>
      <c r="T8" s="9"/>
    </row>
    <row r="9" spans="1:24" x14ac:dyDescent="0.25">
      <c r="A9" t="s">
        <v>38</v>
      </c>
      <c r="E9" s="1" t="s">
        <v>14</v>
      </c>
      <c r="F9" t="s">
        <v>1</v>
      </c>
      <c r="G9" s="3">
        <v>134.80000000000001</v>
      </c>
      <c r="H9">
        <v>6519.2</v>
      </c>
      <c r="I9">
        <f>H9-G9</f>
        <v>6384.4</v>
      </c>
      <c r="J9">
        <f>(I9/6384.4)*100</f>
        <v>100</v>
      </c>
      <c r="M9" s="1"/>
      <c r="N9" s="1"/>
      <c r="O9" s="1"/>
      <c r="P9" s="9"/>
      <c r="Q9" s="9"/>
      <c r="R9" s="9"/>
      <c r="S9" s="9"/>
      <c r="T9" s="9"/>
    </row>
    <row r="10" spans="1:24" x14ac:dyDescent="0.25">
      <c r="A10" t="s">
        <v>37</v>
      </c>
      <c r="E10" s="1"/>
      <c r="F10" t="s">
        <v>0</v>
      </c>
      <c r="G10" s="3">
        <v>134.80000000000001</v>
      </c>
      <c r="H10">
        <v>2672.4</v>
      </c>
      <c r="I10">
        <f>H10-G10</f>
        <v>2537.6</v>
      </c>
      <c r="J10">
        <f>(I10/6384.4)*100</f>
        <v>39.746883027379241</v>
      </c>
      <c r="M10" s="1"/>
      <c r="N10" s="1"/>
      <c r="O10" s="1"/>
      <c r="P10" s="9"/>
      <c r="Q10" s="9"/>
      <c r="R10" s="9"/>
      <c r="S10" s="9"/>
      <c r="T10" s="9"/>
    </row>
    <row r="11" spans="1:24" x14ac:dyDescent="0.25">
      <c r="A11" t="s">
        <v>36</v>
      </c>
      <c r="D11" s="1" t="s">
        <v>5</v>
      </c>
      <c r="E11" s="1" t="s">
        <v>2</v>
      </c>
      <c r="F11" t="s">
        <v>1</v>
      </c>
      <c r="G11" s="3">
        <v>130.1</v>
      </c>
      <c r="H11">
        <v>5759.1</v>
      </c>
      <c r="I11">
        <f>H11-G11</f>
        <v>5629</v>
      </c>
      <c r="J11">
        <f>(I11/5629)*100</f>
        <v>100</v>
      </c>
      <c r="M11" s="1"/>
      <c r="N11" s="1"/>
      <c r="O11" s="1"/>
      <c r="P11" s="9"/>
      <c r="Q11" s="9"/>
      <c r="R11" s="9"/>
      <c r="S11" s="9"/>
      <c r="T11" s="9"/>
    </row>
    <row r="12" spans="1:24" x14ac:dyDescent="0.25">
      <c r="A12" t="s">
        <v>35</v>
      </c>
      <c r="D12" s="1"/>
      <c r="E12" s="1"/>
      <c r="F12" t="s">
        <v>0</v>
      </c>
      <c r="G12" s="3">
        <v>130.1</v>
      </c>
      <c r="H12">
        <v>3815.9</v>
      </c>
      <c r="I12">
        <f>H12-G12</f>
        <v>3685.8</v>
      </c>
      <c r="J12">
        <f>(I12/5629)*100</f>
        <v>65.478770651980824</v>
      </c>
      <c r="M12" s="1"/>
      <c r="N12" s="1"/>
      <c r="O12" s="1"/>
      <c r="P12" s="9"/>
      <c r="Q12" s="9"/>
      <c r="R12" s="9"/>
      <c r="S12" s="9"/>
      <c r="T12" s="9"/>
    </row>
    <row r="13" spans="1:24" x14ac:dyDescent="0.25">
      <c r="A13" t="s">
        <v>34</v>
      </c>
      <c r="D13" s="1"/>
      <c r="E13" s="1" t="s">
        <v>4</v>
      </c>
      <c r="F13" t="s">
        <v>1</v>
      </c>
      <c r="G13" s="3">
        <v>130.1</v>
      </c>
      <c r="H13">
        <v>5861.9</v>
      </c>
      <c r="I13">
        <f>H13-G13</f>
        <v>5731.7999999999993</v>
      </c>
      <c r="J13">
        <f>(I13/5731.8)*100</f>
        <v>99.999999999999986</v>
      </c>
      <c r="M13" s="1"/>
      <c r="N13" s="1"/>
      <c r="O13" s="1"/>
      <c r="P13" s="9"/>
      <c r="Q13" s="9"/>
      <c r="R13" s="9"/>
      <c r="S13" s="9"/>
      <c r="T13" s="9"/>
    </row>
    <row r="14" spans="1:24" x14ac:dyDescent="0.25">
      <c r="A14" t="s">
        <v>33</v>
      </c>
      <c r="D14" s="1"/>
      <c r="F14" t="s">
        <v>0</v>
      </c>
      <c r="G14" s="3">
        <v>130.1</v>
      </c>
      <c r="H14">
        <v>4759.7</v>
      </c>
      <c r="I14">
        <f>H14-G14</f>
        <v>4629.5999999999995</v>
      </c>
      <c r="J14" s="2">
        <f>(I14/5731.8)*100</f>
        <v>80.770438605673604</v>
      </c>
      <c r="M14" s="1"/>
      <c r="N14" s="1"/>
      <c r="O14" s="1"/>
      <c r="P14" s="9"/>
      <c r="Q14" s="9"/>
      <c r="R14" s="9"/>
      <c r="S14" s="9"/>
      <c r="T14" s="9"/>
    </row>
    <row r="15" spans="1:24" x14ac:dyDescent="0.25">
      <c r="A15" t="s">
        <v>32</v>
      </c>
      <c r="E15" s="1" t="s">
        <v>14</v>
      </c>
      <c r="F15" t="s">
        <v>1</v>
      </c>
      <c r="G15" s="3">
        <v>130.1</v>
      </c>
      <c r="H15">
        <v>6491.1</v>
      </c>
      <c r="I15">
        <f>H15-G15</f>
        <v>6361</v>
      </c>
      <c r="J15">
        <f>(I15/6361)*100</f>
        <v>100</v>
      </c>
      <c r="M15" s="1"/>
      <c r="N15" s="1"/>
      <c r="O15" s="1"/>
      <c r="P15" s="9"/>
      <c r="Q15" s="9"/>
      <c r="R15" s="9"/>
      <c r="S15" s="9"/>
      <c r="T15" s="9"/>
    </row>
    <row r="16" spans="1:24" x14ac:dyDescent="0.25">
      <c r="A16" t="s">
        <v>31</v>
      </c>
      <c r="E16" s="1"/>
      <c r="F16" t="s">
        <v>0</v>
      </c>
      <c r="G16" s="3">
        <v>130.1</v>
      </c>
      <c r="H16">
        <v>4177.6000000000004</v>
      </c>
      <c r="I16">
        <f>H16-G16</f>
        <v>4047.5000000000005</v>
      </c>
      <c r="J16">
        <f>(I16/6361)*100</f>
        <v>63.629932400565956</v>
      </c>
      <c r="M16" s="1"/>
      <c r="N16" s="1"/>
      <c r="O16" s="1"/>
      <c r="P16" s="9"/>
      <c r="Q16" s="9"/>
      <c r="R16" s="9"/>
      <c r="S16" s="9"/>
      <c r="T16" s="9"/>
    </row>
    <row r="17" spans="1:20" x14ac:dyDescent="0.25">
      <c r="A17" t="s">
        <v>30</v>
      </c>
      <c r="D17" s="1" t="s">
        <v>3</v>
      </c>
      <c r="E17" s="1" t="s">
        <v>2</v>
      </c>
      <c r="F17" t="s">
        <v>1</v>
      </c>
      <c r="G17" s="3">
        <v>143.69999999999999</v>
      </c>
      <c r="H17">
        <v>5480.9</v>
      </c>
      <c r="I17">
        <f>H17-G17</f>
        <v>5337.2</v>
      </c>
      <c r="J17">
        <f>(I17/5337.2)*100</f>
        <v>100</v>
      </c>
      <c r="M17" s="1"/>
      <c r="N17" s="1"/>
      <c r="O17" s="1"/>
      <c r="P17" s="9"/>
      <c r="Q17" s="9"/>
      <c r="R17" s="9"/>
      <c r="S17" s="9"/>
      <c r="T17" s="9"/>
    </row>
    <row r="18" spans="1:20" x14ac:dyDescent="0.25">
      <c r="A18" t="s">
        <v>29</v>
      </c>
      <c r="D18" s="1"/>
      <c r="E18" s="1"/>
      <c r="F18" t="s">
        <v>0</v>
      </c>
      <c r="G18" s="3">
        <v>143.69999999999999</v>
      </c>
      <c r="H18">
        <v>3688</v>
      </c>
      <c r="I18">
        <f>H18-G18</f>
        <v>3544.3</v>
      </c>
      <c r="J18">
        <f>(I18/5337.2)*100</f>
        <v>66.407479577306461</v>
      </c>
      <c r="M18" s="1"/>
      <c r="N18" s="1"/>
      <c r="O18" s="1"/>
      <c r="P18" s="9"/>
      <c r="Q18" s="9"/>
      <c r="R18" s="9"/>
      <c r="S18" s="9"/>
      <c r="T18" s="9"/>
    </row>
    <row r="19" spans="1:20" x14ac:dyDescent="0.25">
      <c r="A19" t="s">
        <v>28</v>
      </c>
      <c r="E19" s="1" t="s">
        <v>4</v>
      </c>
      <c r="F19" t="s">
        <v>1</v>
      </c>
      <c r="G19" s="3">
        <v>143.69999999999999</v>
      </c>
      <c r="H19">
        <v>5657.3</v>
      </c>
      <c r="I19">
        <f>H19-G19</f>
        <v>5513.6</v>
      </c>
      <c r="J19" s="3">
        <f>(I19/5513.6)*100</f>
        <v>100</v>
      </c>
      <c r="M19" s="1"/>
      <c r="N19" s="1"/>
      <c r="O19" s="1"/>
      <c r="P19" s="9"/>
      <c r="Q19" s="9"/>
      <c r="R19" s="9"/>
      <c r="S19" s="9"/>
      <c r="T19" s="9"/>
    </row>
    <row r="20" spans="1:20" x14ac:dyDescent="0.25">
      <c r="A20" t="s">
        <v>27</v>
      </c>
      <c r="D20" s="1"/>
      <c r="F20" t="s">
        <v>0</v>
      </c>
      <c r="G20" s="3">
        <v>143.69999999999999</v>
      </c>
      <c r="H20">
        <v>4668.3</v>
      </c>
      <c r="I20">
        <f>H20-G20</f>
        <v>4524.6000000000004</v>
      </c>
      <c r="J20" s="2">
        <f>(I20/5513.6)*100</f>
        <v>82.062536273940793</v>
      </c>
      <c r="M20" s="1"/>
      <c r="N20" s="1"/>
      <c r="O20" s="1"/>
      <c r="P20" s="9"/>
      <c r="Q20" s="9"/>
      <c r="R20" s="9"/>
      <c r="S20" s="9"/>
      <c r="T20" s="9"/>
    </row>
    <row r="21" spans="1:20" x14ac:dyDescent="0.25">
      <c r="A21" t="s">
        <v>26</v>
      </c>
      <c r="D21" s="1"/>
      <c r="E21" s="1" t="s">
        <v>14</v>
      </c>
      <c r="F21" t="s">
        <v>1</v>
      </c>
      <c r="G21" s="3">
        <v>143.69999999999999</v>
      </c>
      <c r="H21">
        <v>6342.7</v>
      </c>
      <c r="I21">
        <f>H21-G21</f>
        <v>6199</v>
      </c>
      <c r="J21">
        <f>(I21/6199)*100</f>
        <v>100</v>
      </c>
      <c r="M21" s="1"/>
      <c r="N21" s="1"/>
      <c r="O21" s="1"/>
      <c r="P21" s="10"/>
      <c r="Q21" s="10"/>
      <c r="R21" s="10"/>
      <c r="S21" s="8"/>
      <c r="T21" s="9"/>
    </row>
    <row r="22" spans="1:20" x14ac:dyDescent="0.25">
      <c r="A22" t="s">
        <v>25</v>
      </c>
      <c r="E22" s="1"/>
      <c r="F22" t="s">
        <v>0</v>
      </c>
      <c r="G22" s="3">
        <v>143.69999999999999</v>
      </c>
      <c r="H22">
        <v>3929.3</v>
      </c>
      <c r="I22">
        <f>H22-G22</f>
        <v>3785.6000000000004</v>
      </c>
      <c r="J22">
        <f>(I22/6199)*100</f>
        <v>61.067914179706406</v>
      </c>
      <c r="M22" s="1"/>
      <c r="N22" s="1"/>
      <c r="O22" s="1"/>
      <c r="P22" s="9"/>
      <c r="Q22" s="9"/>
      <c r="R22" s="9"/>
      <c r="T22" s="9"/>
    </row>
    <row r="23" spans="1:20" x14ac:dyDescent="0.25">
      <c r="A23" t="s">
        <v>24</v>
      </c>
      <c r="M23" s="1"/>
      <c r="N23" s="1"/>
      <c r="O23" s="1"/>
      <c r="P23" s="9"/>
      <c r="Q23" s="9"/>
      <c r="R23" s="9"/>
      <c r="T23" s="9"/>
    </row>
    <row r="24" spans="1:20" x14ac:dyDescent="0.25">
      <c r="A24" t="s">
        <v>23</v>
      </c>
      <c r="M24" s="1"/>
      <c r="N24" s="1"/>
      <c r="O24" s="1"/>
      <c r="P24" s="9"/>
      <c r="Q24" s="9"/>
      <c r="R24" s="9"/>
      <c r="T24" s="9"/>
    </row>
    <row r="25" spans="1:20" x14ac:dyDescent="0.25">
      <c r="A25" t="s">
        <v>22</v>
      </c>
      <c r="M25" s="1"/>
      <c r="N25" s="1"/>
      <c r="O25" s="1"/>
      <c r="P25" s="9"/>
      <c r="Q25" s="9"/>
      <c r="R25" s="9"/>
      <c r="T25" s="9"/>
    </row>
    <row r="26" spans="1:20" x14ac:dyDescent="0.25">
      <c r="A26" t="s">
        <v>21</v>
      </c>
      <c r="M26" s="1"/>
      <c r="N26" s="1"/>
      <c r="O26" s="1"/>
      <c r="P26" s="9"/>
      <c r="Q26" s="9"/>
      <c r="R26" s="9"/>
      <c r="S26" s="9"/>
      <c r="T26" s="9"/>
    </row>
    <row r="27" spans="1:20" x14ac:dyDescent="0.25">
      <c r="A27" t="s">
        <v>20</v>
      </c>
      <c r="M27" s="1"/>
      <c r="N27" s="1"/>
      <c r="O27" s="1"/>
      <c r="P27" s="9"/>
      <c r="Q27" s="9"/>
      <c r="R27" s="9"/>
      <c r="S27" s="9"/>
      <c r="T27" s="9"/>
    </row>
    <row r="28" spans="1:20" x14ac:dyDescent="0.25">
      <c r="A28" t="s">
        <v>19</v>
      </c>
      <c r="M28" s="1"/>
      <c r="N28" s="1"/>
      <c r="O28" s="1"/>
      <c r="P28" s="9"/>
      <c r="Q28" s="9"/>
      <c r="R28" s="9"/>
      <c r="S28" s="9"/>
      <c r="T28" s="9"/>
    </row>
    <row r="29" spans="1:20" x14ac:dyDescent="0.25">
      <c r="M29" s="1"/>
      <c r="N29" s="1"/>
      <c r="O29" s="1"/>
      <c r="P29" s="9"/>
      <c r="Q29" s="9"/>
      <c r="R29" s="9"/>
      <c r="S29" s="9"/>
      <c r="T29" s="9"/>
    </row>
    <row r="30" spans="1:20" x14ac:dyDescent="0.25">
      <c r="D30" s="1"/>
      <c r="G30" s="3"/>
      <c r="J30" s="2"/>
      <c r="M30" s="1"/>
      <c r="N30" s="1"/>
      <c r="O30" s="1"/>
      <c r="P30" s="9"/>
      <c r="Q30" s="9"/>
      <c r="R30" s="9"/>
      <c r="S30" s="9"/>
      <c r="T30" s="9"/>
    </row>
    <row r="31" spans="1:20" x14ac:dyDescent="0.25">
      <c r="M31" s="1"/>
      <c r="N31" s="1"/>
      <c r="O31" s="1"/>
      <c r="P31" s="9"/>
      <c r="Q31" s="9"/>
      <c r="R31" s="9"/>
      <c r="S31" s="9"/>
      <c r="T31" s="9"/>
    </row>
    <row r="32" spans="1:20" x14ac:dyDescent="0.25">
      <c r="M32" s="1"/>
      <c r="N32" s="1"/>
      <c r="O32" s="1"/>
      <c r="P32" s="9"/>
      <c r="Q32" s="9"/>
      <c r="R32" s="9"/>
      <c r="S32" s="9"/>
      <c r="T32" s="9"/>
    </row>
    <row r="33" spans="4:20" x14ac:dyDescent="0.25">
      <c r="M33" s="1"/>
      <c r="N33" s="1"/>
      <c r="O33" s="1"/>
      <c r="P33" s="9"/>
      <c r="Q33" s="9"/>
      <c r="R33" s="9"/>
      <c r="S33" s="9"/>
      <c r="T33" s="9"/>
    </row>
    <row r="34" spans="4:20" x14ac:dyDescent="0.25">
      <c r="M34" s="1"/>
      <c r="N34" s="1"/>
      <c r="O34" s="1"/>
      <c r="P34" s="9"/>
      <c r="Q34" s="9"/>
      <c r="R34" s="9"/>
      <c r="S34" s="9"/>
      <c r="T34" s="9"/>
    </row>
    <row r="35" spans="4:20" x14ac:dyDescent="0.25">
      <c r="D35" s="1"/>
      <c r="E35" s="1"/>
      <c r="G35" s="3"/>
      <c r="H35" s="3"/>
      <c r="M35" s="1"/>
      <c r="N35" s="1"/>
      <c r="O35" s="1"/>
      <c r="P35" s="9"/>
      <c r="Q35" s="9"/>
      <c r="R35" s="9"/>
      <c r="S35" s="9"/>
      <c r="T35" s="9"/>
    </row>
    <row r="36" spans="4:20" x14ac:dyDescent="0.25">
      <c r="D36" s="1"/>
      <c r="E36" s="1"/>
      <c r="G36" s="3"/>
      <c r="M36" s="1"/>
      <c r="N36" s="1"/>
      <c r="O36" s="1"/>
      <c r="P36" s="9"/>
      <c r="Q36" s="9"/>
      <c r="R36" s="9"/>
      <c r="S36" s="9"/>
      <c r="T36" s="9"/>
    </row>
    <row r="37" spans="4:20" x14ac:dyDescent="0.25">
      <c r="M37" s="1"/>
      <c r="N37" s="1"/>
      <c r="O37" s="1"/>
      <c r="P37" s="9"/>
      <c r="Q37" s="9"/>
      <c r="R37" s="9"/>
      <c r="S37" s="9"/>
      <c r="T37" s="9"/>
    </row>
    <row r="38" spans="4:20" x14ac:dyDescent="0.25">
      <c r="M38" s="1"/>
      <c r="N38" s="1"/>
      <c r="O38" s="1"/>
      <c r="S38" s="9"/>
      <c r="T38" s="9"/>
    </row>
    <row r="39" spans="4:20" x14ac:dyDescent="0.25">
      <c r="O39" s="1"/>
      <c r="S39" s="9"/>
      <c r="T39" s="9"/>
    </row>
    <row r="40" spans="4:20" x14ac:dyDescent="0.25">
      <c r="G40" s="3"/>
      <c r="O40" s="1"/>
      <c r="S40" s="9"/>
      <c r="T40" s="9"/>
    </row>
    <row r="41" spans="4:20" x14ac:dyDescent="0.25">
      <c r="S41" s="9"/>
      <c r="T41" s="9"/>
    </row>
    <row r="42" spans="4:20" x14ac:dyDescent="0.25">
      <c r="S42" s="9"/>
      <c r="T42" s="9"/>
    </row>
    <row r="43" spans="4:20" x14ac:dyDescent="0.25">
      <c r="S43" s="9"/>
      <c r="T43" s="9"/>
    </row>
    <row r="44" spans="4:20" x14ac:dyDescent="0.25">
      <c r="S44" s="9"/>
      <c r="T44" s="9"/>
    </row>
    <row r="45" spans="4:20" x14ac:dyDescent="0.25">
      <c r="S45" s="9"/>
      <c r="T45" s="9"/>
    </row>
    <row r="46" spans="4:20" x14ac:dyDescent="0.25">
      <c r="S46" s="9"/>
      <c r="T4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CE42F-1078-4FD4-A6BD-2CE57885E142}">
  <dimension ref="A1:W40"/>
  <sheetViews>
    <sheetView workbookViewId="0">
      <selection activeCell="A2" sqref="A2"/>
    </sheetView>
  </sheetViews>
  <sheetFormatPr defaultRowHeight="15" x14ac:dyDescent="0.25"/>
  <cols>
    <col min="1" max="1" width="53.7109375" bestFit="1" customWidth="1"/>
    <col min="4" max="4" width="12.140625" bestFit="1" customWidth="1"/>
    <col min="5" max="5" width="15.5703125" bestFit="1" customWidth="1"/>
    <col min="7" max="7" width="11.85546875" customWidth="1"/>
    <col min="8" max="8" width="10.7109375" customWidth="1"/>
    <col min="9" max="9" width="13" customWidth="1"/>
    <col min="15" max="15" width="10.42578125" bestFit="1" customWidth="1"/>
  </cols>
  <sheetData>
    <row r="1" spans="1:23" x14ac:dyDescent="0.25">
      <c r="A1" s="7" t="s">
        <v>150</v>
      </c>
    </row>
    <row r="2" spans="1:23" x14ac:dyDescent="0.25">
      <c r="M2" s="1"/>
      <c r="N2" s="1"/>
      <c r="O2" s="1"/>
      <c r="T2" s="5"/>
      <c r="U2" s="5"/>
      <c r="V2" s="5"/>
      <c r="W2" s="5"/>
    </row>
    <row r="3" spans="1:23" x14ac:dyDescent="0.25">
      <c r="M3" s="1"/>
      <c r="N3" s="1"/>
      <c r="O3" s="1"/>
    </row>
    <row r="4" spans="1:23" ht="42.75" x14ac:dyDescent="0.25">
      <c r="A4" t="s">
        <v>13</v>
      </c>
      <c r="D4" s="1"/>
      <c r="G4" s="6" t="s">
        <v>12</v>
      </c>
      <c r="H4" s="4" t="s">
        <v>11</v>
      </c>
      <c r="I4" s="4" t="s">
        <v>10</v>
      </c>
      <c r="J4" s="4" t="s">
        <v>9</v>
      </c>
      <c r="M4" s="1"/>
      <c r="N4" s="1"/>
      <c r="O4" s="1"/>
      <c r="P4" s="8"/>
      <c r="Q4" s="8"/>
      <c r="R4" s="8"/>
      <c r="S4" s="8"/>
      <c r="T4" s="8"/>
    </row>
    <row r="5" spans="1:23" x14ac:dyDescent="0.25">
      <c r="D5" s="1" t="s">
        <v>8</v>
      </c>
      <c r="E5" s="1" t="s">
        <v>2</v>
      </c>
      <c r="F5" t="s">
        <v>1</v>
      </c>
      <c r="G5" s="3">
        <v>69.900000000000006</v>
      </c>
      <c r="H5">
        <v>8545</v>
      </c>
      <c r="I5">
        <f t="shared" ref="I5:I40" si="0">H5-G5</f>
        <v>8475.1</v>
      </c>
      <c r="J5">
        <f>(I5/8475.1)*100</f>
        <v>100</v>
      </c>
      <c r="M5" s="1"/>
      <c r="N5" s="1"/>
      <c r="O5" s="1"/>
      <c r="P5" s="9"/>
      <c r="Q5" s="9"/>
      <c r="R5" s="9"/>
      <c r="S5" s="9"/>
      <c r="T5" s="9"/>
    </row>
    <row r="6" spans="1:23" x14ac:dyDescent="0.25">
      <c r="A6" t="s">
        <v>7</v>
      </c>
      <c r="D6" s="1"/>
      <c r="E6" s="1"/>
      <c r="F6" t="s">
        <v>0</v>
      </c>
      <c r="G6" s="3">
        <v>69.900000000000006</v>
      </c>
      <c r="H6">
        <v>1413</v>
      </c>
      <c r="I6">
        <f t="shared" si="0"/>
        <v>1343.1</v>
      </c>
      <c r="J6">
        <f>(I6/8475.1)*100</f>
        <v>15.847600618281788</v>
      </c>
      <c r="M6" s="1"/>
      <c r="N6" s="1"/>
      <c r="O6" s="1"/>
      <c r="P6" s="9"/>
      <c r="Q6" s="9"/>
      <c r="R6" s="9"/>
      <c r="S6" s="9"/>
      <c r="T6" s="9"/>
    </row>
    <row r="7" spans="1:23" x14ac:dyDescent="0.25">
      <c r="A7" t="s">
        <v>6</v>
      </c>
      <c r="D7" s="1"/>
      <c r="E7" s="1" t="s">
        <v>4</v>
      </c>
      <c r="F7" t="s">
        <v>1</v>
      </c>
      <c r="G7" s="3">
        <v>69.900000000000006</v>
      </c>
      <c r="H7">
        <v>9174.9</v>
      </c>
      <c r="I7">
        <f>H7-G7</f>
        <v>9105</v>
      </c>
      <c r="J7">
        <f>(I7/9105)*100</f>
        <v>100</v>
      </c>
      <c r="M7" s="1"/>
      <c r="N7" s="1"/>
      <c r="O7" s="1"/>
      <c r="P7" s="9"/>
      <c r="Q7" s="9"/>
      <c r="R7" s="9"/>
      <c r="S7" s="9"/>
      <c r="T7" s="9"/>
    </row>
    <row r="8" spans="1:23" x14ac:dyDescent="0.25">
      <c r="A8" t="s">
        <v>61</v>
      </c>
      <c r="D8" s="1"/>
      <c r="F8" t="s">
        <v>0</v>
      </c>
      <c r="G8" s="3">
        <v>69.900000000000006</v>
      </c>
      <c r="H8">
        <v>4269.8999999999996</v>
      </c>
      <c r="I8">
        <f>H8-G8</f>
        <v>4200</v>
      </c>
      <c r="J8">
        <f>(I8/9105)*100</f>
        <v>46.128500823723229</v>
      </c>
      <c r="M8" s="1"/>
      <c r="N8" s="1"/>
      <c r="O8" s="1"/>
      <c r="P8" s="9"/>
      <c r="Q8" s="9"/>
      <c r="R8" s="9"/>
      <c r="S8" s="9"/>
      <c r="T8" s="9"/>
    </row>
    <row r="9" spans="1:23" x14ac:dyDescent="0.25">
      <c r="A9" t="s">
        <v>60</v>
      </c>
      <c r="E9" s="1" t="s">
        <v>14</v>
      </c>
      <c r="F9" t="s">
        <v>1</v>
      </c>
      <c r="G9" s="3">
        <v>69.900000000000006</v>
      </c>
      <c r="H9">
        <v>9246</v>
      </c>
      <c r="I9">
        <f>H9-G9</f>
        <v>9176.1</v>
      </c>
      <c r="J9">
        <f>(I9/9176.1)*100</f>
        <v>100</v>
      </c>
      <c r="M9" s="1"/>
      <c r="N9" s="1"/>
      <c r="O9" s="1"/>
      <c r="P9" s="9"/>
      <c r="Q9" s="9"/>
      <c r="R9" s="9"/>
      <c r="S9" s="9"/>
      <c r="T9" s="9"/>
    </row>
    <row r="10" spans="1:23" x14ac:dyDescent="0.25">
      <c r="A10" t="s">
        <v>59</v>
      </c>
      <c r="E10" s="1"/>
      <c r="F10" t="s">
        <v>0</v>
      </c>
      <c r="G10" s="3">
        <v>69.900000000000006</v>
      </c>
      <c r="H10">
        <v>3466.2</v>
      </c>
      <c r="I10">
        <f>H10-G10</f>
        <v>3396.2999999999997</v>
      </c>
      <c r="J10">
        <f>(I10/9176.1)*100</f>
        <v>37.01245627227253</v>
      </c>
      <c r="M10" s="1"/>
      <c r="N10" s="1"/>
      <c r="O10" s="1"/>
      <c r="P10" s="9"/>
      <c r="Q10" s="9"/>
      <c r="R10" s="9"/>
      <c r="S10" s="9"/>
      <c r="T10" s="9"/>
    </row>
    <row r="11" spans="1:23" x14ac:dyDescent="0.25">
      <c r="A11" t="s">
        <v>58</v>
      </c>
      <c r="D11" s="1" t="s">
        <v>5</v>
      </c>
      <c r="E11" s="1" t="s">
        <v>2</v>
      </c>
      <c r="F11" t="s">
        <v>1</v>
      </c>
      <c r="G11" s="3">
        <v>81.5</v>
      </c>
      <c r="H11">
        <v>7512.4</v>
      </c>
      <c r="I11">
        <f>H11-G11</f>
        <v>7430.9</v>
      </c>
      <c r="J11">
        <f>(I11/7430.9)*100</f>
        <v>100</v>
      </c>
      <c r="M11" s="1"/>
      <c r="N11" s="1"/>
      <c r="O11" s="1"/>
      <c r="P11" s="9"/>
      <c r="Q11" s="9"/>
      <c r="R11" s="9"/>
      <c r="S11" s="9"/>
      <c r="T11" s="9"/>
    </row>
    <row r="12" spans="1:23" x14ac:dyDescent="0.25">
      <c r="A12" t="s">
        <v>57</v>
      </c>
      <c r="D12" s="1"/>
      <c r="E12" s="1"/>
      <c r="F12" t="s">
        <v>0</v>
      </c>
      <c r="G12" s="3">
        <v>81.5</v>
      </c>
      <c r="H12">
        <v>4699</v>
      </c>
      <c r="I12">
        <f>H12-G12</f>
        <v>4617.5</v>
      </c>
      <c r="J12">
        <f>(I12/7430.9)*100</f>
        <v>62.139175604570106</v>
      </c>
      <c r="M12" s="1"/>
      <c r="N12" s="1"/>
      <c r="O12" s="1"/>
      <c r="P12" s="9"/>
      <c r="Q12" s="9"/>
      <c r="R12" s="9"/>
      <c r="S12" s="9"/>
      <c r="T12" s="9"/>
    </row>
    <row r="13" spans="1:23" x14ac:dyDescent="0.25">
      <c r="A13" t="s">
        <v>56</v>
      </c>
      <c r="D13" s="1"/>
      <c r="E13" s="1" t="s">
        <v>4</v>
      </c>
      <c r="F13" t="s">
        <v>1</v>
      </c>
      <c r="G13" s="3">
        <v>81.5</v>
      </c>
      <c r="H13">
        <v>6587.2</v>
      </c>
      <c r="I13">
        <f>H13-G13</f>
        <v>6505.7</v>
      </c>
      <c r="J13">
        <f>(I13/6505.7)*100</f>
        <v>100</v>
      </c>
      <c r="M13" s="1"/>
      <c r="N13" s="1"/>
      <c r="O13" s="1"/>
      <c r="P13" s="9"/>
      <c r="Q13" s="9"/>
      <c r="R13" s="9"/>
      <c r="S13" s="9"/>
      <c r="T13" s="9"/>
    </row>
    <row r="14" spans="1:23" x14ac:dyDescent="0.25">
      <c r="A14" t="s">
        <v>55</v>
      </c>
      <c r="D14" s="1"/>
      <c r="F14" t="s">
        <v>0</v>
      </c>
      <c r="G14" s="3">
        <v>81.5</v>
      </c>
      <c r="H14">
        <v>4926.3</v>
      </c>
      <c r="I14">
        <f>H14-G14</f>
        <v>4844.8</v>
      </c>
      <c r="J14" s="2">
        <f>(I14/6505.7)*100</f>
        <v>74.470080083618981</v>
      </c>
      <c r="M14" s="1"/>
      <c r="N14" s="1"/>
      <c r="O14" s="1"/>
      <c r="P14" s="9"/>
      <c r="Q14" s="9"/>
      <c r="R14" s="9"/>
      <c r="S14" s="9"/>
      <c r="T14" s="9"/>
    </row>
    <row r="15" spans="1:23" x14ac:dyDescent="0.25">
      <c r="A15" t="s">
        <v>54</v>
      </c>
      <c r="E15" s="1" t="s">
        <v>14</v>
      </c>
      <c r="F15" t="s">
        <v>1</v>
      </c>
      <c r="G15" s="3">
        <v>81.5</v>
      </c>
      <c r="H15">
        <v>6581.5</v>
      </c>
      <c r="I15">
        <f>H15-G15</f>
        <v>6500</v>
      </c>
      <c r="J15">
        <f>(I15/6500)*100</f>
        <v>100</v>
      </c>
      <c r="M15" s="1"/>
      <c r="N15" s="1"/>
      <c r="O15" s="1"/>
      <c r="P15" s="9"/>
      <c r="Q15" s="9"/>
      <c r="R15" s="9"/>
      <c r="S15" s="9"/>
      <c r="T15" s="9"/>
    </row>
    <row r="16" spans="1:23" x14ac:dyDescent="0.25">
      <c r="A16" t="s">
        <v>53</v>
      </c>
      <c r="E16" s="1"/>
      <c r="F16" t="s">
        <v>0</v>
      </c>
      <c r="G16" s="3">
        <v>81.5</v>
      </c>
      <c r="H16">
        <v>4633.5</v>
      </c>
      <c r="I16">
        <f>H16-G16</f>
        <v>4552</v>
      </c>
      <c r="J16">
        <f>(I16/6500)*100</f>
        <v>70.030769230769224</v>
      </c>
      <c r="M16" s="1"/>
      <c r="N16" s="1"/>
      <c r="O16" s="1"/>
      <c r="P16" s="9"/>
      <c r="Q16" s="9"/>
      <c r="R16" s="9"/>
      <c r="S16" s="9"/>
      <c r="T16" s="9"/>
    </row>
    <row r="17" spans="1:20" x14ac:dyDescent="0.25">
      <c r="A17" t="s">
        <v>52</v>
      </c>
      <c r="D17" s="1" t="s">
        <v>3</v>
      </c>
      <c r="E17" s="1" t="s">
        <v>2</v>
      </c>
      <c r="F17" t="s">
        <v>1</v>
      </c>
      <c r="G17" s="3">
        <v>81.599999999999994</v>
      </c>
      <c r="H17">
        <v>8494.6</v>
      </c>
      <c r="I17">
        <f>H17-G17</f>
        <v>8413</v>
      </c>
      <c r="J17">
        <f>(I17/8413)*100</f>
        <v>100</v>
      </c>
      <c r="M17" s="1"/>
      <c r="N17" s="1"/>
      <c r="O17" s="1"/>
      <c r="P17" s="9"/>
      <c r="Q17" s="9"/>
      <c r="R17" s="9"/>
      <c r="S17" s="9"/>
      <c r="T17" s="9"/>
    </row>
    <row r="18" spans="1:20" x14ac:dyDescent="0.25">
      <c r="A18" t="s">
        <v>51</v>
      </c>
      <c r="D18" s="1"/>
      <c r="E18" s="1"/>
      <c r="F18" t="s">
        <v>0</v>
      </c>
      <c r="G18" s="3">
        <v>81.599999999999994</v>
      </c>
      <c r="H18">
        <v>5592.4</v>
      </c>
      <c r="I18">
        <f>H18-G18</f>
        <v>5510.7999999999993</v>
      </c>
      <c r="J18">
        <f>(I18/8413)*100</f>
        <v>65.503387614406279</v>
      </c>
      <c r="M18" s="1"/>
      <c r="N18" s="1"/>
      <c r="O18" s="1"/>
      <c r="P18" s="9"/>
      <c r="Q18" s="9"/>
      <c r="R18" s="9"/>
      <c r="S18" s="9"/>
      <c r="T18" s="9"/>
    </row>
    <row r="19" spans="1:20" x14ac:dyDescent="0.25">
      <c r="A19" t="s">
        <v>50</v>
      </c>
      <c r="E19" s="1" t="s">
        <v>4</v>
      </c>
      <c r="F19" t="s">
        <v>1</v>
      </c>
      <c r="G19" s="3">
        <v>81.599999999999994</v>
      </c>
      <c r="H19">
        <v>8324.6</v>
      </c>
      <c r="I19">
        <f>H19-G19</f>
        <v>8243</v>
      </c>
      <c r="J19" s="3">
        <f>(I19/8243)*100</f>
        <v>100</v>
      </c>
      <c r="M19" s="1"/>
      <c r="N19" s="1"/>
      <c r="O19" s="1"/>
      <c r="P19" s="9"/>
      <c r="Q19" s="9"/>
      <c r="R19" s="9"/>
      <c r="S19" s="9"/>
      <c r="T19" s="9"/>
    </row>
    <row r="20" spans="1:20" x14ac:dyDescent="0.25">
      <c r="A20" t="s">
        <v>49</v>
      </c>
      <c r="D20" s="1"/>
      <c r="F20" t="s">
        <v>0</v>
      </c>
      <c r="G20" s="3">
        <v>81.599999999999994</v>
      </c>
      <c r="H20">
        <v>6265.8</v>
      </c>
      <c r="I20">
        <f>H20-G20</f>
        <v>6184.2</v>
      </c>
      <c r="J20" s="2">
        <f>(I20/8243)*100</f>
        <v>75.023656435763669</v>
      </c>
      <c r="M20" s="1"/>
      <c r="N20" s="1"/>
      <c r="O20" s="1"/>
      <c r="P20" s="9"/>
      <c r="Q20" s="9"/>
      <c r="R20" s="9"/>
      <c r="S20" s="9"/>
      <c r="T20" s="9"/>
    </row>
    <row r="21" spans="1:20" x14ac:dyDescent="0.25">
      <c r="A21" t="s">
        <v>48</v>
      </c>
      <c r="D21" s="1"/>
      <c r="E21" s="1" t="s">
        <v>14</v>
      </c>
      <c r="F21" t="s">
        <v>1</v>
      </c>
      <c r="G21" s="3">
        <v>81.599999999999994</v>
      </c>
      <c r="H21">
        <v>7732.6</v>
      </c>
      <c r="I21">
        <f>H21-G21</f>
        <v>7651</v>
      </c>
      <c r="J21">
        <f>(I21/7651)*100</f>
        <v>100</v>
      </c>
      <c r="M21" s="1"/>
      <c r="N21" s="1"/>
      <c r="O21" s="1"/>
      <c r="P21" s="10"/>
      <c r="Q21" s="10"/>
      <c r="R21" s="10"/>
      <c r="S21" s="8"/>
      <c r="T21" s="8"/>
    </row>
    <row r="22" spans="1:20" x14ac:dyDescent="0.25">
      <c r="A22" t="s">
        <v>47</v>
      </c>
      <c r="E22" s="1"/>
      <c r="F22" t="s">
        <v>0</v>
      </c>
      <c r="G22" s="3">
        <v>81.599999999999994</v>
      </c>
      <c r="H22">
        <v>5233.8</v>
      </c>
      <c r="I22">
        <f>H22-G22</f>
        <v>5152.2</v>
      </c>
      <c r="J22">
        <f>(I22/7651)*100</f>
        <v>67.340216965102599</v>
      </c>
      <c r="M22" s="1"/>
      <c r="N22" s="1"/>
      <c r="O22" s="1"/>
      <c r="P22" s="9"/>
      <c r="Q22" s="9"/>
      <c r="R22" s="9"/>
      <c r="T22" s="9"/>
    </row>
    <row r="23" spans="1:20" x14ac:dyDescent="0.25">
      <c r="A23" t="s">
        <v>46</v>
      </c>
      <c r="M23" s="1"/>
      <c r="N23" s="1"/>
      <c r="O23" s="1"/>
      <c r="P23" s="9"/>
      <c r="Q23" s="9"/>
      <c r="R23" s="9"/>
      <c r="T23" s="9"/>
    </row>
    <row r="24" spans="1:20" x14ac:dyDescent="0.25">
      <c r="A24" t="s">
        <v>45</v>
      </c>
      <c r="M24" s="1"/>
      <c r="N24" s="1"/>
      <c r="O24" s="1"/>
      <c r="P24" s="9"/>
      <c r="Q24" s="9"/>
      <c r="R24" s="9"/>
      <c r="T24" s="9"/>
    </row>
    <row r="25" spans="1:20" x14ac:dyDescent="0.25">
      <c r="A25" t="s">
        <v>44</v>
      </c>
      <c r="M25" s="1"/>
      <c r="N25" s="1"/>
      <c r="O25" s="1"/>
      <c r="P25" s="9"/>
      <c r="Q25" s="9"/>
      <c r="R25" s="9"/>
      <c r="T25" s="9"/>
    </row>
    <row r="26" spans="1:20" x14ac:dyDescent="0.25">
      <c r="A26" t="s">
        <v>43</v>
      </c>
      <c r="M26" s="1"/>
      <c r="N26" s="1"/>
      <c r="O26" s="1"/>
      <c r="P26" s="9"/>
      <c r="Q26" s="9"/>
      <c r="R26" s="9"/>
      <c r="S26" s="9"/>
      <c r="T26" s="9"/>
    </row>
    <row r="27" spans="1:20" x14ac:dyDescent="0.25">
      <c r="A27" t="s">
        <v>42</v>
      </c>
      <c r="M27" s="1"/>
      <c r="N27" s="1"/>
      <c r="O27" s="1"/>
      <c r="P27" s="9"/>
      <c r="Q27" s="9"/>
      <c r="R27" s="9"/>
      <c r="S27" s="9"/>
      <c r="T27" s="9"/>
    </row>
    <row r="28" spans="1:20" x14ac:dyDescent="0.25">
      <c r="A28" t="s">
        <v>41</v>
      </c>
      <c r="M28" s="1"/>
      <c r="N28" s="1"/>
      <c r="O28" s="1"/>
      <c r="P28" s="9"/>
      <c r="Q28" s="9"/>
      <c r="R28" s="9"/>
      <c r="S28" s="9"/>
      <c r="T28" s="9"/>
    </row>
    <row r="29" spans="1:20" x14ac:dyDescent="0.25">
      <c r="M29" s="1"/>
      <c r="N29" s="1"/>
      <c r="O29" s="1"/>
      <c r="P29" s="9"/>
      <c r="Q29" s="9"/>
      <c r="R29" s="9"/>
      <c r="S29" s="9"/>
      <c r="T29" s="9"/>
    </row>
    <row r="30" spans="1:20" x14ac:dyDescent="0.25">
      <c r="M30" s="1"/>
      <c r="N30" s="1"/>
      <c r="O30" s="1"/>
      <c r="P30" s="9"/>
      <c r="Q30" s="9"/>
      <c r="R30" s="9"/>
      <c r="S30" s="9"/>
      <c r="T30" s="9"/>
    </row>
    <row r="31" spans="1:20" x14ac:dyDescent="0.25">
      <c r="M31" s="1"/>
      <c r="N31" s="1"/>
      <c r="O31" s="1"/>
      <c r="P31" s="9"/>
      <c r="Q31" s="9"/>
      <c r="R31" s="9"/>
      <c r="S31" s="9"/>
      <c r="T31" s="9"/>
    </row>
    <row r="32" spans="1:20" x14ac:dyDescent="0.25">
      <c r="M32" s="1"/>
      <c r="N32" s="1"/>
      <c r="O32" s="1"/>
      <c r="P32" s="9"/>
      <c r="Q32" s="9"/>
      <c r="R32" s="9"/>
      <c r="S32" s="9"/>
      <c r="T32" s="9"/>
    </row>
    <row r="33" spans="4:20" x14ac:dyDescent="0.25">
      <c r="D33" s="1"/>
      <c r="G33" s="3"/>
      <c r="J33" s="2"/>
      <c r="M33" s="1"/>
      <c r="N33" s="1"/>
      <c r="O33" s="1"/>
      <c r="P33" s="9"/>
      <c r="Q33" s="9"/>
      <c r="R33" s="9"/>
      <c r="S33" s="9"/>
      <c r="T33" s="9"/>
    </row>
    <row r="34" spans="4:20" x14ac:dyDescent="0.25">
      <c r="M34" s="1"/>
      <c r="N34" s="1"/>
      <c r="O34" s="1"/>
      <c r="P34" s="9"/>
      <c r="Q34" s="9"/>
      <c r="R34" s="9"/>
      <c r="S34" s="9"/>
      <c r="T34" s="9"/>
    </row>
    <row r="35" spans="4:20" x14ac:dyDescent="0.25">
      <c r="D35" s="1"/>
      <c r="E35" s="1"/>
      <c r="G35" s="3"/>
      <c r="H35" s="3"/>
      <c r="I35" s="2"/>
      <c r="M35" s="1"/>
      <c r="N35" s="1"/>
      <c r="O35" s="1"/>
      <c r="P35" s="9"/>
      <c r="Q35" s="9"/>
      <c r="R35" s="9"/>
      <c r="S35" s="9"/>
      <c r="T35" s="9"/>
    </row>
    <row r="36" spans="4:20" x14ac:dyDescent="0.25">
      <c r="D36" s="1"/>
      <c r="E36" s="1"/>
      <c r="G36" s="3"/>
      <c r="M36" s="1"/>
      <c r="N36" s="1"/>
      <c r="O36" s="1"/>
      <c r="P36" s="9"/>
      <c r="Q36" s="9"/>
      <c r="R36" s="9"/>
      <c r="S36" s="9"/>
      <c r="T36" s="9"/>
    </row>
    <row r="37" spans="4:20" x14ac:dyDescent="0.25">
      <c r="G37" s="3"/>
      <c r="M37" s="1"/>
      <c r="N37" s="1"/>
      <c r="O37" s="1"/>
      <c r="P37" s="9"/>
      <c r="Q37" s="9"/>
      <c r="R37" s="9"/>
      <c r="S37" s="9"/>
      <c r="T37" s="9"/>
    </row>
    <row r="40" spans="4:20" x14ac:dyDescent="0.25">
      <c r="G4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51FD-D8CF-4530-BFA4-A2BAA91A5F65}">
  <dimension ref="A1:W40"/>
  <sheetViews>
    <sheetView workbookViewId="0">
      <selection activeCell="A17" sqref="A17:A29"/>
    </sheetView>
  </sheetViews>
  <sheetFormatPr defaultRowHeight="15" x14ac:dyDescent="0.25"/>
  <cols>
    <col min="1" max="1" width="53.7109375" bestFit="1" customWidth="1"/>
    <col min="4" max="4" width="12.140625" bestFit="1" customWidth="1"/>
    <col min="5" max="5" width="15.5703125" bestFit="1" customWidth="1"/>
    <col min="6" max="6" width="8.42578125" bestFit="1" customWidth="1"/>
    <col min="7" max="7" width="12.85546875" customWidth="1"/>
    <col min="8" max="8" width="11.28515625" customWidth="1"/>
    <col min="9" max="9" width="12.28515625" customWidth="1"/>
    <col min="10" max="10" width="10.85546875" customWidth="1"/>
    <col min="15" max="15" width="10.42578125" bestFit="1" customWidth="1"/>
  </cols>
  <sheetData>
    <row r="1" spans="1:23" x14ac:dyDescent="0.25">
      <c r="A1" s="7" t="s">
        <v>146</v>
      </c>
    </row>
    <row r="2" spans="1:23" x14ac:dyDescent="0.25">
      <c r="M2" s="1"/>
      <c r="N2" s="1"/>
      <c r="O2" s="1"/>
      <c r="T2" s="5"/>
      <c r="U2" s="5"/>
      <c r="V2" s="5"/>
      <c r="W2" s="5"/>
    </row>
    <row r="3" spans="1:23" x14ac:dyDescent="0.25">
      <c r="M3" s="1"/>
      <c r="N3" s="1"/>
      <c r="O3" s="1"/>
    </row>
    <row r="4" spans="1:23" ht="42.75" x14ac:dyDescent="0.25">
      <c r="A4" t="s">
        <v>13</v>
      </c>
      <c r="D4" s="1"/>
      <c r="G4" s="6" t="s">
        <v>12</v>
      </c>
      <c r="H4" s="4" t="s">
        <v>11</v>
      </c>
      <c r="I4" s="4" t="s">
        <v>10</v>
      </c>
      <c r="J4" s="4" t="s">
        <v>9</v>
      </c>
      <c r="M4" s="1"/>
      <c r="N4" s="1"/>
      <c r="O4" s="1"/>
      <c r="P4" s="8"/>
      <c r="Q4" s="8"/>
      <c r="R4" s="8"/>
      <c r="S4" s="8"/>
      <c r="T4" s="8"/>
      <c r="U4" s="8"/>
      <c r="V4" s="8"/>
    </row>
    <row r="5" spans="1:23" x14ac:dyDescent="0.25">
      <c r="D5" s="1" t="s">
        <v>8</v>
      </c>
      <c r="E5" s="1" t="s">
        <v>2</v>
      </c>
      <c r="F5" t="s">
        <v>1</v>
      </c>
      <c r="G5" s="3">
        <v>65.900000000000006</v>
      </c>
      <c r="H5">
        <v>5534.4</v>
      </c>
      <c r="I5">
        <f t="shared" ref="I5:I40" si="0">H5-G5</f>
        <v>5468.5</v>
      </c>
      <c r="J5">
        <f>(I5/5468.5)*100</f>
        <v>100</v>
      </c>
      <c r="M5" s="1"/>
      <c r="N5" s="1"/>
      <c r="O5" s="1"/>
      <c r="P5" s="9"/>
      <c r="Q5" s="9"/>
      <c r="R5" s="9"/>
      <c r="S5" s="9"/>
      <c r="T5" s="9"/>
    </row>
    <row r="6" spans="1:23" x14ac:dyDescent="0.25">
      <c r="A6" t="s">
        <v>7</v>
      </c>
      <c r="D6" s="1"/>
      <c r="E6" s="1"/>
      <c r="F6" t="s">
        <v>0</v>
      </c>
      <c r="G6" s="3">
        <v>65.900000000000006</v>
      </c>
      <c r="H6">
        <v>877.7</v>
      </c>
      <c r="I6">
        <f t="shared" si="0"/>
        <v>811.80000000000007</v>
      </c>
      <c r="J6">
        <f>(I6/5468.5)*100</f>
        <v>14.845021486696536</v>
      </c>
      <c r="M6" s="1"/>
      <c r="N6" s="1"/>
      <c r="O6" s="1"/>
      <c r="P6" s="9"/>
      <c r="Q6" s="9"/>
      <c r="R6" s="9"/>
      <c r="S6" s="9"/>
      <c r="T6" s="9"/>
    </row>
    <row r="7" spans="1:23" x14ac:dyDescent="0.25">
      <c r="A7" t="s">
        <v>6</v>
      </c>
      <c r="D7" s="1"/>
      <c r="E7" s="1" t="s">
        <v>4</v>
      </c>
      <c r="F7" t="s">
        <v>1</v>
      </c>
      <c r="G7" s="3">
        <v>65.900000000000006</v>
      </c>
      <c r="H7">
        <v>6181.4</v>
      </c>
      <c r="I7">
        <f>H7-G7</f>
        <v>6115.5</v>
      </c>
      <c r="J7">
        <f>(I7/6115.5)*100</f>
        <v>100</v>
      </c>
      <c r="M7" s="1"/>
      <c r="N7" s="1"/>
      <c r="O7" s="1"/>
      <c r="P7" s="9"/>
      <c r="Q7" s="9"/>
      <c r="R7" s="9"/>
      <c r="S7" s="9"/>
      <c r="T7" s="9"/>
    </row>
    <row r="8" spans="1:23" x14ac:dyDescent="0.25">
      <c r="A8" t="s">
        <v>82</v>
      </c>
      <c r="D8" s="1"/>
      <c r="F8" t="s">
        <v>0</v>
      </c>
      <c r="G8" s="3">
        <v>65.900000000000006</v>
      </c>
      <c r="H8">
        <v>3716.6</v>
      </c>
      <c r="I8">
        <f>H8-G8</f>
        <v>3650.7</v>
      </c>
      <c r="J8">
        <f>(I8/6115.5)*100</f>
        <v>59.695854795192538</v>
      </c>
      <c r="M8" s="1"/>
      <c r="N8" s="1"/>
      <c r="O8" s="1"/>
      <c r="P8" s="9"/>
      <c r="Q8" s="9"/>
      <c r="R8" s="9"/>
      <c r="S8" s="9"/>
      <c r="T8" s="9"/>
    </row>
    <row r="9" spans="1:23" x14ac:dyDescent="0.25">
      <c r="A9" t="s">
        <v>81</v>
      </c>
      <c r="E9" s="1" t="s">
        <v>14</v>
      </c>
      <c r="F9" t="s">
        <v>1</v>
      </c>
      <c r="G9" s="3">
        <v>65.900000000000006</v>
      </c>
      <c r="H9">
        <v>5843</v>
      </c>
      <c r="I9">
        <f>H9-G9</f>
        <v>5777.1</v>
      </c>
      <c r="J9">
        <f>(I9/5777.1)*100</f>
        <v>100</v>
      </c>
      <c r="M9" s="1"/>
      <c r="N9" s="1"/>
      <c r="O9" s="1"/>
      <c r="P9" s="9"/>
      <c r="Q9" s="9"/>
      <c r="R9" s="9"/>
      <c r="S9" s="9"/>
      <c r="T9" s="9"/>
      <c r="U9" s="9"/>
    </row>
    <row r="10" spans="1:23" x14ac:dyDescent="0.25">
      <c r="A10" t="s">
        <v>80</v>
      </c>
      <c r="E10" s="1"/>
      <c r="F10" t="s">
        <v>0</v>
      </c>
      <c r="G10" s="3">
        <v>65.900000000000006</v>
      </c>
      <c r="H10">
        <v>2161.6999999999998</v>
      </c>
      <c r="I10">
        <f>H10-G10</f>
        <v>2095.7999999999997</v>
      </c>
      <c r="J10">
        <f>(I10/5777.1)*100</f>
        <v>36.277717193747719</v>
      </c>
      <c r="M10" s="1"/>
      <c r="N10" s="1"/>
      <c r="O10" s="1"/>
      <c r="P10" s="9"/>
      <c r="Q10" s="9"/>
      <c r="R10" s="9"/>
      <c r="S10" s="9"/>
      <c r="T10" s="9"/>
      <c r="U10" s="9"/>
    </row>
    <row r="11" spans="1:23" x14ac:dyDescent="0.25">
      <c r="A11" t="s">
        <v>79</v>
      </c>
      <c r="D11" s="1" t="s">
        <v>5</v>
      </c>
      <c r="E11" s="1" t="s">
        <v>2</v>
      </c>
      <c r="F11" t="s">
        <v>1</v>
      </c>
      <c r="G11" s="3">
        <v>74</v>
      </c>
      <c r="H11">
        <v>6778</v>
      </c>
      <c r="I11">
        <f>H11-G11</f>
        <v>6704</v>
      </c>
      <c r="J11">
        <f>(I11/6704)*100</f>
        <v>100</v>
      </c>
      <c r="M11" s="1"/>
      <c r="N11" s="1"/>
      <c r="O11" s="1"/>
      <c r="P11" s="9"/>
      <c r="Q11" s="9"/>
      <c r="R11" s="9"/>
      <c r="S11" s="9"/>
      <c r="T11" s="9"/>
      <c r="U11" s="9"/>
    </row>
    <row r="12" spans="1:23" x14ac:dyDescent="0.25">
      <c r="A12" t="s">
        <v>78</v>
      </c>
      <c r="D12" s="1"/>
      <c r="E12" s="1"/>
      <c r="F12" t="s">
        <v>0</v>
      </c>
      <c r="G12" s="3">
        <v>74</v>
      </c>
      <c r="H12">
        <v>4892.5</v>
      </c>
      <c r="I12">
        <f>H12-G12</f>
        <v>4818.5</v>
      </c>
      <c r="J12">
        <f>(I12/6704)*100</f>
        <v>71.875</v>
      </c>
      <c r="M12" s="1"/>
      <c r="N12" s="1"/>
      <c r="O12" s="1"/>
      <c r="P12" s="9"/>
      <c r="Q12" s="9"/>
      <c r="R12" s="9"/>
      <c r="S12" s="9"/>
      <c r="T12" s="9"/>
      <c r="U12" s="9"/>
    </row>
    <row r="13" spans="1:23" x14ac:dyDescent="0.25">
      <c r="A13" t="s">
        <v>77</v>
      </c>
      <c r="D13" s="1"/>
      <c r="E13" s="1" t="s">
        <v>4</v>
      </c>
      <c r="F13" t="s">
        <v>1</v>
      </c>
      <c r="G13" s="3">
        <v>74</v>
      </c>
      <c r="H13">
        <v>7060.5</v>
      </c>
      <c r="I13">
        <f>H13-G13</f>
        <v>6986.5</v>
      </c>
      <c r="J13">
        <f>(I13/6986.5)*100</f>
        <v>100</v>
      </c>
      <c r="M13" s="1"/>
      <c r="N13" s="1"/>
      <c r="O13" s="1"/>
      <c r="P13" s="9"/>
      <c r="Q13" s="9"/>
      <c r="R13" s="9"/>
      <c r="S13" s="9"/>
      <c r="T13" s="9"/>
      <c r="U13" s="9"/>
    </row>
    <row r="14" spans="1:23" x14ac:dyDescent="0.25">
      <c r="A14" t="s">
        <v>76</v>
      </c>
      <c r="D14" s="1"/>
      <c r="F14" t="s">
        <v>0</v>
      </c>
      <c r="G14" s="3">
        <v>74</v>
      </c>
      <c r="H14">
        <v>5933.8</v>
      </c>
      <c r="I14">
        <f>H14-G14</f>
        <v>5859.8</v>
      </c>
      <c r="J14" s="2">
        <f>(I14/6986.5)*100</f>
        <v>83.873183997709873</v>
      </c>
      <c r="M14" s="1"/>
      <c r="N14" s="1"/>
      <c r="O14" s="1"/>
      <c r="P14" s="9"/>
      <c r="Q14" s="9"/>
      <c r="R14" s="9"/>
      <c r="S14" s="9"/>
      <c r="T14" s="9"/>
      <c r="U14" s="9"/>
    </row>
    <row r="15" spans="1:23" x14ac:dyDescent="0.25">
      <c r="A15" t="s">
        <v>75</v>
      </c>
      <c r="E15" s="1" t="s">
        <v>14</v>
      </c>
      <c r="F15" t="s">
        <v>1</v>
      </c>
      <c r="G15" s="3">
        <v>74</v>
      </c>
      <c r="H15">
        <v>7445.8</v>
      </c>
      <c r="I15">
        <f>H15-G15</f>
        <v>7371.8</v>
      </c>
      <c r="J15">
        <f>(I15/7371.8)*100</f>
        <v>100</v>
      </c>
      <c r="M15" s="1"/>
      <c r="N15" s="1"/>
      <c r="O15" s="1"/>
      <c r="P15" s="9"/>
      <c r="Q15" s="9"/>
      <c r="R15" s="9"/>
      <c r="S15" s="9"/>
      <c r="T15" s="9"/>
      <c r="U15" s="9"/>
    </row>
    <row r="16" spans="1:23" x14ac:dyDescent="0.25">
      <c r="A16" t="s">
        <v>74</v>
      </c>
      <c r="E16" s="1"/>
      <c r="F16" t="s">
        <v>0</v>
      </c>
      <c r="G16" s="3">
        <v>74</v>
      </c>
      <c r="H16">
        <v>5571.9</v>
      </c>
      <c r="I16">
        <f>H16-G16</f>
        <v>5497.9</v>
      </c>
      <c r="J16">
        <f>(I16/7371.8)*100</f>
        <v>74.580156813803939</v>
      </c>
      <c r="M16" s="1"/>
      <c r="N16" s="1"/>
      <c r="O16" s="1"/>
      <c r="P16" s="9"/>
      <c r="Q16" s="9"/>
      <c r="R16" s="9"/>
      <c r="S16" s="9"/>
      <c r="T16" s="9"/>
      <c r="U16" s="9"/>
    </row>
    <row r="17" spans="1:21" x14ac:dyDescent="0.25">
      <c r="A17" t="s">
        <v>73</v>
      </c>
      <c r="D17" s="1" t="s">
        <v>3</v>
      </c>
      <c r="E17" s="1" t="s">
        <v>2</v>
      </c>
      <c r="F17" t="s">
        <v>1</v>
      </c>
      <c r="G17" s="3">
        <v>82.1</v>
      </c>
      <c r="H17">
        <v>8700.2999999999993</v>
      </c>
      <c r="I17">
        <f>H17-G17</f>
        <v>8618.1999999999989</v>
      </c>
      <c r="J17">
        <f>(I17/8618.2)*100</f>
        <v>99.999999999999972</v>
      </c>
      <c r="M17" s="1"/>
      <c r="N17" s="1"/>
      <c r="O17" s="1"/>
      <c r="P17" s="9"/>
      <c r="Q17" s="9"/>
      <c r="R17" s="9"/>
      <c r="S17" s="9"/>
      <c r="T17" s="9"/>
      <c r="U17" s="9"/>
    </row>
    <row r="18" spans="1:21" x14ac:dyDescent="0.25">
      <c r="A18" t="s">
        <v>72</v>
      </c>
      <c r="D18" s="1"/>
      <c r="E18" s="1"/>
      <c r="F18" t="s">
        <v>0</v>
      </c>
      <c r="G18" s="3">
        <v>82.1</v>
      </c>
      <c r="H18">
        <v>6565.1</v>
      </c>
      <c r="I18">
        <f>H18-G18</f>
        <v>6483</v>
      </c>
      <c r="J18">
        <f>(I18/8618.2)*100</f>
        <v>75.224524842774585</v>
      </c>
      <c r="M18" s="1"/>
      <c r="N18" s="1"/>
      <c r="O18" s="1"/>
      <c r="P18" s="9"/>
      <c r="Q18" s="9"/>
      <c r="R18" s="9"/>
      <c r="S18" s="9"/>
      <c r="T18" s="9"/>
      <c r="U18" s="9"/>
    </row>
    <row r="19" spans="1:21" x14ac:dyDescent="0.25">
      <c r="A19" t="s">
        <v>71</v>
      </c>
      <c r="E19" s="1" t="s">
        <v>4</v>
      </c>
      <c r="F19" t="s">
        <v>1</v>
      </c>
      <c r="G19" s="3">
        <v>82.1</v>
      </c>
      <c r="H19">
        <v>8528.6</v>
      </c>
      <c r="I19">
        <f>H19-G19</f>
        <v>8446.5</v>
      </c>
      <c r="J19" s="3">
        <f>(I19/8446.5)*100</f>
        <v>100</v>
      </c>
      <c r="M19" s="1"/>
      <c r="N19" s="1"/>
      <c r="O19" s="1"/>
      <c r="P19" s="9"/>
      <c r="Q19" s="9"/>
      <c r="R19" s="9"/>
      <c r="S19" s="9"/>
      <c r="T19" s="9"/>
      <c r="U19" s="9"/>
    </row>
    <row r="20" spans="1:21" x14ac:dyDescent="0.25">
      <c r="A20" t="s">
        <v>70</v>
      </c>
      <c r="D20" s="1"/>
      <c r="F20" t="s">
        <v>0</v>
      </c>
      <c r="G20" s="3">
        <v>82.1</v>
      </c>
      <c r="H20">
        <v>7930.4</v>
      </c>
      <c r="I20">
        <f>H20-G20</f>
        <v>7848.2999999999993</v>
      </c>
      <c r="J20" s="2">
        <f>(I20/8446.5)*100</f>
        <v>92.917776593855436</v>
      </c>
      <c r="M20" s="1"/>
      <c r="N20" s="1"/>
      <c r="O20" s="1"/>
      <c r="P20" s="9"/>
      <c r="Q20" s="9"/>
      <c r="R20" s="9"/>
      <c r="S20" s="9"/>
      <c r="T20" s="9"/>
      <c r="U20" s="9"/>
    </row>
    <row r="21" spans="1:21" x14ac:dyDescent="0.25">
      <c r="A21" t="s">
        <v>69</v>
      </c>
      <c r="E21" s="1" t="s">
        <v>14</v>
      </c>
      <c r="F21" t="s">
        <v>1</v>
      </c>
      <c r="G21" s="3">
        <v>82.1</v>
      </c>
      <c r="H21">
        <v>8229</v>
      </c>
      <c r="I21">
        <f>H21-G21</f>
        <v>8146.9</v>
      </c>
      <c r="J21">
        <f>(I21/8146.9)*100</f>
        <v>100</v>
      </c>
      <c r="M21" s="1"/>
      <c r="N21" s="1"/>
      <c r="O21" s="1"/>
      <c r="P21" s="10"/>
      <c r="Q21" s="10"/>
      <c r="R21" s="10"/>
      <c r="S21" s="8"/>
      <c r="T21" s="8"/>
    </row>
    <row r="22" spans="1:21" x14ac:dyDescent="0.25">
      <c r="A22" t="s">
        <v>68</v>
      </c>
      <c r="E22" s="1"/>
      <c r="F22" t="s">
        <v>0</v>
      </c>
      <c r="G22" s="3">
        <v>82.1</v>
      </c>
      <c r="H22">
        <v>6136.2</v>
      </c>
      <c r="I22">
        <f>H22-G22</f>
        <v>6054.0999999999995</v>
      </c>
      <c r="J22">
        <f>(I22/8146.9)*100</f>
        <v>74.311701383348264</v>
      </c>
      <c r="M22" s="1"/>
      <c r="N22" s="1"/>
      <c r="O22" s="1"/>
      <c r="P22" s="9"/>
      <c r="Q22" s="9"/>
      <c r="R22" s="9"/>
      <c r="T22" s="9"/>
    </row>
    <row r="23" spans="1:21" x14ac:dyDescent="0.25">
      <c r="A23" t="s">
        <v>67</v>
      </c>
      <c r="M23" s="1"/>
      <c r="N23" s="1"/>
      <c r="O23" s="1"/>
      <c r="P23" s="9"/>
      <c r="Q23" s="9"/>
      <c r="R23" s="9"/>
      <c r="T23" s="9"/>
    </row>
    <row r="24" spans="1:21" x14ac:dyDescent="0.25">
      <c r="A24" t="s">
        <v>66</v>
      </c>
      <c r="M24" s="1"/>
      <c r="N24" s="1"/>
      <c r="O24" s="1"/>
      <c r="P24" s="9"/>
      <c r="Q24" s="9"/>
      <c r="R24" s="9"/>
      <c r="T24" s="9"/>
    </row>
    <row r="25" spans="1:21" x14ac:dyDescent="0.25">
      <c r="A25" t="s">
        <v>65</v>
      </c>
      <c r="M25" s="1"/>
      <c r="N25" s="1"/>
      <c r="O25" s="1"/>
      <c r="P25" s="9"/>
      <c r="Q25" s="9"/>
      <c r="R25" s="9"/>
      <c r="T25" s="9"/>
    </row>
    <row r="26" spans="1:21" x14ac:dyDescent="0.25">
      <c r="A26" t="s">
        <v>64</v>
      </c>
      <c r="D26" s="1"/>
      <c r="E26" s="1"/>
      <c r="G26" s="3"/>
      <c r="M26" s="1"/>
      <c r="N26" s="1"/>
      <c r="O26" s="1"/>
      <c r="P26" s="9"/>
      <c r="Q26" s="9"/>
      <c r="R26" s="9"/>
      <c r="S26" s="9"/>
      <c r="T26" s="9"/>
      <c r="U26" s="9"/>
    </row>
    <row r="27" spans="1:21" x14ac:dyDescent="0.25">
      <c r="A27" t="s">
        <v>63</v>
      </c>
      <c r="D27" s="1"/>
      <c r="G27" s="3"/>
      <c r="M27" s="1"/>
      <c r="N27" s="1"/>
      <c r="O27" s="1"/>
      <c r="P27" s="9"/>
      <c r="Q27" s="9"/>
      <c r="R27" s="9"/>
      <c r="S27" s="9"/>
      <c r="T27" s="9"/>
      <c r="U27" s="9"/>
    </row>
    <row r="28" spans="1:21" x14ac:dyDescent="0.25">
      <c r="A28" t="s">
        <v>62</v>
      </c>
      <c r="M28" s="1"/>
      <c r="N28" s="1"/>
      <c r="O28" s="1"/>
      <c r="P28" s="9"/>
      <c r="Q28" s="9"/>
      <c r="R28" s="9"/>
      <c r="S28" s="9"/>
      <c r="T28" s="9"/>
      <c r="U28" s="9"/>
    </row>
    <row r="29" spans="1:21" x14ac:dyDescent="0.25">
      <c r="M29" s="1"/>
      <c r="N29" s="1"/>
      <c r="O29" s="1"/>
      <c r="P29" s="9"/>
      <c r="Q29" s="9"/>
      <c r="R29" s="9"/>
      <c r="S29" s="9"/>
      <c r="T29" s="9"/>
      <c r="U29" s="9"/>
    </row>
    <row r="30" spans="1:21" x14ac:dyDescent="0.25">
      <c r="M30" s="1"/>
      <c r="N30" s="1"/>
      <c r="O30" s="1"/>
      <c r="P30" s="9"/>
      <c r="Q30" s="9"/>
      <c r="R30" s="9"/>
      <c r="S30" s="9"/>
      <c r="T30" s="9"/>
      <c r="U30" s="9"/>
    </row>
    <row r="31" spans="1:21" x14ac:dyDescent="0.25">
      <c r="M31" s="1"/>
      <c r="N31" s="1"/>
      <c r="O31" s="1"/>
      <c r="P31" s="9"/>
      <c r="Q31" s="9"/>
      <c r="R31" s="9"/>
      <c r="S31" s="9"/>
      <c r="T31" s="9"/>
      <c r="U31" s="9"/>
    </row>
    <row r="32" spans="1:21" x14ac:dyDescent="0.25">
      <c r="M32" s="1"/>
      <c r="N32" s="1"/>
      <c r="O32" s="1"/>
      <c r="P32" s="9"/>
      <c r="Q32" s="9"/>
      <c r="R32" s="9"/>
      <c r="S32" s="9"/>
      <c r="T32" s="9"/>
      <c r="U32" s="9"/>
    </row>
    <row r="33" spans="7:21" x14ac:dyDescent="0.25">
      <c r="M33" s="1"/>
      <c r="N33" s="1"/>
      <c r="O33" s="1"/>
      <c r="P33" s="9"/>
      <c r="Q33" s="9"/>
      <c r="R33" s="9"/>
      <c r="S33" s="9"/>
      <c r="T33" s="9"/>
      <c r="U33" s="9"/>
    </row>
    <row r="34" spans="7:21" x14ac:dyDescent="0.25">
      <c r="M34" s="1"/>
      <c r="N34" s="1"/>
      <c r="O34" s="1"/>
      <c r="P34" s="9"/>
      <c r="Q34" s="9"/>
      <c r="R34" s="9"/>
      <c r="S34" s="9"/>
      <c r="T34" s="9"/>
      <c r="U34" s="9"/>
    </row>
    <row r="35" spans="7:21" x14ac:dyDescent="0.25">
      <c r="M35" s="1"/>
      <c r="N35" s="1"/>
      <c r="O35" s="1"/>
      <c r="P35" s="9"/>
      <c r="Q35" s="9"/>
      <c r="R35" s="9"/>
      <c r="S35" s="9"/>
      <c r="T35" s="9"/>
      <c r="U35" s="9"/>
    </row>
    <row r="36" spans="7:21" x14ac:dyDescent="0.25">
      <c r="M36" s="1"/>
      <c r="N36" s="1"/>
      <c r="O36" s="1"/>
      <c r="P36" s="9"/>
      <c r="Q36" s="9"/>
      <c r="R36" s="9"/>
      <c r="S36" s="9"/>
      <c r="T36" s="9"/>
      <c r="U36" s="9"/>
    </row>
    <row r="37" spans="7:21" x14ac:dyDescent="0.25">
      <c r="M37" s="1"/>
      <c r="N37" s="1"/>
      <c r="O37" s="1"/>
      <c r="P37" s="9"/>
      <c r="Q37" s="9"/>
      <c r="R37" s="9"/>
      <c r="S37" s="9"/>
      <c r="T37" s="9"/>
      <c r="U37" s="9"/>
    </row>
    <row r="40" spans="7:21" x14ac:dyDescent="0.25">
      <c r="G4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332DB-96E4-4F96-B3FC-F8B90E5BDB99}">
  <dimension ref="A1:W37"/>
  <sheetViews>
    <sheetView workbookViewId="0"/>
  </sheetViews>
  <sheetFormatPr defaultRowHeight="15" x14ac:dyDescent="0.25"/>
  <cols>
    <col min="1" max="1" width="53.7109375" bestFit="1" customWidth="1"/>
    <col min="4" max="4" width="12.140625" bestFit="1" customWidth="1"/>
    <col min="5" max="5" width="15.5703125" bestFit="1" customWidth="1"/>
    <col min="6" max="6" width="8.42578125" bestFit="1" customWidth="1"/>
    <col min="7" max="7" width="12.5703125" customWidth="1"/>
    <col min="8" max="8" width="11.140625" customWidth="1"/>
    <col min="9" max="9" width="12.85546875" customWidth="1"/>
    <col min="15" max="15" width="10.42578125" bestFit="1" customWidth="1"/>
  </cols>
  <sheetData>
    <row r="1" spans="1:23" x14ac:dyDescent="0.25">
      <c r="A1" s="7" t="s">
        <v>147</v>
      </c>
      <c r="G1" t="s">
        <v>106</v>
      </c>
      <c r="J1" t="s">
        <v>105</v>
      </c>
      <c r="K1" t="s">
        <v>104</v>
      </c>
    </row>
    <row r="2" spans="1:23" x14ac:dyDescent="0.25">
      <c r="M2" s="1"/>
      <c r="N2" s="1"/>
      <c r="O2" s="1"/>
      <c r="T2" s="5"/>
      <c r="U2" s="5"/>
      <c r="V2" s="5"/>
      <c r="W2" s="5">
        <v>45434</v>
      </c>
    </row>
    <row r="3" spans="1:23" x14ac:dyDescent="0.25">
      <c r="A3" t="s">
        <v>13</v>
      </c>
      <c r="M3" s="1"/>
      <c r="N3" s="1"/>
      <c r="O3" s="1"/>
      <c r="W3" t="s">
        <v>40</v>
      </c>
    </row>
    <row r="4" spans="1:23" ht="42.75" x14ac:dyDescent="0.25">
      <c r="D4" s="1"/>
      <c r="G4" s="6" t="s">
        <v>12</v>
      </c>
      <c r="H4" s="4" t="s">
        <v>11</v>
      </c>
      <c r="I4" s="4" t="s">
        <v>10</v>
      </c>
      <c r="J4" s="4" t="s">
        <v>9</v>
      </c>
      <c r="M4" s="1"/>
      <c r="N4" s="1"/>
      <c r="O4" s="1"/>
      <c r="P4" s="8"/>
      <c r="Q4" s="8"/>
      <c r="R4" s="8"/>
      <c r="S4" s="8"/>
      <c r="T4" s="8"/>
      <c r="U4" s="8"/>
      <c r="V4" s="8"/>
      <c r="W4" s="8">
        <v>45434</v>
      </c>
    </row>
    <row r="5" spans="1:23" x14ac:dyDescent="0.25">
      <c r="A5" t="s">
        <v>7</v>
      </c>
      <c r="D5" s="1" t="s">
        <v>8</v>
      </c>
      <c r="E5" s="1" t="s">
        <v>2</v>
      </c>
      <c r="F5" t="s">
        <v>1</v>
      </c>
      <c r="G5" s="3">
        <v>69.8</v>
      </c>
      <c r="H5">
        <v>4093.7</v>
      </c>
      <c r="I5">
        <f t="shared" ref="I5:I40" si="0">H5-G5</f>
        <v>4023.8999999999996</v>
      </c>
      <c r="J5">
        <f>(I5/4023.9)*100</f>
        <v>99.999999999999986</v>
      </c>
      <c r="M5" s="1"/>
      <c r="N5" s="1"/>
      <c r="O5" s="1"/>
      <c r="P5" s="9"/>
      <c r="Q5" s="9"/>
      <c r="R5" s="9"/>
      <c r="S5" s="9"/>
      <c r="T5" s="9"/>
    </row>
    <row r="6" spans="1:23" x14ac:dyDescent="0.25">
      <c r="A6" t="s">
        <v>6</v>
      </c>
      <c r="D6" s="1"/>
      <c r="E6" s="1"/>
      <c r="F6" t="s">
        <v>0</v>
      </c>
      <c r="G6" s="3">
        <v>69.8</v>
      </c>
      <c r="H6">
        <v>908.3</v>
      </c>
      <c r="I6">
        <f t="shared" si="0"/>
        <v>838.5</v>
      </c>
      <c r="J6">
        <f>(I6/4023.9)*100</f>
        <v>20.837992991873556</v>
      </c>
      <c r="M6" s="1"/>
      <c r="N6" s="1"/>
      <c r="O6" s="1"/>
      <c r="P6" s="9"/>
      <c r="Q6" s="9"/>
      <c r="R6" s="9"/>
      <c r="S6" s="9"/>
      <c r="T6" s="9"/>
    </row>
    <row r="7" spans="1:23" x14ac:dyDescent="0.25">
      <c r="A7" t="s">
        <v>103</v>
      </c>
      <c r="D7" s="1"/>
      <c r="E7" s="1" t="s">
        <v>4</v>
      </c>
      <c r="F7" t="s">
        <v>1</v>
      </c>
      <c r="G7" s="3">
        <v>69.8</v>
      </c>
      <c r="H7">
        <v>3994.5</v>
      </c>
      <c r="I7">
        <f>H7-G7</f>
        <v>3924.7</v>
      </c>
      <c r="J7">
        <f>(I7/3924.7)*100</f>
        <v>100</v>
      </c>
      <c r="M7" s="1"/>
      <c r="N7" s="1"/>
      <c r="O7" s="1"/>
      <c r="P7" s="9"/>
      <c r="Q7" s="9"/>
      <c r="R7" s="9"/>
      <c r="S7" s="9"/>
      <c r="T7" s="9"/>
    </row>
    <row r="8" spans="1:23" x14ac:dyDescent="0.25">
      <c r="A8" t="s">
        <v>102</v>
      </c>
      <c r="D8" s="1"/>
      <c r="F8" t="s">
        <v>0</v>
      </c>
      <c r="G8" s="3">
        <v>69.8</v>
      </c>
      <c r="H8">
        <v>2659.9</v>
      </c>
      <c r="I8">
        <f>H8-G8</f>
        <v>2590.1</v>
      </c>
      <c r="J8">
        <f>(I8/3924.7)*100</f>
        <v>65.994853109791833</v>
      </c>
      <c r="M8" s="1"/>
      <c r="N8" s="1"/>
      <c r="O8" s="1"/>
      <c r="P8" s="9"/>
      <c r="Q8" s="9"/>
      <c r="R8" s="9"/>
      <c r="S8" s="9"/>
      <c r="T8" s="9"/>
    </row>
    <row r="9" spans="1:23" x14ac:dyDescent="0.25">
      <c r="A9" t="s">
        <v>101</v>
      </c>
      <c r="E9" s="1" t="s">
        <v>14</v>
      </c>
      <c r="F9" t="s">
        <v>1</v>
      </c>
      <c r="G9" s="3">
        <v>69.8</v>
      </c>
      <c r="H9">
        <v>4121.7</v>
      </c>
      <c r="I9">
        <f>H9-G9</f>
        <v>4051.8999999999996</v>
      </c>
      <c r="J9">
        <f>(I9/4051.9)*100</f>
        <v>99.999999999999986</v>
      </c>
      <c r="M9" s="1"/>
      <c r="N9" s="1"/>
      <c r="O9" s="1"/>
      <c r="P9" s="9"/>
      <c r="Q9" s="9"/>
      <c r="R9" s="9"/>
      <c r="S9" s="9"/>
      <c r="T9" s="9"/>
      <c r="U9" s="9"/>
      <c r="V9" s="9"/>
    </row>
    <row r="10" spans="1:23" x14ac:dyDescent="0.25">
      <c r="A10" t="s">
        <v>100</v>
      </c>
      <c r="E10" s="1"/>
      <c r="F10" t="s">
        <v>0</v>
      </c>
      <c r="G10" s="3">
        <v>69.8</v>
      </c>
      <c r="H10">
        <v>2013.2</v>
      </c>
      <c r="I10">
        <f>H10-G10</f>
        <v>1943.4</v>
      </c>
      <c r="J10">
        <f>(I10/4051.9)*100</f>
        <v>47.96268417285718</v>
      </c>
      <c r="M10" s="1"/>
      <c r="N10" s="1"/>
      <c r="O10" s="1"/>
      <c r="P10" s="9"/>
      <c r="Q10" s="9"/>
      <c r="R10" s="9"/>
      <c r="S10" s="9"/>
      <c r="T10" s="9"/>
      <c r="U10" s="9"/>
      <c r="V10" s="9"/>
    </row>
    <row r="11" spans="1:23" x14ac:dyDescent="0.25">
      <c r="A11" t="s">
        <v>99</v>
      </c>
      <c r="D11" s="1" t="s">
        <v>5</v>
      </c>
      <c r="E11" s="1" t="s">
        <v>2</v>
      </c>
      <c r="F11" t="s">
        <v>1</v>
      </c>
      <c r="G11" s="3">
        <v>82.2</v>
      </c>
      <c r="H11">
        <v>4858.3</v>
      </c>
      <c r="I11">
        <f>H11-G11</f>
        <v>4776.1000000000004</v>
      </c>
      <c r="J11">
        <f>(I11/4776.1)*100</f>
        <v>100</v>
      </c>
      <c r="M11" s="1"/>
      <c r="N11" s="1"/>
      <c r="O11" s="1"/>
      <c r="P11" s="9"/>
      <c r="Q11" s="9"/>
      <c r="R11" s="9"/>
      <c r="S11" s="9"/>
      <c r="T11" s="9"/>
      <c r="U11" s="9"/>
      <c r="V11" s="9"/>
    </row>
    <row r="12" spans="1:23" x14ac:dyDescent="0.25">
      <c r="A12" t="s">
        <v>98</v>
      </c>
      <c r="D12" s="1"/>
      <c r="E12" s="1"/>
      <c r="F12" t="s">
        <v>0</v>
      </c>
      <c r="G12" s="3">
        <v>82.2</v>
      </c>
      <c r="H12">
        <v>3533.1</v>
      </c>
      <c r="I12">
        <f>H12-G12</f>
        <v>3450.9</v>
      </c>
      <c r="J12">
        <f>(I12/4776.1)*100</f>
        <v>72.253512279893627</v>
      </c>
      <c r="M12" s="1"/>
      <c r="N12" s="1"/>
      <c r="O12" s="1"/>
      <c r="P12" s="9"/>
      <c r="Q12" s="9"/>
      <c r="R12" s="9"/>
      <c r="S12" s="9"/>
      <c r="T12" s="9"/>
      <c r="U12" s="9"/>
      <c r="V12" s="9"/>
    </row>
    <row r="13" spans="1:23" x14ac:dyDescent="0.25">
      <c r="A13" t="s">
        <v>97</v>
      </c>
      <c r="D13" s="1"/>
      <c r="E13" s="1" t="s">
        <v>4</v>
      </c>
      <c r="F13" t="s">
        <v>1</v>
      </c>
      <c r="G13" s="3">
        <v>82.2</v>
      </c>
      <c r="H13">
        <v>4490</v>
      </c>
      <c r="I13">
        <f>H13-G13</f>
        <v>4407.8</v>
      </c>
      <c r="J13">
        <f>(I13/4407.8)*100</f>
        <v>100</v>
      </c>
      <c r="M13" s="1"/>
      <c r="N13" s="1"/>
      <c r="O13" s="1"/>
      <c r="P13" s="9"/>
      <c r="Q13" s="9"/>
      <c r="R13" s="9"/>
      <c r="S13" s="9"/>
      <c r="T13" s="9"/>
      <c r="U13" s="9"/>
      <c r="V13" s="9"/>
    </row>
    <row r="14" spans="1:23" x14ac:dyDescent="0.25">
      <c r="A14" t="s">
        <v>96</v>
      </c>
      <c r="D14" s="1"/>
      <c r="F14" t="s">
        <v>0</v>
      </c>
      <c r="G14" s="3">
        <v>82.2</v>
      </c>
      <c r="H14">
        <v>4145.1000000000004</v>
      </c>
      <c r="I14">
        <f>H14-G14</f>
        <v>4062.9000000000005</v>
      </c>
      <c r="J14" s="2">
        <f>(I14/4407.8)*100</f>
        <v>92.175234811016836</v>
      </c>
      <c r="M14" s="1"/>
      <c r="N14" s="1"/>
      <c r="O14" s="1"/>
      <c r="P14" s="9"/>
      <c r="Q14" s="9"/>
      <c r="R14" s="9"/>
      <c r="S14" s="9"/>
      <c r="T14" s="9"/>
      <c r="U14" s="9"/>
      <c r="V14" s="9"/>
    </row>
    <row r="15" spans="1:23" x14ac:dyDescent="0.25">
      <c r="A15" t="s">
        <v>95</v>
      </c>
      <c r="E15" s="1" t="s">
        <v>14</v>
      </c>
      <c r="F15" t="s">
        <v>1</v>
      </c>
      <c r="G15" s="3">
        <v>82.2</v>
      </c>
      <c r="H15">
        <v>4475.3999999999996</v>
      </c>
      <c r="I15">
        <f>H15-G15</f>
        <v>4393.2</v>
      </c>
      <c r="J15">
        <f>(I15/4393.2)*100</f>
        <v>100</v>
      </c>
      <c r="M15" s="1"/>
      <c r="N15" s="1"/>
      <c r="O15" s="1"/>
      <c r="P15" s="9"/>
      <c r="Q15" s="9"/>
      <c r="R15" s="9"/>
      <c r="S15" s="9"/>
      <c r="T15" s="9"/>
      <c r="U15" s="9"/>
      <c r="V15" s="9"/>
    </row>
    <row r="16" spans="1:23" x14ac:dyDescent="0.25">
      <c r="A16" t="s">
        <v>94</v>
      </c>
      <c r="E16" s="1"/>
      <c r="F16" t="s">
        <v>0</v>
      </c>
      <c r="G16" s="3">
        <v>82.2</v>
      </c>
      <c r="H16">
        <v>3458.4</v>
      </c>
      <c r="I16">
        <f>H16-G16</f>
        <v>3376.2000000000003</v>
      </c>
      <c r="J16">
        <f>(I16/4393.2)*100</f>
        <v>76.850587271237387</v>
      </c>
      <c r="M16" s="1"/>
      <c r="N16" s="1"/>
      <c r="O16" s="1"/>
      <c r="P16" s="9"/>
      <c r="Q16" s="9"/>
      <c r="R16" s="9"/>
      <c r="S16" s="9"/>
      <c r="T16" s="9"/>
      <c r="U16" s="9"/>
      <c r="V16" s="9"/>
    </row>
    <row r="17" spans="1:22" x14ac:dyDescent="0.25">
      <c r="A17" t="s">
        <v>93</v>
      </c>
      <c r="D17" s="1" t="s">
        <v>3</v>
      </c>
      <c r="E17" s="1" t="s">
        <v>2</v>
      </c>
      <c r="F17" t="s">
        <v>1</v>
      </c>
      <c r="G17" s="3">
        <v>90.9</v>
      </c>
      <c r="H17">
        <v>3862.6</v>
      </c>
      <c r="I17">
        <f>H17-G17</f>
        <v>3771.7</v>
      </c>
      <c r="J17">
        <f>(I17/3771.7)*100</f>
        <v>100</v>
      </c>
      <c r="M17" s="1"/>
      <c r="N17" s="1"/>
      <c r="O17" s="1"/>
      <c r="P17" s="9"/>
      <c r="Q17" s="9"/>
      <c r="R17" s="9"/>
      <c r="S17" s="9"/>
      <c r="T17" s="9"/>
      <c r="U17" s="9"/>
      <c r="V17" s="9"/>
    </row>
    <row r="18" spans="1:22" x14ac:dyDescent="0.25">
      <c r="A18" t="s">
        <v>92</v>
      </c>
      <c r="D18" s="1"/>
      <c r="E18" s="1"/>
      <c r="F18" t="s">
        <v>0</v>
      </c>
      <c r="G18" s="3">
        <v>90.9</v>
      </c>
      <c r="H18">
        <v>2652.4</v>
      </c>
      <c r="I18">
        <f>H18-G18</f>
        <v>2561.5</v>
      </c>
      <c r="J18">
        <f>(I18/3771.7)*100</f>
        <v>67.913672879603368</v>
      </c>
      <c r="M18" s="1"/>
      <c r="N18" s="1"/>
      <c r="O18" s="1"/>
      <c r="P18" s="9"/>
      <c r="Q18" s="9"/>
      <c r="R18" s="9"/>
      <c r="S18" s="9"/>
      <c r="T18" s="9"/>
      <c r="U18" s="9"/>
      <c r="V18" s="9"/>
    </row>
    <row r="19" spans="1:22" x14ac:dyDescent="0.25">
      <c r="A19" t="s">
        <v>91</v>
      </c>
      <c r="E19" s="1" t="s">
        <v>4</v>
      </c>
      <c r="F19" t="s">
        <v>1</v>
      </c>
      <c r="G19" s="3">
        <v>90.9</v>
      </c>
      <c r="H19">
        <v>3549.7</v>
      </c>
      <c r="I19">
        <f>H19-G19</f>
        <v>3458.7999999999997</v>
      </c>
      <c r="J19" s="3">
        <f>(I19/3458.8)*100</f>
        <v>99.999999999999986</v>
      </c>
      <c r="M19" s="1"/>
      <c r="N19" s="1"/>
      <c r="O19" s="1"/>
      <c r="P19" s="9"/>
      <c r="Q19" s="9"/>
      <c r="R19" s="9"/>
      <c r="S19" s="9"/>
      <c r="T19" s="9"/>
      <c r="U19" s="9"/>
      <c r="V19" s="9"/>
    </row>
    <row r="20" spans="1:22" x14ac:dyDescent="0.25">
      <c r="A20" t="s">
        <v>90</v>
      </c>
      <c r="D20" s="1"/>
      <c r="F20" t="s">
        <v>0</v>
      </c>
      <c r="G20" s="3">
        <v>90.9</v>
      </c>
      <c r="H20">
        <v>3047.4</v>
      </c>
      <c r="I20">
        <f>H20-G20</f>
        <v>2956.5</v>
      </c>
      <c r="J20" s="2">
        <f>(I20/3458.8)*100</f>
        <v>85.477622296750312</v>
      </c>
      <c r="M20" s="1"/>
      <c r="N20" s="1"/>
      <c r="O20" s="1"/>
      <c r="P20" s="9"/>
      <c r="Q20" s="9"/>
      <c r="R20" s="9"/>
      <c r="S20" s="9"/>
      <c r="T20" s="9"/>
      <c r="U20" s="9"/>
      <c r="V20" s="9"/>
    </row>
    <row r="21" spans="1:22" x14ac:dyDescent="0.25">
      <c r="A21" t="s">
        <v>89</v>
      </c>
      <c r="D21" s="1"/>
      <c r="E21" s="1" t="s">
        <v>14</v>
      </c>
      <c r="F21" t="s">
        <v>1</v>
      </c>
      <c r="G21" s="3">
        <v>90.9</v>
      </c>
      <c r="H21">
        <v>3373.1</v>
      </c>
      <c r="I21">
        <f>H21-G21</f>
        <v>3282.2</v>
      </c>
      <c r="J21">
        <f>(I21/3282.2)*100</f>
        <v>100</v>
      </c>
      <c r="M21" s="1"/>
      <c r="N21" s="1"/>
      <c r="O21" s="1"/>
      <c r="P21" s="10"/>
      <c r="Q21" s="10"/>
      <c r="R21" s="10"/>
      <c r="S21" s="8"/>
      <c r="T21" s="8"/>
    </row>
    <row r="22" spans="1:22" x14ac:dyDescent="0.25">
      <c r="A22" t="s">
        <v>88</v>
      </c>
      <c r="E22" s="1"/>
      <c r="F22" t="s">
        <v>0</v>
      </c>
      <c r="G22" s="3">
        <v>90.9</v>
      </c>
      <c r="H22">
        <v>2581.6999999999998</v>
      </c>
      <c r="I22">
        <f>H22-G22</f>
        <v>2490.7999999999997</v>
      </c>
      <c r="J22">
        <f>(I22/3282.2)*100</f>
        <v>75.888123819389435</v>
      </c>
      <c r="M22" s="1"/>
      <c r="N22" s="1"/>
      <c r="O22" s="1"/>
      <c r="P22" s="9"/>
      <c r="Q22" s="9"/>
      <c r="R22" s="9"/>
      <c r="T22" s="9"/>
    </row>
    <row r="23" spans="1:22" x14ac:dyDescent="0.25">
      <c r="A23" t="s">
        <v>87</v>
      </c>
      <c r="M23" s="1"/>
      <c r="N23" s="1"/>
      <c r="O23" s="1"/>
      <c r="P23" s="9"/>
      <c r="Q23" s="9"/>
      <c r="R23" s="9"/>
      <c r="T23" s="9"/>
    </row>
    <row r="24" spans="1:22" x14ac:dyDescent="0.25">
      <c r="A24" t="s">
        <v>86</v>
      </c>
      <c r="M24" s="1"/>
      <c r="N24" s="1"/>
      <c r="O24" s="1"/>
      <c r="P24" s="9"/>
      <c r="Q24" s="9"/>
      <c r="R24" s="9"/>
      <c r="T24" s="9"/>
    </row>
    <row r="25" spans="1:22" x14ac:dyDescent="0.25">
      <c r="A25" t="s">
        <v>85</v>
      </c>
      <c r="M25" s="1"/>
      <c r="N25" s="1"/>
      <c r="O25" s="1"/>
      <c r="P25" s="9"/>
      <c r="Q25" s="9"/>
      <c r="R25" s="9"/>
      <c r="T25" s="9"/>
    </row>
    <row r="26" spans="1:22" x14ac:dyDescent="0.25">
      <c r="A26" t="s">
        <v>84</v>
      </c>
      <c r="M26" s="1"/>
      <c r="N26" s="1"/>
      <c r="O26" s="1"/>
      <c r="P26" s="9"/>
      <c r="Q26" s="9"/>
      <c r="R26" s="9"/>
      <c r="S26" s="9"/>
      <c r="T26" s="9"/>
      <c r="U26" s="9"/>
      <c r="V26" s="9"/>
    </row>
    <row r="27" spans="1:22" x14ac:dyDescent="0.25">
      <c r="A27" t="s">
        <v>83</v>
      </c>
      <c r="M27" s="1"/>
      <c r="N27" s="1"/>
      <c r="O27" s="1"/>
      <c r="P27" s="9"/>
      <c r="Q27" s="9"/>
      <c r="R27" s="9"/>
      <c r="S27" s="9"/>
      <c r="T27" s="9"/>
      <c r="U27" s="9"/>
      <c r="V27" s="9"/>
    </row>
    <row r="28" spans="1:22" x14ac:dyDescent="0.25">
      <c r="M28" s="1"/>
      <c r="N28" s="1"/>
      <c r="O28" s="1"/>
      <c r="P28" s="9"/>
      <c r="Q28" s="9"/>
      <c r="R28" s="9"/>
      <c r="S28" s="9"/>
      <c r="T28" s="9"/>
      <c r="U28" s="9"/>
      <c r="V28" s="9"/>
    </row>
    <row r="29" spans="1:22" x14ac:dyDescent="0.25">
      <c r="M29" s="1"/>
      <c r="N29" s="1"/>
      <c r="O29" s="1"/>
      <c r="P29" s="9"/>
      <c r="Q29" s="9"/>
      <c r="R29" s="9"/>
      <c r="S29" s="9"/>
      <c r="T29" s="9"/>
      <c r="U29" s="9"/>
      <c r="V29" s="9"/>
    </row>
    <row r="30" spans="1:22" x14ac:dyDescent="0.25">
      <c r="M30" s="1"/>
      <c r="N30" s="1"/>
      <c r="O30" s="1"/>
      <c r="P30" s="9"/>
      <c r="Q30" s="9"/>
      <c r="R30" s="9"/>
      <c r="S30" s="9"/>
      <c r="T30" s="9"/>
      <c r="U30" s="9"/>
      <c r="V30" s="9"/>
    </row>
    <row r="31" spans="1:22" x14ac:dyDescent="0.25">
      <c r="M31" s="1"/>
      <c r="N31" s="1"/>
      <c r="O31" s="1"/>
      <c r="P31" s="9"/>
      <c r="Q31" s="9"/>
      <c r="R31" s="9"/>
      <c r="S31" s="9"/>
      <c r="T31" s="9"/>
      <c r="U31" s="9"/>
      <c r="V31" s="9"/>
    </row>
    <row r="32" spans="1:22" x14ac:dyDescent="0.25">
      <c r="M32" s="1"/>
      <c r="N32" s="1"/>
      <c r="O32" s="1"/>
      <c r="P32" s="9"/>
      <c r="Q32" s="9"/>
      <c r="R32" s="9"/>
      <c r="S32" s="9"/>
      <c r="T32" s="9"/>
      <c r="U32" s="9"/>
      <c r="V32" s="9"/>
    </row>
    <row r="33" spans="7:22" x14ac:dyDescent="0.25">
      <c r="M33" s="1"/>
      <c r="N33" s="1"/>
      <c r="O33" s="1"/>
      <c r="P33" s="9"/>
      <c r="Q33" s="9"/>
      <c r="R33" s="9"/>
      <c r="S33" s="9"/>
      <c r="T33" s="9"/>
      <c r="U33" s="9"/>
      <c r="V33" s="9"/>
    </row>
    <row r="34" spans="7:22" x14ac:dyDescent="0.25">
      <c r="M34" s="1"/>
      <c r="N34" s="1"/>
      <c r="O34" s="1"/>
      <c r="P34" s="9"/>
      <c r="Q34" s="9"/>
      <c r="R34" s="9"/>
      <c r="S34" s="9"/>
      <c r="T34" s="9"/>
      <c r="U34" s="9"/>
      <c r="V34" s="9"/>
    </row>
    <row r="35" spans="7:22" x14ac:dyDescent="0.25">
      <c r="M35" s="1"/>
      <c r="N35" s="1"/>
      <c r="O35" s="1"/>
      <c r="P35" s="9"/>
      <c r="Q35" s="9"/>
      <c r="R35" s="9"/>
      <c r="S35" s="9"/>
      <c r="T35" s="9"/>
      <c r="U35" s="9"/>
      <c r="V35" s="9"/>
    </row>
    <row r="36" spans="7:22" x14ac:dyDescent="0.25">
      <c r="G36" s="3"/>
      <c r="M36" s="1"/>
      <c r="N36" s="1"/>
      <c r="O36" s="1"/>
      <c r="P36" s="9"/>
      <c r="Q36" s="9"/>
      <c r="R36" s="9"/>
      <c r="S36" s="9"/>
      <c r="T36" s="9"/>
      <c r="U36" s="9"/>
      <c r="V36" s="9"/>
    </row>
    <row r="37" spans="7:22" x14ac:dyDescent="0.25">
      <c r="G37" s="3"/>
      <c r="M37" s="1"/>
      <c r="N37" s="1"/>
      <c r="O37" s="1"/>
      <c r="P37" s="9"/>
      <c r="Q37" s="9"/>
      <c r="R37" s="9"/>
      <c r="S37" s="9"/>
      <c r="T37" s="9"/>
      <c r="U37" s="9"/>
      <c r="V3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BA261-1D21-442E-8F92-6435AB4A8C2F}">
  <dimension ref="A1:T45"/>
  <sheetViews>
    <sheetView tabSelected="1" topLeftCell="B1" workbookViewId="0">
      <selection activeCell="R21" sqref="R21"/>
    </sheetView>
  </sheetViews>
  <sheetFormatPr defaultRowHeight="15" x14ac:dyDescent="0.25"/>
  <cols>
    <col min="1" max="1" width="53.7109375" bestFit="1" customWidth="1"/>
    <col min="2" max="2" width="53.42578125" bestFit="1" customWidth="1"/>
    <col min="4" max="4" width="12" bestFit="1" customWidth="1"/>
    <col min="5" max="5" width="15.5703125" bestFit="1" customWidth="1"/>
    <col min="7" max="7" width="12.42578125" customWidth="1"/>
    <col min="8" max="8" width="12" customWidth="1"/>
    <col min="9" max="9" width="12.5703125" customWidth="1"/>
    <col min="10" max="10" width="11.7109375" customWidth="1"/>
    <col min="15" max="15" width="10.42578125" bestFit="1" customWidth="1"/>
  </cols>
  <sheetData>
    <row r="1" spans="1:20" x14ac:dyDescent="0.25">
      <c r="B1" s="7" t="s">
        <v>148</v>
      </c>
    </row>
    <row r="3" spans="1:20" x14ac:dyDescent="0.25">
      <c r="A3" t="s">
        <v>13</v>
      </c>
      <c r="B3" t="s">
        <v>13</v>
      </c>
    </row>
    <row r="4" spans="1:20" ht="28.5" x14ac:dyDescent="0.25">
      <c r="D4" s="1"/>
      <c r="G4" s="6" t="s">
        <v>12</v>
      </c>
      <c r="H4" s="4" t="s">
        <v>11</v>
      </c>
      <c r="I4" s="4" t="s">
        <v>10</v>
      </c>
      <c r="J4" s="4" t="s">
        <v>9</v>
      </c>
      <c r="M4" s="1"/>
      <c r="N4" s="1"/>
      <c r="O4" s="1"/>
      <c r="P4" s="8">
        <v>45422</v>
      </c>
      <c r="Q4" s="8">
        <v>45427</v>
      </c>
      <c r="R4" s="8">
        <v>45428</v>
      </c>
      <c r="S4" s="8">
        <v>45432</v>
      </c>
      <c r="T4" s="8">
        <v>45434</v>
      </c>
    </row>
    <row r="5" spans="1:20" x14ac:dyDescent="0.25">
      <c r="A5" t="s">
        <v>7</v>
      </c>
      <c r="B5" t="s">
        <v>7</v>
      </c>
      <c r="D5" s="1" t="s">
        <v>8</v>
      </c>
      <c r="E5" s="1" t="s">
        <v>2</v>
      </c>
      <c r="F5" t="s">
        <v>1</v>
      </c>
      <c r="G5" s="3">
        <v>92.4</v>
      </c>
      <c r="H5">
        <v>3815.1</v>
      </c>
      <c r="I5">
        <f t="shared" ref="I5:I40" si="0">H5-G5</f>
        <v>3722.7</v>
      </c>
      <c r="J5">
        <f>(I5/3722.7)*100</f>
        <v>100</v>
      </c>
      <c r="M5" s="1" t="s">
        <v>0</v>
      </c>
      <c r="N5" s="1" t="s">
        <v>8</v>
      </c>
      <c r="O5" s="1" t="s">
        <v>15</v>
      </c>
      <c r="P5" s="9">
        <v>18.64</v>
      </c>
      <c r="Q5" s="9">
        <v>15.85</v>
      </c>
      <c r="R5" s="9">
        <v>14.85</v>
      </c>
      <c r="S5" s="9">
        <v>20.84</v>
      </c>
      <c r="T5" s="9">
        <v>15.18</v>
      </c>
    </row>
    <row r="6" spans="1:20" x14ac:dyDescent="0.25">
      <c r="A6" t="s">
        <v>6</v>
      </c>
      <c r="B6" t="s">
        <v>6</v>
      </c>
      <c r="D6" s="1"/>
      <c r="E6" s="1"/>
      <c r="F6" t="s">
        <v>0</v>
      </c>
      <c r="G6" s="3">
        <v>92.4</v>
      </c>
      <c r="H6">
        <v>657.4</v>
      </c>
      <c r="I6">
        <f t="shared" si="0"/>
        <v>565</v>
      </c>
      <c r="J6">
        <f>(I6/3722.7)*100</f>
        <v>15.177156365003896</v>
      </c>
      <c r="M6" s="1"/>
      <c r="N6" s="1"/>
      <c r="O6" s="1" t="s">
        <v>14</v>
      </c>
      <c r="P6" s="9">
        <v>39.75</v>
      </c>
      <c r="Q6" s="9">
        <v>37.01</v>
      </c>
      <c r="R6" s="9">
        <v>36.28</v>
      </c>
      <c r="S6" s="9">
        <v>47.96</v>
      </c>
      <c r="T6" s="9">
        <v>35.43</v>
      </c>
    </row>
    <row r="7" spans="1:20" x14ac:dyDescent="0.25">
      <c r="A7" t="s">
        <v>145</v>
      </c>
      <c r="B7" t="s">
        <v>145</v>
      </c>
      <c r="D7" s="1"/>
      <c r="E7" s="1" t="s">
        <v>4</v>
      </c>
      <c r="F7" t="s">
        <v>1</v>
      </c>
      <c r="G7" s="3">
        <v>92.4</v>
      </c>
      <c r="H7">
        <v>3943.9</v>
      </c>
      <c r="I7">
        <f>H7-G7</f>
        <v>3851.5</v>
      </c>
      <c r="J7">
        <f>(I7/3851.5)*100</f>
        <v>100</v>
      </c>
      <c r="M7" s="1"/>
      <c r="N7" s="1"/>
      <c r="O7" s="1" t="s">
        <v>17</v>
      </c>
      <c r="P7" s="9">
        <v>51.56</v>
      </c>
      <c r="Q7" s="9">
        <v>46.13</v>
      </c>
      <c r="R7" s="9">
        <v>59.7</v>
      </c>
      <c r="S7" s="9">
        <v>66</v>
      </c>
      <c r="T7" s="9">
        <v>52.28</v>
      </c>
    </row>
    <row r="8" spans="1:20" x14ac:dyDescent="0.25">
      <c r="A8" t="s">
        <v>144</v>
      </c>
      <c r="B8" t="s">
        <v>144</v>
      </c>
      <c r="D8" s="1"/>
      <c r="F8" t="s">
        <v>0</v>
      </c>
      <c r="G8" s="3">
        <v>92.4</v>
      </c>
      <c r="H8">
        <v>2106.1</v>
      </c>
      <c r="I8">
        <f>H8-G8</f>
        <v>2013.6999999999998</v>
      </c>
      <c r="J8">
        <f>(I8/3851.5)*100</f>
        <v>52.283525899000381</v>
      </c>
      <c r="M8" s="1"/>
      <c r="N8" s="1" t="s">
        <v>16</v>
      </c>
      <c r="O8" s="1" t="s">
        <v>15</v>
      </c>
      <c r="P8" s="9">
        <v>65.48</v>
      </c>
      <c r="Q8" s="9">
        <v>62.14</v>
      </c>
      <c r="R8" s="9">
        <v>71.88</v>
      </c>
      <c r="S8" s="9">
        <v>72.25</v>
      </c>
      <c r="T8" s="9">
        <v>61.29</v>
      </c>
    </row>
    <row r="9" spans="1:20" x14ac:dyDescent="0.25">
      <c r="A9" t="s">
        <v>143</v>
      </c>
      <c r="B9" t="s">
        <v>143</v>
      </c>
      <c r="E9" s="1" t="s">
        <v>14</v>
      </c>
      <c r="F9" t="s">
        <v>1</v>
      </c>
      <c r="G9" s="3">
        <v>92.4</v>
      </c>
      <c r="H9">
        <v>3743.7</v>
      </c>
      <c r="I9">
        <f>H9-G9</f>
        <v>3651.2999999999997</v>
      </c>
      <c r="J9">
        <f>(I9/3651.3)*100</f>
        <v>99.999999999999986</v>
      </c>
      <c r="M9" s="1"/>
      <c r="N9" s="1"/>
      <c r="O9" s="1" t="s">
        <v>14</v>
      </c>
      <c r="P9" s="9">
        <v>63.63</v>
      </c>
      <c r="Q9" s="9">
        <v>70.03</v>
      </c>
      <c r="R9" s="9">
        <v>74.58</v>
      </c>
      <c r="S9" s="9">
        <v>76.849999999999994</v>
      </c>
      <c r="T9" s="9">
        <v>61.88</v>
      </c>
    </row>
    <row r="10" spans="1:20" x14ac:dyDescent="0.25">
      <c r="A10" t="s">
        <v>142</v>
      </c>
      <c r="B10" t="s">
        <v>142</v>
      </c>
      <c r="E10" s="1"/>
      <c r="F10" t="s">
        <v>0</v>
      </c>
      <c r="G10" s="3">
        <v>92.4</v>
      </c>
      <c r="H10">
        <v>1385.9</v>
      </c>
      <c r="I10">
        <f>H10-G10</f>
        <v>1293.5</v>
      </c>
      <c r="J10">
        <f>(I10/3651.3)*100</f>
        <v>35.425738777969492</v>
      </c>
      <c r="M10" s="1"/>
      <c r="N10" s="1"/>
      <c r="O10" s="1" t="s">
        <v>17</v>
      </c>
      <c r="P10" s="9">
        <v>80.77</v>
      </c>
      <c r="Q10" s="9">
        <v>74.47</v>
      </c>
      <c r="R10" s="9">
        <v>83.87</v>
      </c>
      <c r="S10" s="9">
        <v>92.18</v>
      </c>
      <c r="T10" s="9">
        <v>81.819999999999993</v>
      </c>
    </row>
    <row r="11" spans="1:20" x14ac:dyDescent="0.25">
      <c r="A11" t="s">
        <v>141</v>
      </c>
      <c r="B11" t="s">
        <v>141</v>
      </c>
      <c r="D11" s="1" t="s">
        <v>5</v>
      </c>
      <c r="E11" s="1" t="s">
        <v>2</v>
      </c>
      <c r="F11" t="s">
        <v>1</v>
      </c>
      <c r="G11" s="3">
        <v>96.1</v>
      </c>
      <c r="H11">
        <v>4063.6</v>
      </c>
      <c r="I11">
        <f>H11-G11</f>
        <v>3967.5</v>
      </c>
      <c r="J11">
        <f>(I11/3967.5)*100</f>
        <v>100</v>
      </c>
      <c r="M11" s="1"/>
      <c r="N11" s="1" t="s">
        <v>18</v>
      </c>
      <c r="O11" s="1" t="s">
        <v>15</v>
      </c>
      <c r="P11" s="9">
        <v>66.41</v>
      </c>
      <c r="Q11" s="9">
        <v>65.5</v>
      </c>
      <c r="R11" s="9">
        <v>75.22</v>
      </c>
      <c r="S11" s="9">
        <v>67.91</v>
      </c>
      <c r="T11" s="9">
        <v>70.790000000000006</v>
      </c>
    </row>
    <row r="12" spans="1:20" x14ac:dyDescent="0.25">
      <c r="A12" t="s">
        <v>140</v>
      </c>
      <c r="B12" t="s">
        <v>140</v>
      </c>
      <c r="D12" s="1"/>
      <c r="E12" s="1"/>
      <c r="F12" t="s">
        <v>0</v>
      </c>
      <c r="G12" s="3">
        <v>96.1</v>
      </c>
      <c r="H12">
        <v>2527.6</v>
      </c>
      <c r="I12">
        <f>H12-G12</f>
        <v>2431.5</v>
      </c>
      <c r="J12">
        <f>(I12/3967.5)*100</f>
        <v>61.285444234404537</v>
      </c>
      <c r="M12" s="1"/>
      <c r="N12" s="1"/>
      <c r="O12" s="1" t="s">
        <v>14</v>
      </c>
      <c r="P12" s="9">
        <v>61.07</v>
      </c>
      <c r="Q12" s="9">
        <v>67.34</v>
      </c>
      <c r="R12" s="9">
        <v>74.31</v>
      </c>
      <c r="S12" s="9">
        <v>75.89</v>
      </c>
      <c r="T12" s="9">
        <v>70.430000000000007</v>
      </c>
    </row>
    <row r="13" spans="1:20" x14ac:dyDescent="0.25">
      <c r="A13" t="s">
        <v>139</v>
      </c>
      <c r="B13" t="s">
        <v>139</v>
      </c>
      <c r="E13" s="1" t="s">
        <v>4</v>
      </c>
      <c r="F13" t="s">
        <v>1</v>
      </c>
      <c r="G13" s="3">
        <v>96.1</v>
      </c>
      <c r="H13">
        <v>3981.9</v>
      </c>
      <c r="I13">
        <f>H13-G13</f>
        <v>3885.8</v>
      </c>
      <c r="J13">
        <f>(I13/3885.8)*100</f>
        <v>100</v>
      </c>
      <c r="M13" s="1"/>
      <c r="N13" s="1"/>
      <c r="O13" s="1" t="s">
        <v>17</v>
      </c>
      <c r="P13" s="9">
        <v>82.06</v>
      </c>
      <c r="Q13" s="9">
        <v>75.02</v>
      </c>
      <c r="R13" s="9">
        <v>92.92</v>
      </c>
      <c r="S13" s="9">
        <v>85.48</v>
      </c>
      <c r="T13" s="9">
        <v>77.73</v>
      </c>
    </row>
    <row r="14" spans="1:20" x14ac:dyDescent="0.25">
      <c r="A14" t="s">
        <v>138</v>
      </c>
      <c r="B14" t="s">
        <v>138</v>
      </c>
      <c r="D14" s="1"/>
      <c r="F14" t="s">
        <v>0</v>
      </c>
      <c r="G14" s="3">
        <v>96.1</v>
      </c>
      <c r="H14">
        <v>3275.6</v>
      </c>
      <c r="I14">
        <f>H14-G14</f>
        <v>3179.5</v>
      </c>
      <c r="J14" s="2">
        <f>(I14/3885.8)*100</f>
        <v>81.823562715528325</v>
      </c>
      <c r="M14" s="1"/>
      <c r="N14" s="1"/>
      <c r="O14" s="1"/>
      <c r="P14" s="8"/>
      <c r="Q14" s="8"/>
      <c r="R14" s="8"/>
      <c r="S14" s="8"/>
      <c r="T14" s="8"/>
    </row>
    <row r="15" spans="1:20" x14ac:dyDescent="0.25">
      <c r="A15" t="s">
        <v>137</v>
      </c>
      <c r="B15" t="s">
        <v>137</v>
      </c>
      <c r="E15" s="1" t="s">
        <v>14</v>
      </c>
      <c r="F15" t="s">
        <v>1</v>
      </c>
      <c r="G15" s="3">
        <v>96.1</v>
      </c>
      <c r="H15">
        <v>4026.5</v>
      </c>
      <c r="I15">
        <f>H15-G15</f>
        <v>3930.4</v>
      </c>
      <c r="J15">
        <f>(I15/3930.4)*100</f>
        <v>100</v>
      </c>
      <c r="M15" s="1"/>
      <c r="N15" s="1"/>
      <c r="O15" s="1"/>
      <c r="P15" s="9"/>
      <c r="Q15" s="9"/>
      <c r="R15" s="9"/>
      <c r="S15" s="9"/>
      <c r="T15" s="9"/>
    </row>
    <row r="16" spans="1:20" x14ac:dyDescent="0.25">
      <c r="A16" t="s">
        <v>136</v>
      </c>
      <c r="B16" t="s">
        <v>121</v>
      </c>
      <c r="E16" s="1"/>
      <c r="F16" t="s">
        <v>0</v>
      </c>
      <c r="G16" s="3">
        <v>96.1</v>
      </c>
      <c r="H16">
        <v>2528.4</v>
      </c>
      <c r="I16">
        <f>H16-G16</f>
        <v>2432.3000000000002</v>
      </c>
      <c r="J16">
        <f>(I16/3930.4)*100</f>
        <v>61.884286586606962</v>
      </c>
      <c r="M16" s="1"/>
      <c r="N16" s="1"/>
      <c r="O16" s="1"/>
      <c r="P16" s="9"/>
      <c r="Q16" s="9"/>
      <c r="R16" s="9"/>
      <c r="S16" s="9"/>
      <c r="T16" s="9"/>
    </row>
    <row r="17" spans="1:20" x14ac:dyDescent="0.25">
      <c r="A17" t="s">
        <v>135</v>
      </c>
      <c r="B17" t="s">
        <v>120</v>
      </c>
      <c r="D17" s="1" t="s">
        <v>3</v>
      </c>
      <c r="E17" s="1" t="s">
        <v>2</v>
      </c>
      <c r="F17" t="s">
        <v>1</v>
      </c>
      <c r="G17" s="3">
        <v>95.7</v>
      </c>
      <c r="H17">
        <v>5294.8</v>
      </c>
      <c r="I17">
        <f>H17-G17</f>
        <v>5199.1000000000004</v>
      </c>
      <c r="J17">
        <f>(I17/5199.1)*100</f>
        <v>100</v>
      </c>
      <c r="M17" s="1"/>
      <c r="N17" s="1"/>
      <c r="O17" s="1"/>
      <c r="P17" s="9"/>
      <c r="Q17" s="9"/>
      <c r="R17" s="9"/>
      <c r="S17" s="9"/>
      <c r="T17" s="9"/>
    </row>
    <row r="18" spans="1:20" x14ac:dyDescent="0.25">
      <c r="A18" t="s">
        <v>134</v>
      </c>
      <c r="B18" t="s">
        <v>119</v>
      </c>
      <c r="D18" s="1"/>
      <c r="E18" s="1"/>
      <c r="F18" t="s">
        <v>0</v>
      </c>
      <c r="G18" s="3">
        <v>95.7</v>
      </c>
      <c r="H18">
        <v>3776.2</v>
      </c>
      <c r="I18">
        <f>H18-G18</f>
        <v>3680.5</v>
      </c>
      <c r="J18">
        <f>(I18/5199.1)*100</f>
        <v>70.791098459348731</v>
      </c>
      <c r="M18" s="1"/>
      <c r="N18" s="1"/>
      <c r="O18" s="1"/>
      <c r="P18" s="9"/>
      <c r="Q18" s="9"/>
      <c r="R18" s="9"/>
      <c r="S18" s="9"/>
      <c r="T18" s="9"/>
    </row>
    <row r="19" spans="1:20" x14ac:dyDescent="0.25">
      <c r="A19" t="s">
        <v>133</v>
      </c>
      <c r="B19" t="s">
        <v>118</v>
      </c>
      <c r="E19" s="1" t="s">
        <v>4</v>
      </c>
      <c r="F19" t="s">
        <v>1</v>
      </c>
      <c r="G19" s="3">
        <v>95.7</v>
      </c>
      <c r="H19">
        <v>5343</v>
      </c>
      <c r="I19">
        <f>H19-G19</f>
        <v>5247.3</v>
      </c>
      <c r="J19" s="3">
        <f>(I19/5247.3)*100</f>
        <v>100</v>
      </c>
      <c r="M19" s="1"/>
      <c r="N19" s="1"/>
      <c r="O19" s="1"/>
      <c r="P19" s="9"/>
      <c r="Q19" s="9"/>
      <c r="R19" s="9"/>
      <c r="S19" s="9"/>
      <c r="T19" s="9"/>
    </row>
    <row r="20" spans="1:20" x14ac:dyDescent="0.25">
      <c r="A20" t="s">
        <v>132</v>
      </c>
      <c r="B20" t="s">
        <v>117</v>
      </c>
      <c r="D20" s="1"/>
      <c r="F20" t="s">
        <v>0</v>
      </c>
      <c r="G20" s="3">
        <v>95.7</v>
      </c>
      <c r="H20">
        <v>4174.5</v>
      </c>
      <c r="I20">
        <f>H20-G20</f>
        <v>4078.8</v>
      </c>
      <c r="J20" s="2">
        <f>(I20/5247.3)*100</f>
        <v>77.731404722428678</v>
      </c>
      <c r="M20" s="1"/>
      <c r="N20" s="1"/>
      <c r="O20" s="1"/>
      <c r="P20" s="9"/>
      <c r="Q20" s="9"/>
      <c r="R20" s="9"/>
      <c r="S20" s="9"/>
      <c r="T20" s="9"/>
    </row>
    <row r="21" spans="1:20" x14ac:dyDescent="0.25">
      <c r="A21" t="s">
        <v>131</v>
      </c>
      <c r="B21" t="s">
        <v>116</v>
      </c>
      <c r="D21" s="1"/>
      <c r="M21" s="1"/>
      <c r="N21" s="1"/>
      <c r="O21" s="1"/>
      <c r="P21" s="9"/>
      <c r="Q21" s="9"/>
      <c r="R21" s="9"/>
      <c r="S21" s="9"/>
      <c r="T21" s="9"/>
    </row>
    <row r="22" spans="1:20" x14ac:dyDescent="0.25">
      <c r="A22" t="s">
        <v>130</v>
      </c>
      <c r="B22" t="s">
        <v>115</v>
      </c>
      <c r="M22" s="1"/>
      <c r="N22" s="1"/>
      <c r="O22" s="1"/>
      <c r="P22" s="9"/>
      <c r="Q22" s="9"/>
      <c r="R22" s="9"/>
      <c r="S22" s="9"/>
      <c r="T22" s="9"/>
    </row>
    <row r="23" spans="1:20" x14ac:dyDescent="0.25">
      <c r="A23" t="s">
        <v>129</v>
      </c>
      <c r="B23" t="s">
        <v>114</v>
      </c>
      <c r="D23" s="1"/>
      <c r="E23" s="1"/>
      <c r="G23" s="3"/>
      <c r="I23" s="3"/>
      <c r="M23" s="1"/>
      <c r="N23" s="1"/>
      <c r="O23" s="1"/>
      <c r="P23" s="9"/>
      <c r="Q23" s="9"/>
      <c r="R23" s="9"/>
      <c r="S23" s="9"/>
      <c r="T23" s="9"/>
    </row>
    <row r="24" spans="1:20" x14ac:dyDescent="0.25">
      <c r="A24" t="s">
        <v>128</v>
      </c>
      <c r="B24" t="s">
        <v>113</v>
      </c>
      <c r="D24" s="1"/>
      <c r="E24" s="1"/>
      <c r="G24" s="3"/>
      <c r="M24" s="1"/>
      <c r="N24" s="1"/>
    </row>
    <row r="25" spans="1:20" x14ac:dyDescent="0.25">
      <c r="A25" t="s">
        <v>127</v>
      </c>
      <c r="B25" t="s">
        <v>109</v>
      </c>
      <c r="G25" s="3"/>
      <c r="M25" s="1"/>
    </row>
    <row r="26" spans="1:20" x14ac:dyDescent="0.25">
      <c r="A26" t="s">
        <v>126</v>
      </c>
      <c r="B26" t="s">
        <v>108</v>
      </c>
      <c r="M26" s="1"/>
    </row>
    <row r="27" spans="1:20" x14ac:dyDescent="0.25">
      <c r="A27" t="s">
        <v>125</v>
      </c>
      <c r="B27" t="s">
        <v>107</v>
      </c>
    </row>
    <row r="28" spans="1:20" x14ac:dyDescent="0.25">
      <c r="A28" t="s">
        <v>124</v>
      </c>
    </row>
    <row r="29" spans="1:20" x14ac:dyDescent="0.25">
      <c r="A29" t="s">
        <v>123</v>
      </c>
    </row>
    <row r="30" spans="1:20" x14ac:dyDescent="0.25">
      <c r="A30" t="s">
        <v>122</v>
      </c>
    </row>
    <row r="31" spans="1:20" x14ac:dyDescent="0.25">
      <c r="A31" t="s">
        <v>121</v>
      </c>
    </row>
    <row r="32" spans="1:20" x14ac:dyDescent="0.25">
      <c r="A32" t="s">
        <v>120</v>
      </c>
    </row>
    <row r="33" spans="1:10" x14ac:dyDescent="0.25">
      <c r="A33" t="s">
        <v>119</v>
      </c>
    </row>
    <row r="34" spans="1:10" x14ac:dyDescent="0.25">
      <c r="A34" t="s">
        <v>118</v>
      </c>
      <c r="D34" s="1"/>
      <c r="G34" s="3"/>
      <c r="J34" s="2"/>
    </row>
    <row r="35" spans="1:10" x14ac:dyDescent="0.25">
      <c r="A35" t="s">
        <v>117</v>
      </c>
      <c r="D35" s="1"/>
      <c r="E35" s="1"/>
      <c r="G35" s="3"/>
      <c r="H35" s="3"/>
      <c r="I35" s="3"/>
    </row>
    <row r="36" spans="1:10" x14ac:dyDescent="0.25">
      <c r="A36" t="s">
        <v>116</v>
      </c>
      <c r="D36" s="1"/>
      <c r="E36" s="1"/>
      <c r="G36" s="3"/>
    </row>
    <row r="37" spans="1:10" x14ac:dyDescent="0.25">
      <c r="A37" t="s">
        <v>115</v>
      </c>
      <c r="G37" s="3"/>
    </row>
    <row r="38" spans="1:10" x14ac:dyDescent="0.25">
      <c r="A38" t="s">
        <v>114</v>
      </c>
      <c r="E38" s="1" t="s">
        <v>14</v>
      </c>
      <c r="F38" t="s">
        <v>1</v>
      </c>
      <c r="G38" s="3">
        <v>95.7</v>
      </c>
      <c r="H38">
        <v>5408.7</v>
      </c>
      <c r="I38">
        <f t="shared" si="0"/>
        <v>5313</v>
      </c>
      <c r="J38">
        <f>(I38/5313)*100</f>
        <v>100</v>
      </c>
    </row>
    <row r="39" spans="1:10" x14ac:dyDescent="0.25">
      <c r="A39" t="s">
        <v>113</v>
      </c>
      <c r="E39" s="1"/>
      <c r="F39" t="s">
        <v>0</v>
      </c>
      <c r="G39" s="3">
        <v>95.7</v>
      </c>
      <c r="H39">
        <v>3837.6</v>
      </c>
      <c r="I39">
        <f t="shared" si="0"/>
        <v>3741.9</v>
      </c>
      <c r="J39">
        <f>(I39/5313)*100</f>
        <v>70.429136081309991</v>
      </c>
    </row>
    <row r="40" spans="1:10" x14ac:dyDescent="0.25">
      <c r="A40" t="s">
        <v>112</v>
      </c>
      <c r="G40" s="3"/>
    </row>
    <row r="41" spans="1:10" x14ac:dyDescent="0.25">
      <c r="A41" t="s">
        <v>111</v>
      </c>
    </row>
    <row r="42" spans="1:10" x14ac:dyDescent="0.25">
      <c r="A42" t="s">
        <v>110</v>
      </c>
    </row>
    <row r="43" spans="1:10" x14ac:dyDescent="0.25">
      <c r="A43" t="s">
        <v>109</v>
      </c>
    </row>
    <row r="44" spans="1:10" x14ac:dyDescent="0.25">
      <c r="A44" t="s">
        <v>108</v>
      </c>
    </row>
    <row r="45" spans="1:10" x14ac:dyDescent="0.25">
      <c r="A45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5-10-24</vt:lpstr>
      <vt:lpstr>5-15-24</vt:lpstr>
      <vt:lpstr>5-16-24</vt:lpstr>
      <vt:lpstr>5-20-24</vt:lpstr>
      <vt:lpstr>5-22-24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 AKDOGAN</dc:creator>
  <cp:lastModifiedBy>EMEL AKDOGAN</cp:lastModifiedBy>
  <dcterms:created xsi:type="dcterms:W3CDTF">2024-05-24T22:14:08Z</dcterms:created>
  <dcterms:modified xsi:type="dcterms:W3CDTF">2025-04-04T20:33:05Z</dcterms:modified>
</cp:coreProperties>
</file>