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l\Downloads\"/>
    </mc:Choice>
  </mc:AlternateContent>
  <xr:revisionPtr revIDLastSave="0" documentId="13_ncr:1_{26CD62B7-3165-4C3E-87BA-FBC41EE8ABEF}" xr6:coauthVersionLast="47" xr6:coauthVersionMax="47" xr10:uidLastSave="{00000000-0000-0000-0000-000000000000}"/>
  <bookViews>
    <workbookView xWindow="-120" yWindow="-120" windowWidth="29040" windowHeight="15840" activeTab="1" xr2:uid="{E4DCB335-C332-4687-A834-7877E2AFF96A}"/>
  </bookViews>
  <sheets>
    <sheet name="10-08-23" sheetId="1" r:id="rId1"/>
    <sheet name="10-11-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7" i="2"/>
  <c r="I26" i="2"/>
  <c r="I24" i="2"/>
  <c r="I23" i="2"/>
  <c r="I21" i="2"/>
  <c r="I20" i="2"/>
  <c r="I18" i="2"/>
  <c r="I17" i="2"/>
  <c r="I15" i="2"/>
  <c r="I14" i="2"/>
  <c r="I12" i="2"/>
  <c r="I11" i="2"/>
  <c r="I9" i="2"/>
  <c r="I8" i="2"/>
  <c r="I6" i="2"/>
  <c r="I5" i="2"/>
  <c r="H30" i="2"/>
  <c r="H29" i="2"/>
  <c r="H27" i="2"/>
  <c r="H26" i="2"/>
  <c r="H24" i="2"/>
  <c r="H23" i="2"/>
  <c r="H21" i="2"/>
  <c r="H20" i="2"/>
  <c r="H18" i="2"/>
  <c r="H17" i="2"/>
  <c r="H15" i="2"/>
  <c r="H14" i="2"/>
  <c r="H12" i="2"/>
  <c r="H11" i="2"/>
  <c r="H9" i="2"/>
  <c r="H8" i="2"/>
  <c r="H6" i="2"/>
  <c r="H5" i="2"/>
  <c r="I18" i="1"/>
  <c r="H30" i="1"/>
  <c r="I30" i="1" s="1"/>
  <c r="H29" i="1"/>
  <c r="I29" i="1" s="1"/>
  <c r="H5" i="1"/>
  <c r="I5" i="1" s="1"/>
  <c r="H6" i="1"/>
  <c r="I6" i="1" s="1"/>
  <c r="H8" i="1"/>
  <c r="I8" i="1" s="1"/>
  <c r="H9" i="1"/>
  <c r="I9" i="1" s="1"/>
  <c r="H11" i="1"/>
  <c r="I11" i="1" s="1"/>
  <c r="H12" i="1"/>
  <c r="I12" i="1" s="1"/>
  <c r="H14" i="1"/>
  <c r="I14" i="1" s="1"/>
  <c r="H15" i="1"/>
  <c r="I15" i="1" s="1"/>
  <c r="H17" i="1"/>
  <c r="I17" i="1" s="1"/>
  <c r="H18" i="1"/>
  <c r="H20" i="1"/>
  <c r="I20" i="1" s="1"/>
  <c r="H21" i="1"/>
  <c r="I21" i="1" s="1"/>
  <c r="H23" i="1"/>
  <c r="I23" i="1" s="1"/>
  <c r="H24" i="1"/>
  <c r="I24" i="1" s="1"/>
  <c r="H26" i="1"/>
  <c r="I26" i="1" s="1"/>
  <c r="H27" i="1"/>
  <c r="I27" i="1" s="1"/>
</calcChain>
</file>

<file path=xl/sharedStrings.xml><?xml version="1.0" encoding="utf-8"?>
<sst xmlns="http://schemas.openxmlformats.org/spreadsheetml/2006/main" count="120" uniqueCount="79">
  <si>
    <t>1 uM</t>
  </si>
  <si>
    <t>medium</t>
  </si>
  <si>
    <t>SC823</t>
  </si>
  <si>
    <t>% FPR1 on Surface</t>
  </si>
  <si>
    <t>Background Substracted</t>
  </si>
  <si>
    <t>APC</t>
  </si>
  <si>
    <t>Background</t>
  </si>
  <si>
    <t>Applying gate R1</t>
  </si>
  <si>
    <t>SUMMARY TABLE:</t>
  </si>
  <si>
    <t>Sample                        Gated  APC-A-mean  APC-A-frac</t>
  </si>
  <si>
    <t>1uM-fMLF_D4.fcs                0.86      5978.0       0.980</t>
  </si>
  <si>
    <t>1uM-fMLF_E2.fcs                0.83      9136.2       0.982</t>
  </si>
  <si>
    <t>1uM-fMLF_E7.fcs                0.83      5730.1       0.974</t>
  </si>
  <si>
    <t>1uM-fMLF_E8.fcs                0.81      2965.6       0.765</t>
  </si>
  <si>
    <t>1uM-fMLF_E9.fcs                0.89      3727.8       0.921</t>
  </si>
  <si>
    <t>1uM-fMLF_F5.fcs                0.86      5626.1       0.966</t>
  </si>
  <si>
    <t>1uM-fMLF_G2.fcs                0.81      3977.9       0.920</t>
  </si>
  <si>
    <t>1uM-fMLF_SC823.fcs             0.72       826.7       0.239</t>
  </si>
  <si>
    <t>1uM-fMLF_SC842-SC844.fcs       0.76      5246.7       0.857</t>
  </si>
  <si>
    <t>medium_D4.fcs                  0.84     12212.7       0.993</t>
  </si>
  <si>
    <t>medium_E2.fcs                  0.81     18181.5       0.993</t>
  </si>
  <si>
    <t>medium_E7.fcs                  0.85     10626.2       0.988</t>
  </si>
  <si>
    <t>medium_E8.fcs                  0.78      8837.6       0.978</t>
  </si>
  <si>
    <t>medium_E9.fcs                  0.87      9230.2       0.987</t>
  </si>
  <si>
    <t>medium_F5.fcs                  0.85     11559.0       0.988</t>
  </si>
  <si>
    <t>medium_G2.fcs                  0.78      9020.1       0.969</t>
  </si>
  <si>
    <t>medium_SC823.fcs               0.66     11739.0       0.985</t>
  </si>
  <si>
    <t>medium_SC842-SC844.fcs         0.75     10654.1       0.968</t>
  </si>
  <si>
    <t>unst_D4.fcs                    0.85       168.4       0.001</t>
  </si>
  <si>
    <t>unst_E2.fcs                    0.83       166.8       0.001</t>
  </si>
  <si>
    <t>unst_E7.fcs                    0.85       150.1       0.002</t>
  </si>
  <si>
    <t>unst_E8.fcs                    0.72       118.5       0.001</t>
  </si>
  <si>
    <t>unst_E9.fcs                    0.86       164.1       0.001</t>
  </si>
  <si>
    <t>unst_F5.fcs                    0.86       159.3       0.001</t>
  </si>
  <si>
    <t>unst_G2.fcs                    0.78       174.7       0.001</t>
  </si>
  <si>
    <t>unst_SC823.fcs                 0.66       189.6       0.002</t>
  </si>
  <si>
    <t>unst_SC842-SC844.fcs           0.77       178.3       0.002</t>
  </si>
  <si>
    <t>EA20231008_Clones_barrDKO_CRISPR_APCantiFPR1</t>
  </si>
  <si>
    <t>SC842/SC844 Pooled</t>
  </si>
  <si>
    <t>D4</t>
  </si>
  <si>
    <t>E2</t>
  </si>
  <si>
    <t>E7</t>
  </si>
  <si>
    <t>E8</t>
  </si>
  <si>
    <t>E9</t>
  </si>
  <si>
    <t>F5</t>
  </si>
  <si>
    <t>G2</t>
  </si>
  <si>
    <t>Applying gate  R1</t>
  </si>
  <si>
    <t>Sample                        Gated   APC-A-med  APC-A-frac</t>
  </si>
  <si>
    <t>1uM-fMLF_B4.fcs                0.80     13055.4       0.998</t>
  </si>
  <si>
    <t>1uM-fMLF_D9.fcs                0.91      4576.0       0.986</t>
  </si>
  <si>
    <t>1uM-fMLF_E3.fcs                0.81      6075.5       0.987</t>
  </si>
  <si>
    <t>1uM-fMLF_F11.fcs               0.87      6734.7       0.996</t>
  </si>
  <si>
    <t>1uM-fMLF_F6.fcs                0.83      6717.4       0.994</t>
  </si>
  <si>
    <t>1uM-fMLF_F9.fcs                0.82      6440.3       0.978</t>
  </si>
  <si>
    <t>1uM-fMLF_H8.fcs                0.84      6751.4       0.991</t>
  </si>
  <si>
    <t>1uM-fMLF_SC823.fcs             0.82       769.3       0.480</t>
  </si>
  <si>
    <t>1uM-fMLF_SC842-SC844.fcs       0.80      6905.6       0.939</t>
  </si>
  <si>
    <t>medium_B4.fcs                  0.78     26553.6       0.999</t>
  </si>
  <si>
    <t>medium_D9.fcs                  0.85      8078.1       0.992</t>
  </si>
  <si>
    <t>medium_E3.fcs                  0.81     12888.3       0.995</t>
  </si>
  <si>
    <t>medium_F11.fcs                 0.82     12869.8       0.999</t>
  </si>
  <si>
    <t>medium_F6.fcs                  0.83     13607.0       0.998</t>
  </si>
  <si>
    <t>medium_F9.fcs                  0.80     13145.6       0.994</t>
  </si>
  <si>
    <t>medium_H8.fcs                  0.83     15086.1       0.997</t>
  </si>
  <si>
    <t>medium_SC823.fcs               0.81     15729.9       0.990</t>
  </si>
  <si>
    <t>medium_SC842-SC844.fcs         0.81     14652.2       0.987</t>
  </si>
  <si>
    <t>unst_B4.fcs                    0.81       151.0       0.003</t>
  </si>
  <si>
    <t>unst_D9.fcs                    0.84       157.4       0.014</t>
  </si>
  <si>
    <t>unst_E3.fcs                    0.82       149.8       0.003</t>
  </si>
  <si>
    <t>unst_F9.fcs                    0.79       162.6       0.004</t>
  </si>
  <si>
    <t>unst_SC823.fcs                 0.82       142.1       0.003</t>
  </si>
  <si>
    <t>unst_SC842-SC844.fcs           0.84       138.2       0.003</t>
  </si>
  <si>
    <t>B4</t>
  </si>
  <si>
    <t>D9</t>
  </si>
  <si>
    <t>E3</t>
  </si>
  <si>
    <t>F6</t>
  </si>
  <si>
    <t>F9</t>
  </si>
  <si>
    <t>F11</t>
  </si>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</sst>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A709F5"/>
      <name val="Consolas"/>
      <family val="3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center" indent="3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66B8-5E79-4C22-BF97-55BD043179EE}">
  <dimension ref="A1:I33"/>
  <sheetViews>
    <sheetView topLeftCell="A4" workbookViewId="0">
      <selection activeCell="A7" sqref="A7"/>
    </sheetView>
  </sheetViews>
  <sheetFormatPr defaultRowHeight="15" x14ac:dyDescent="0.25"/>
  <cols>
    <col min="1" max="1" width="48.42578125" bestFit="1" customWidth="1"/>
    <col min="4" max="4" width="19.140625" bestFit="1" customWidth="1"/>
    <col min="6" max="6" width="12.28515625" customWidth="1"/>
    <col min="8" max="8" width="12" customWidth="1"/>
    <col min="9" max="9" width="11.140625" customWidth="1"/>
  </cols>
  <sheetData>
    <row r="1" spans="1:9" x14ac:dyDescent="0.25">
      <c r="A1" s="4" t="s">
        <v>37</v>
      </c>
    </row>
    <row r="3" spans="1:9" x14ac:dyDescent="0.25">
      <c r="A3" t="s">
        <v>7</v>
      </c>
    </row>
    <row r="4" spans="1:9" ht="60" x14ac:dyDescent="0.25">
      <c r="F4" s="3" t="s">
        <v>6</v>
      </c>
      <c r="G4" s="3" t="s">
        <v>5</v>
      </c>
      <c r="H4" s="3" t="s">
        <v>4</v>
      </c>
      <c r="I4" s="3" t="s">
        <v>3</v>
      </c>
    </row>
    <row r="5" spans="1:9" x14ac:dyDescent="0.25">
      <c r="A5" t="s">
        <v>8</v>
      </c>
      <c r="D5" s="1" t="s">
        <v>2</v>
      </c>
      <c r="E5" t="s">
        <v>1</v>
      </c>
      <c r="F5" s="2">
        <v>189.6</v>
      </c>
      <c r="G5">
        <v>11739</v>
      </c>
      <c r="H5">
        <f>G5-F5</f>
        <v>11549.4</v>
      </c>
      <c r="I5">
        <f>(H5/11549.4)*100</f>
        <v>100</v>
      </c>
    </row>
    <row r="6" spans="1:9" x14ac:dyDescent="0.25">
      <c r="A6" t="s">
        <v>9</v>
      </c>
      <c r="D6" s="1"/>
      <c r="E6" t="s">
        <v>0</v>
      </c>
      <c r="F6" s="2">
        <v>189.6</v>
      </c>
      <c r="G6">
        <v>826.7</v>
      </c>
      <c r="H6">
        <f>G6-F6</f>
        <v>637.1</v>
      </c>
      <c r="I6">
        <f>(H6/11549.4)*100</f>
        <v>5.5163038772576938</v>
      </c>
    </row>
    <row r="7" spans="1:9" x14ac:dyDescent="0.25">
      <c r="A7" t="s">
        <v>10</v>
      </c>
      <c r="D7" s="1"/>
      <c r="F7" s="2"/>
    </row>
    <row r="8" spans="1:9" x14ac:dyDescent="0.25">
      <c r="A8" t="s">
        <v>11</v>
      </c>
      <c r="D8" s="1" t="s">
        <v>38</v>
      </c>
      <c r="E8" t="s">
        <v>1</v>
      </c>
      <c r="F8">
        <v>178.3</v>
      </c>
      <c r="G8">
        <v>10654.1</v>
      </c>
      <c r="H8">
        <f>G8-F8</f>
        <v>10475.800000000001</v>
      </c>
      <c r="I8">
        <f>(H8/10475.8)*100</f>
        <v>100.00000000000003</v>
      </c>
    </row>
    <row r="9" spans="1:9" x14ac:dyDescent="0.25">
      <c r="A9" t="s">
        <v>12</v>
      </c>
      <c r="D9" s="1"/>
      <c r="E9" t="s">
        <v>0</v>
      </c>
      <c r="F9">
        <v>178.3</v>
      </c>
      <c r="G9">
        <v>5246.7</v>
      </c>
      <c r="H9">
        <f>G9-F9</f>
        <v>5068.3999999999996</v>
      </c>
      <c r="I9">
        <f>(H9/10475.8)*100</f>
        <v>48.381985146719103</v>
      </c>
    </row>
    <row r="10" spans="1:9" x14ac:dyDescent="0.25">
      <c r="A10" t="s">
        <v>13</v>
      </c>
      <c r="D10" s="1"/>
    </row>
    <row r="11" spans="1:9" x14ac:dyDescent="0.25">
      <c r="A11" t="s">
        <v>14</v>
      </c>
      <c r="D11" s="1" t="s">
        <v>39</v>
      </c>
      <c r="E11" t="s">
        <v>1</v>
      </c>
      <c r="F11">
        <v>168.4</v>
      </c>
      <c r="G11">
        <v>12212.7</v>
      </c>
      <c r="H11">
        <f>G11-F11</f>
        <v>12044.300000000001</v>
      </c>
      <c r="I11">
        <f>(H11/12044.3)*100</f>
        <v>100.00000000000003</v>
      </c>
    </row>
    <row r="12" spans="1:9" x14ac:dyDescent="0.25">
      <c r="A12" t="s">
        <v>15</v>
      </c>
      <c r="D12" s="1"/>
      <c r="E12" t="s">
        <v>0</v>
      </c>
      <c r="F12">
        <v>168.4</v>
      </c>
      <c r="G12">
        <v>5978</v>
      </c>
      <c r="H12">
        <f>G12-F12</f>
        <v>5809.6</v>
      </c>
      <c r="I12">
        <f>(H12/12044.3)*100</f>
        <v>48.235264814061431</v>
      </c>
    </row>
    <row r="13" spans="1:9" x14ac:dyDescent="0.25">
      <c r="A13" t="s">
        <v>16</v>
      </c>
      <c r="D13" s="1"/>
    </row>
    <row r="14" spans="1:9" x14ac:dyDescent="0.25">
      <c r="A14" t="s">
        <v>17</v>
      </c>
      <c r="D14" s="1" t="s">
        <v>40</v>
      </c>
      <c r="E14" t="s">
        <v>1</v>
      </c>
      <c r="F14">
        <v>166.8</v>
      </c>
      <c r="G14" s="5">
        <v>18181.5</v>
      </c>
      <c r="H14">
        <f>G14-F14</f>
        <v>18014.7</v>
      </c>
      <c r="I14">
        <f>(H14/18014.7)*100</f>
        <v>100</v>
      </c>
    </row>
    <row r="15" spans="1:9" x14ac:dyDescent="0.25">
      <c r="A15" t="s">
        <v>18</v>
      </c>
      <c r="D15" s="1"/>
      <c r="E15" t="s">
        <v>0</v>
      </c>
      <c r="F15">
        <v>166.8</v>
      </c>
      <c r="G15">
        <v>9136.2000000000007</v>
      </c>
      <c r="H15">
        <f>G15-F15</f>
        <v>8969.4000000000015</v>
      </c>
      <c r="I15" s="5">
        <f>(H15/18014.7)*100</f>
        <v>49.789338706722845</v>
      </c>
    </row>
    <row r="16" spans="1:9" x14ac:dyDescent="0.25">
      <c r="A16" t="s">
        <v>19</v>
      </c>
      <c r="D16" s="1"/>
    </row>
    <row r="17" spans="1:9" x14ac:dyDescent="0.25">
      <c r="A17" t="s">
        <v>20</v>
      </c>
      <c r="D17" s="1" t="s">
        <v>41</v>
      </c>
      <c r="E17" t="s">
        <v>1</v>
      </c>
      <c r="F17">
        <v>150.1</v>
      </c>
      <c r="G17">
        <v>10626.2</v>
      </c>
      <c r="H17">
        <f>G17-F17</f>
        <v>10476.1</v>
      </c>
      <c r="I17">
        <f>(H17/10476.1)*100</f>
        <v>100</v>
      </c>
    </row>
    <row r="18" spans="1:9" x14ac:dyDescent="0.25">
      <c r="A18" t="s">
        <v>21</v>
      </c>
      <c r="D18" s="1"/>
      <c r="E18" t="s">
        <v>0</v>
      </c>
      <c r="F18">
        <v>150.1</v>
      </c>
      <c r="G18">
        <v>5730.1</v>
      </c>
      <c r="H18">
        <f>G18-F18</f>
        <v>5580</v>
      </c>
      <c r="I18" s="5">
        <f>(H18/10476.1)*100</f>
        <v>53.264096371741388</v>
      </c>
    </row>
    <row r="19" spans="1:9" x14ac:dyDescent="0.25">
      <c r="A19" t="s">
        <v>22</v>
      </c>
      <c r="D19" s="1"/>
    </row>
    <row r="20" spans="1:9" x14ac:dyDescent="0.25">
      <c r="A20" t="s">
        <v>23</v>
      </c>
      <c r="D20" s="1" t="s">
        <v>42</v>
      </c>
      <c r="E20" t="s">
        <v>1</v>
      </c>
      <c r="F20">
        <v>118.5</v>
      </c>
      <c r="G20">
        <v>8837.6</v>
      </c>
      <c r="H20">
        <f>G20-F20</f>
        <v>8719.1</v>
      </c>
      <c r="I20">
        <f>(H20/8719.1)*100</f>
        <v>100</v>
      </c>
    </row>
    <row r="21" spans="1:9" x14ac:dyDescent="0.25">
      <c r="A21" t="s">
        <v>24</v>
      </c>
      <c r="D21" s="1"/>
      <c r="E21" t="s">
        <v>0</v>
      </c>
      <c r="F21">
        <v>118.5</v>
      </c>
      <c r="G21">
        <v>2965.6</v>
      </c>
      <c r="H21">
        <f>G21-F21</f>
        <v>2847.1</v>
      </c>
      <c r="I21" s="6">
        <f>(H21/8719.1)*100</f>
        <v>32.653599568762829</v>
      </c>
    </row>
    <row r="22" spans="1:9" x14ac:dyDescent="0.25">
      <c r="A22" t="s">
        <v>25</v>
      </c>
      <c r="D22" s="1"/>
    </row>
    <row r="23" spans="1:9" x14ac:dyDescent="0.25">
      <c r="A23" t="s">
        <v>26</v>
      </c>
      <c r="D23" s="1" t="s">
        <v>43</v>
      </c>
      <c r="E23" t="s">
        <v>1</v>
      </c>
      <c r="F23">
        <v>164.1</v>
      </c>
      <c r="G23">
        <v>9230.2000000000007</v>
      </c>
      <c r="H23">
        <f>G23-F23</f>
        <v>9066.1</v>
      </c>
      <c r="I23">
        <f>(H23/9066.1)*100</f>
        <v>100</v>
      </c>
    </row>
    <row r="24" spans="1:9" x14ac:dyDescent="0.25">
      <c r="A24" t="s">
        <v>27</v>
      </c>
      <c r="D24" s="1"/>
      <c r="E24" t="s">
        <v>0</v>
      </c>
      <c r="F24">
        <v>164.1</v>
      </c>
      <c r="G24">
        <v>3727.8</v>
      </c>
      <c r="H24">
        <f>G24-F24</f>
        <v>3563.7000000000003</v>
      </c>
      <c r="I24" s="6">
        <f>(H24/9066.1)*100</f>
        <v>39.307971454098237</v>
      </c>
    </row>
    <row r="25" spans="1:9" x14ac:dyDescent="0.25">
      <c r="A25" t="s">
        <v>28</v>
      </c>
      <c r="D25" s="1"/>
    </row>
    <row r="26" spans="1:9" x14ac:dyDescent="0.25">
      <c r="A26" t="s">
        <v>29</v>
      </c>
      <c r="D26" s="1" t="s">
        <v>44</v>
      </c>
      <c r="E26" t="s">
        <v>1</v>
      </c>
      <c r="F26">
        <v>159.30000000000001</v>
      </c>
      <c r="G26">
        <v>11559</v>
      </c>
      <c r="H26">
        <f>G26-F26</f>
        <v>11399.7</v>
      </c>
      <c r="I26">
        <f>(H26/11399.7)*100</f>
        <v>100</v>
      </c>
    </row>
    <row r="27" spans="1:9" x14ac:dyDescent="0.25">
      <c r="A27" t="s">
        <v>30</v>
      </c>
      <c r="D27" s="1"/>
      <c r="E27" t="s">
        <v>0</v>
      </c>
      <c r="F27">
        <v>159.30000000000001</v>
      </c>
      <c r="G27">
        <v>5626.1</v>
      </c>
      <c r="H27">
        <f>G27-F27</f>
        <v>5466.8</v>
      </c>
      <c r="I27">
        <f>(H27/11399.7)*100</f>
        <v>47.955647955647954</v>
      </c>
    </row>
    <row r="28" spans="1:9" x14ac:dyDescent="0.25">
      <c r="A28" t="s">
        <v>31</v>
      </c>
      <c r="D28" s="1"/>
    </row>
    <row r="29" spans="1:9" x14ac:dyDescent="0.25">
      <c r="A29" t="s">
        <v>32</v>
      </c>
      <c r="D29" s="1" t="s">
        <v>45</v>
      </c>
      <c r="E29" t="s">
        <v>1</v>
      </c>
      <c r="F29">
        <v>174.7</v>
      </c>
      <c r="G29">
        <v>9020.1</v>
      </c>
      <c r="H29">
        <f>G29-F29</f>
        <v>8845.4</v>
      </c>
      <c r="I29">
        <f>(H29/8845.4)*100</f>
        <v>100</v>
      </c>
    </row>
    <row r="30" spans="1:9" x14ac:dyDescent="0.25">
      <c r="A30" t="s">
        <v>33</v>
      </c>
      <c r="D30" s="1"/>
      <c r="E30" t="s">
        <v>0</v>
      </c>
      <c r="F30">
        <v>174.7</v>
      </c>
      <c r="G30">
        <v>3977.9</v>
      </c>
      <c r="H30">
        <f>G30-F30</f>
        <v>3803.2000000000003</v>
      </c>
      <c r="I30">
        <f>(H30/8845.4)*100</f>
        <v>42.996359689782267</v>
      </c>
    </row>
    <row r="31" spans="1:9" x14ac:dyDescent="0.25">
      <c r="A31" t="s">
        <v>34</v>
      </c>
    </row>
    <row r="32" spans="1:9" x14ac:dyDescent="0.25">
      <c r="A32" t="s">
        <v>35</v>
      </c>
    </row>
    <row r="33" spans="1:1" x14ac:dyDescent="0.25">
      <c r="A33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5B7F-7488-4E59-8036-224E03FAE908}">
  <dimension ref="A3:I33"/>
  <sheetViews>
    <sheetView tabSelected="1" workbookViewId="0">
      <selection activeCell="A36" sqref="A36"/>
    </sheetView>
  </sheetViews>
  <sheetFormatPr defaultRowHeight="15" x14ac:dyDescent="0.25"/>
  <cols>
    <col min="1" max="1" width="48.42578125" bestFit="1" customWidth="1"/>
    <col min="4" max="4" width="19.140625" bestFit="1" customWidth="1"/>
    <col min="6" max="6" width="12.5703125" customWidth="1"/>
    <col min="8" max="8" width="11.7109375" customWidth="1"/>
    <col min="9" max="9" width="12" customWidth="1"/>
  </cols>
  <sheetData>
    <row r="3" spans="1:9" x14ac:dyDescent="0.25">
      <c r="A3" t="s">
        <v>46</v>
      </c>
    </row>
    <row r="4" spans="1:9" ht="60" x14ac:dyDescent="0.25">
      <c r="F4" s="3" t="s">
        <v>6</v>
      </c>
      <c r="G4" s="3" t="s">
        <v>5</v>
      </c>
      <c r="H4" s="3" t="s">
        <v>4</v>
      </c>
      <c r="I4" s="3" t="s">
        <v>3</v>
      </c>
    </row>
    <row r="5" spans="1:9" x14ac:dyDescent="0.25">
      <c r="A5" t="s">
        <v>8</v>
      </c>
      <c r="D5" s="1" t="s">
        <v>2</v>
      </c>
      <c r="E5" t="s">
        <v>1</v>
      </c>
      <c r="F5" s="2">
        <v>142.1</v>
      </c>
      <c r="G5">
        <v>15729.9</v>
      </c>
      <c r="H5" s="2">
        <f>G5-F5</f>
        <v>15587.8</v>
      </c>
      <c r="I5" s="2">
        <f>(H5/15587.8)*100</f>
        <v>100</v>
      </c>
    </row>
    <row r="6" spans="1:9" x14ac:dyDescent="0.25">
      <c r="A6" t="s">
        <v>47</v>
      </c>
      <c r="D6" s="1"/>
      <c r="E6" t="s">
        <v>0</v>
      </c>
      <c r="F6" s="2">
        <v>142.1</v>
      </c>
      <c r="G6">
        <v>769.3</v>
      </c>
      <c r="H6" s="2">
        <f>G6-F6</f>
        <v>627.19999999999993</v>
      </c>
      <c r="I6" s="2">
        <f>(H6/15587.8)*100</f>
        <v>4.0236595286057035</v>
      </c>
    </row>
    <row r="7" spans="1:9" x14ac:dyDescent="0.25">
      <c r="A7" t="s">
        <v>48</v>
      </c>
      <c r="D7" s="1"/>
      <c r="F7" s="2"/>
      <c r="H7" s="2"/>
      <c r="I7" s="2"/>
    </row>
    <row r="8" spans="1:9" x14ac:dyDescent="0.25">
      <c r="A8" t="s">
        <v>49</v>
      </c>
      <c r="D8" s="1" t="s">
        <v>38</v>
      </c>
      <c r="E8" t="s">
        <v>1</v>
      </c>
      <c r="F8">
        <v>138.19999999999999</v>
      </c>
      <c r="G8">
        <v>14652.2</v>
      </c>
      <c r="H8" s="2">
        <f>G8-F8</f>
        <v>14514</v>
      </c>
      <c r="I8" s="2">
        <f>(H8/14514)*100</f>
        <v>100</v>
      </c>
    </row>
    <row r="9" spans="1:9" x14ac:dyDescent="0.25">
      <c r="A9" t="s">
        <v>50</v>
      </c>
      <c r="D9" s="1"/>
      <c r="E9" t="s">
        <v>0</v>
      </c>
      <c r="F9">
        <v>138.19999999999999</v>
      </c>
      <c r="G9">
        <v>6905.6</v>
      </c>
      <c r="H9" s="2">
        <f>G9-F9</f>
        <v>6767.4000000000005</v>
      </c>
      <c r="I9" s="2">
        <f>(H9/14514)*100</f>
        <v>46.626705250103349</v>
      </c>
    </row>
    <row r="10" spans="1:9" x14ac:dyDescent="0.25">
      <c r="A10" t="s">
        <v>51</v>
      </c>
      <c r="D10" s="1"/>
      <c r="H10" s="2"/>
      <c r="I10" s="2"/>
    </row>
    <row r="11" spans="1:9" x14ac:dyDescent="0.25">
      <c r="A11" t="s">
        <v>52</v>
      </c>
      <c r="D11" s="1" t="s">
        <v>72</v>
      </c>
      <c r="E11" t="s">
        <v>1</v>
      </c>
      <c r="F11">
        <v>138.19999999999999</v>
      </c>
      <c r="G11" s="5">
        <v>26553.599999999999</v>
      </c>
      <c r="H11" s="2">
        <f>G11-F11</f>
        <v>26415.399999999998</v>
      </c>
      <c r="I11" s="2">
        <f>(H11/26415.4)*100</f>
        <v>99.999999999999986</v>
      </c>
    </row>
    <row r="12" spans="1:9" x14ac:dyDescent="0.25">
      <c r="A12" t="s">
        <v>53</v>
      </c>
      <c r="D12" s="1"/>
      <c r="E12" t="s">
        <v>0</v>
      </c>
      <c r="F12">
        <v>138.19999999999999</v>
      </c>
      <c r="G12">
        <v>13055.4</v>
      </c>
      <c r="H12" s="2">
        <f>G12-F12</f>
        <v>12917.199999999999</v>
      </c>
      <c r="I12" s="2">
        <f>(H12/26415.4)*100</f>
        <v>48.900262725531313</v>
      </c>
    </row>
    <row r="13" spans="1:9" x14ac:dyDescent="0.25">
      <c r="A13" t="s">
        <v>54</v>
      </c>
      <c r="D13" s="1"/>
      <c r="H13" s="2"/>
      <c r="I13" s="2"/>
    </row>
    <row r="14" spans="1:9" x14ac:dyDescent="0.25">
      <c r="A14" t="s">
        <v>55</v>
      </c>
      <c r="D14" s="1" t="s">
        <v>73</v>
      </c>
      <c r="E14" t="s">
        <v>1</v>
      </c>
      <c r="F14">
        <v>138.19999999999999</v>
      </c>
      <c r="G14" s="7">
        <v>8078.1</v>
      </c>
      <c r="H14" s="2">
        <f>G14-F14</f>
        <v>7939.9000000000005</v>
      </c>
      <c r="I14" s="2">
        <f>(H14/7939.9)*100</f>
        <v>100.00000000000003</v>
      </c>
    </row>
    <row r="15" spans="1:9" x14ac:dyDescent="0.25">
      <c r="A15" t="s">
        <v>56</v>
      </c>
      <c r="D15" s="1"/>
      <c r="E15" t="s">
        <v>0</v>
      </c>
      <c r="F15">
        <v>138.19999999999999</v>
      </c>
      <c r="G15">
        <v>4576</v>
      </c>
      <c r="H15" s="2">
        <f>G15-F15</f>
        <v>4437.8</v>
      </c>
      <c r="I15" s="5">
        <f>(H15/7939.9)*100</f>
        <v>55.892391591833658</v>
      </c>
    </row>
    <row r="16" spans="1:9" x14ac:dyDescent="0.25">
      <c r="A16" t="s">
        <v>57</v>
      </c>
      <c r="D16" s="1"/>
      <c r="H16" s="2"/>
      <c r="I16" s="2"/>
    </row>
    <row r="17" spans="1:9" x14ac:dyDescent="0.25">
      <c r="A17" t="s">
        <v>58</v>
      </c>
      <c r="D17" s="1" t="s">
        <v>74</v>
      </c>
      <c r="E17" t="s">
        <v>1</v>
      </c>
      <c r="F17">
        <v>138.19999999999999</v>
      </c>
      <c r="G17" s="2">
        <v>12888.3</v>
      </c>
      <c r="H17" s="2">
        <f>G17-F17</f>
        <v>12750.099999999999</v>
      </c>
      <c r="I17" s="2">
        <f>(H17/12750.1)*100</f>
        <v>99.999999999999986</v>
      </c>
    </row>
    <row r="18" spans="1:9" x14ac:dyDescent="0.25">
      <c r="A18" t="s">
        <v>59</v>
      </c>
      <c r="D18" s="1"/>
      <c r="E18" t="s">
        <v>0</v>
      </c>
      <c r="F18">
        <v>138.19999999999999</v>
      </c>
      <c r="G18">
        <v>6075.5</v>
      </c>
      <c r="H18" s="2">
        <f>G18-F18</f>
        <v>5937.3</v>
      </c>
      <c r="I18" s="2">
        <f>(H18/12750.1)*100</f>
        <v>46.566693594560043</v>
      </c>
    </row>
    <row r="19" spans="1:9" x14ac:dyDescent="0.25">
      <c r="A19" t="s">
        <v>60</v>
      </c>
      <c r="D19" s="1"/>
      <c r="H19" s="2"/>
      <c r="I19" s="2"/>
    </row>
    <row r="20" spans="1:9" x14ac:dyDescent="0.25">
      <c r="A20" t="s">
        <v>61</v>
      </c>
      <c r="D20" s="1" t="s">
        <v>75</v>
      </c>
      <c r="E20" t="s">
        <v>1</v>
      </c>
      <c r="F20">
        <v>138.19999999999999</v>
      </c>
      <c r="G20">
        <v>13607</v>
      </c>
      <c r="H20" s="2">
        <f>G20-F20</f>
        <v>13468.8</v>
      </c>
      <c r="I20" s="2">
        <f>(H20/13468.8)*100</f>
        <v>100</v>
      </c>
    </row>
    <row r="21" spans="1:9" x14ac:dyDescent="0.25">
      <c r="A21" t="s">
        <v>62</v>
      </c>
      <c r="D21" s="1"/>
      <c r="E21" t="s">
        <v>0</v>
      </c>
      <c r="F21">
        <v>138.19999999999999</v>
      </c>
      <c r="G21">
        <v>6717.4</v>
      </c>
      <c r="H21" s="2">
        <f>G21-F21</f>
        <v>6579.2</v>
      </c>
      <c r="I21" s="2">
        <f>(H21/13468.8)*100</f>
        <v>48.84770729389404</v>
      </c>
    </row>
    <row r="22" spans="1:9" x14ac:dyDescent="0.25">
      <c r="A22" t="s">
        <v>63</v>
      </c>
      <c r="D22" s="1"/>
      <c r="H22" s="2"/>
      <c r="I22" s="2"/>
    </row>
    <row r="23" spans="1:9" x14ac:dyDescent="0.25">
      <c r="A23" t="s">
        <v>64</v>
      </c>
      <c r="D23" s="1" t="s">
        <v>76</v>
      </c>
      <c r="E23" t="s">
        <v>1</v>
      </c>
      <c r="F23">
        <v>138.19999999999999</v>
      </c>
      <c r="G23">
        <v>13145.6</v>
      </c>
      <c r="H23" s="2">
        <f>G23-F23</f>
        <v>13007.4</v>
      </c>
      <c r="I23" s="2">
        <f>(H23/13007.4)*100</f>
        <v>100</v>
      </c>
    </row>
    <row r="24" spans="1:9" x14ac:dyDescent="0.25">
      <c r="A24" t="s">
        <v>65</v>
      </c>
      <c r="D24" s="1"/>
      <c r="E24" t="s">
        <v>0</v>
      </c>
      <c r="F24">
        <v>138.19999999999999</v>
      </c>
      <c r="G24">
        <v>6440.3</v>
      </c>
      <c r="H24" s="2">
        <f>G24-F24</f>
        <v>6302.1</v>
      </c>
      <c r="I24" s="2">
        <f>(H24/13007.4)*100</f>
        <v>48.450113012592837</v>
      </c>
    </row>
    <row r="25" spans="1:9" x14ac:dyDescent="0.25">
      <c r="A25" t="s">
        <v>66</v>
      </c>
      <c r="D25" s="1"/>
      <c r="H25" s="2"/>
      <c r="I25" s="2"/>
    </row>
    <row r="26" spans="1:9" x14ac:dyDescent="0.25">
      <c r="A26" t="s">
        <v>67</v>
      </c>
      <c r="D26" s="1" t="s">
        <v>77</v>
      </c>
      <c r="E26" t="s">
        <v>1</v>
      </c>
      <c r="F26">
        <v>138.19999999999999</v>
      </c>
      <c r="G26">
        <v>12869.8</v>
      </c>
      <c r="H26" s="2">
        <f>G26-F26</f>
        <v>12731.599999999999</v>
      </c>
      <c r="I26" s="2">
        <f>(H26/12731.6)*100</f>
        <v>99.999999999999986</v>
      </c>
    </row>
    <row r="27" spans="1:9" x14ac:dyDescent="0.25">
      <c r="A27" t="s">
        <v>68</v>
      </c>
      <c r="D27" s="1"/>
      <c r="E27" t="s">
        <v>0</v>
      </c>
      <c r="F27">
        <v>138.19999999999999</v>
      </c>
      <c r="G27">
        <v>6734.7</v>
      </c>
      <c r="H27" s="2">
        <f>G27-F27</f>
        <v>6596.5</v>
      </c>
      <c r="I27" s="2">
        <f>(H27/12731.6)*100</f>
        <v>51.812026768041719</v>
      </c>
    </row>
    <row r="28" spans="1:9" x14ac:dyDescent="0.25">
      <c r="A28" t="s">
        <v>69</v>
      </c>
      <c r="D28" s="1"/>
      <c r="H28" s="2"/>
      <c r="I28" s="2"/>
    </row>
    <row r="29" spans="1:9" x14ac:dyDescent="0.25">
      <c r="A29" t="s">
        <v>70</v>
      </c>
      <c r="D29" s="1" t="s">
        <v>78</v>
      </c>
      <c r="E29" t="s">
        <v>1</v>
      </c>
      <c r="F29">
        <v>138.19999999999999</v>
      </c>
      <c r="G29">
        <v>15086.1</v>
      </c>
      <c r="H29" s="2">
        <f>G29-F29</f>
        <v>14947.9</v>
      </c>
      <c r="I29" s="2">
        <f>(H29/14947.9)*100</f>
        <v>100</v>
      </c>
    </row>
    <row r="30" spans="1:9" x14ac:dyDescent="0.25">
      <c r="A30" t="s">
        <v>71</v>
      </c>
      <c r="D30" s="1"/>
      <c r="E30" t="s">
        <v>0</v>
      </c>
      <c r="F30">
        <v>138.19999999999999</v>
      </c>
      <c r="G30">
        <v>6751.4</v>
      </c>
      <c r="H30" s="2">
        <f>G30-F30</f>
        <v>6613.2</v>
      </c>
      <c r="I30" s="2">
        <f>(H30/14947.9)*100</f>
        <v>44.241666053425568</v>
      </c>
    </row>
    <row r="31" spans="1:9" x14ac:dyDescent="0.25">
      <c r="D31" s="1"/>
      <c r="H31" s="2"/>
      <c r="I31" s="2"/>
    </row>
    <row r="32" spans="1:9" x14ac:dyDescent="0.25">
      <c r="D32" s="1"/>
      <c r="H32" s="2"/>
      <c r="I32" s="2"/>
    </row>
    <row r="33" spans="4:9" x14ac:dyDescent="0.25">
      <c r="D33" s="1"/>
      <c r="H33" s="2"/>
      <c r="I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10-08-23</vt:lpstr>
      <vt:lpstr>10-11-23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</dc:creator>
  <cp:lastModifiedBy>EMEL AKDOGAN</cp:lastModifiedBy>
  <dcterms:created xsi:type="dcterms:W3CDTF">2023-10-10T20:05:20Z</dcterms:created>
  <dcterms:modified xsi:type="dcterms:W3CDTF">2025-03-20T23:24:51Z</dcterms:modified>
</cp:coreProperties>
</file>