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ourite skill\Downloads\"/>
    </mc:Choice>
  </mc:AlternateContent>
  <xr:revisionPtr revIDLastSave="0" documentId="13_ncr:1_{14EAE284-755A-44C2-850B-B05854D07305}" xr6:coauthVersionLast="47" xr6:coauthVersionMax="47" xr10:uidLastSave="{00000000-0000-0000-0000-000000000000}"/>
  <bookViews>
    <workbookView xWindow="-120" yWindow="-120" windowWidth="20730" windowHeight="11040" xr2:uid="{B87E61F7-D062-43A9-B5B2-229F8B4880F9}"/>
  </bookViews>
  <sheets>
    <sheet name="Delimiter 1" sheetId="1" r:id="rId1"/>
    <sheet name="Delimiter 2" sheetId="8" r:id="rId2"/>
    <sheet name="Left, Right, Mid" sheetId="9" r:id="rId3"/>
    <sheet name="Concat" sheetId="10" r:id="rId4"/>
    <sheet name="Upper case" sheetId="11" r:id="rId5"/>
    <sheet name="LEN" sheetId="12" r:id="rId6"/>
    <sheet name="Clean" sheetId="13" r:id="rId7"/>
    <sheet name="Trim" sheetId="14" r:id="rId8"/>
    <sheet name="Countif" sheetId="3" r:id="rId9"/>
    <sheet name="SUM" sheetId="2" r:id="rId10"/>
    <sheet name="Min, Max, Large" sheetId="4" r:id="rId11"/>
    <sheet name="Age Tracker" sheetId="6" r:id="rId12"/>
    <sheet name="Sheet7" sheetId="7" r:id="rId13"/>
    <sheet name="Calculations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3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6" i="5"/>
  <c r="F37" i="6" a="1"/>
  <c r="F37" i="6" s="1"/>
  <c r="F38" i="6" a="1"/>
  <c r="F38" i="6"/>
  <c r="F39" i="6" a="1"/>
  <c r="F39" i="6" s="1"/>
  <c r="F40" i="6" a="1"/>
  <c r="F40" i="6"/>
  <c r="F41" i="6" a="1"/>
  <c r="F41" i="6" s="1"/>
  <c r="F42" i="6" a="1"/>
  <c r="F42" i="6"/>
  <c r="F43" i="6" a="1"/>
  <c r="F43" i="6" s="1"/>
  <c r="F44" i="6" a="1"/>
  <c r="F44" i="6"/>
  <c r="F45" i="6" a="1"/>
  <c r="F45" i="6" s="1"/>
  <c r="F46" i="6" a="1"/>
  <c r="F46" i="6"/>
  <c r="F47" i="6" a="1"/>
  <c r="F47" i="6" s="1"/>
  <c r="F48" i="6" a="1"/>
  <c r="F48" i="6"/>
  <c r="F49" i="6" a="1"/>
  <c r="F49" i="6" s="1"/>
  <c r="F50" i="6" a="1"/>
  <c r="F50" i="6"/>
  <c r="F51" i="6" a="1"/>
  <c r="F51" i="6" s="1"/>
  <c r="F52" i="6" a="1"/>
  <c r="F52" i="6"/>
  <c r="F53" i="6" a="1"/>
  <c r="F53" i="6" s="1"/>
  <c r="F54" i="6" a="1"/>
  <c r="F54" i="6"/>
  <c r="F55" i="6" a="1"/>
  <c r="F55" i="6" s="1"/>
  <c r="F56" i="6" a="1"/>
  <c r="F56" i="6"/>
  <c r="F57" i="6" a="1"/>
  <c r="F57" i="6" s="1"/>
  <c r="F58" i="6" a="1"/>
  <c r="F58" i="6"/>
  <c r="F59" i="6" a="1"/>
  <c r="F59" i="6" s="1"/>
  <c r="F60" i="6" a="1"/>
  <c r="F60" i="6"/>
  <c r="F61" i="6" a="1"/>
  <c r="F61" i="6" s="1"/>
  <c r="F62" i="6" a="1"/>
  <c r="F62" i="6"/>
  <c r="F63" i="6" a="1"/>
  <c r="F63" i="6" s="1"/>
  <c r="F64" i="6" a="1"/>
  <c r="F64" i="6"/>
  <c r="F65" i="6" a="1"/>
  <c r="F65" i="6" s="1"/>
  <c r="F36" i="6" a="1"/>
  <c r="F36" i="6" s="1"/>
  <c r="D2" i="6" a="1"/>
  <c r="D2" i="6" s="1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36" i="6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/>
  <c r="D17" i="6" a="1"/>
  <c r="D17" i="6" s="1"/>
  <c r="D18" i="6" a="1"/>
  <c r="D18" i="6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K12" i="4"/>
  <c r="K11" i="4"/>
  <c r="K10" i="4"/>
  <c r="K19" i="4"/>
  <c r="K18" i="4"/>
  <c r="K17" i="4"/>
  <c r="K16" i="4"/>
  <c r="G19" i="4"/>
  <c r="G18" i="4"/>
  <c r="G17" i="4"/>
  <c r="G16" i="4"/>
  <c r="G15" i="4"/>
  <c r="K15" i="4"/>
  <c r="K9" i="4"/>
  <c r="K8" i="4"/>
  <c r="G11" i="4"/>
  <c r="G10" i="4"/>
  <c r="G9" i="4"/>
  <c r="G8" i="4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15" i="3"/>
  <c r="J5" i="3"/>
  <c r="J6" i="3"/>
  <c r="J7" i="3"/>
  <c r="J8" i="3"/>
  <c r="J9" i="3"/>
  <c r="J10" i="3"/>
  <c r="J11" i="3"/>
  <c r="J4" i="3"/>
  <c r="E3" i="10"/>
  <c r="E4" i="10"/>
  <c r="B3" i="12"/>
  <c r="B4" i="12"/>
  <c r="B5" i="12"/>
  <c r="B6" i="12"/>
  <c r="B7" i="12"/>
  <c r="B8" i="12"/>
  <c r="B9" i="12"/>
  <c r="B2" i="12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C16" i="13"/>
  <c r="C15" i="13"/>
  <c r="C14" i="13"/>
  <c r="C13" i="13"/>
  <c r="C12" i="13"/>
  <c r="C11" i="13"/>
  <c r="C10" i="13"/>
  <c r="C9" i="13"/>
  <c r="D8" i="13"/>
  <c r="C8" i="13"/>
  <c r="D7" i="13"/>
  <c r="C7" i="13"/>
  <c r="D6" i="13"/>
  <c r="C6" i="13"/>
  <c r="D5" i="13"/>
  <c r="C5" i="13"/>
  <c r="D4" i="13"/>
  <c r="C4" i="13"/>
  <c r="D3" i="13"/>
  <c r="C3" i="13"/>
  <c r="D2" i="13"/>
  <c r="C2" i="13"/>
  <c r="D44" i="11"/>
  <c r="C44" i="11"/>
  <c r="B44" i="11"/>
  <c r="D43" i="11"/>
  <c r="C43" i="11"/>
  <c r="B43" i="11"/>
  <c r="D42" i="11"/>
  <c r="C42" i="11"/>
  <c r="B42" i="11"/>
  <c r="D41" i="11"/>
  <c r="C41" i="11"/>
  <c r="B41" i="11"/>
  <c r="D40" i="11"/>
  <c r="C40" i="11"/>
  <c r="B40" i="11"/>
  <c r="D39" i="11"/>
  <c r="C39" i="11"/>
  <c r="B39" i="11"/>
  <c r="D38" i="11"/>
  <c r="C38" i="11"/>
  <c r="B38" i="11"/>
  <c r="D37" i="11"/>
  <c r="C37" i="11"/>
  <c r="B37" i="11"/>
  <c r="D36" i="11"/>
  <c r="C36" i="11"/>
  <c r="B36" i="11"/>
  <c r="D35" i="11"/>
  <c r="C35" i="11"/>
  <c r="B35" i="11"/>
  <c r="D34" i="11"/>
  <c r="C34" i="11"/>
  <c r="B34" i="11"/>
  <c r="D33" i="11"/>
  <c r="C33" i="11"/>
  <c r="B33" i="11"/>
  <c r="D32" i="11"/>
  <c r="C32" i="11"/>
  <c r="B32" i="11"/>
  <c r="D31" i="11"/>
  <c r="C31" i="11"/>
  <c r="B31" i="11"/>
  <c r="D30" i="11"/>
  <c r="C30" i="11"/>
  <c r="B30" i="11"/>
  <c r="D29" i="11"/>
  <c r="C29" i="11"/>
  <c r="B29" i="11"/>
  <c r="D28" i="11"/>
  <c r="C28" i="11"/>
  <c r="B28" i="11"/>
  <c r="D27" i="11"/>
  <c r="C27" i="11"/>
  <c r="B27" i="11"/>
  <c r="D26" i="11"/>
  <c r="C26" i="11"/>
  <c r="B26" i="11"/>
  <c r="D25" i="11"/>
  <c r="C25" i="11"/>
  <c r="B25" i="11"/>
  <c r="D24" i="11"/>
  <c r="C24" i="11"/>
  <c r="B24" i="11"/>
  <c r="D23" i="11"/>
  <c r="C23" i="11"/>
  <c r="B23" i="11"/>
  <c r="D22" i="11"/>
  <c r="C22" i="11"/>
  <c r="B22" i="11"/>
  <c r="D21" i="11"/>
  <c r="C21" i="11"/>
  <c r="B21" i="11"/>
  <c r="D20" i="11"/>
  <c r="C20" i="11"/>
  <c r="B20" i="11"/>
  <c r="D19" i="11"/>
  <c r="C19" i="11"/>
  <c r="B19" i="11"/>
  <c r="D18" i="11"/>
  <c r="C18" i="11"/>
  <c r="B18" i="11"/>
  <c r="D17" i="11"/>
  <c r="C17" i="11"/>
  <c r="B17" i="11"/>
  <c r="D16" i="11"/>
  <c r="C16" i="11"/>
  <c r="B16" i="11"/>
  <c r="D15" i="11"/>
  <c r="C15" i="11"/>
  <c r="B15" i="11"/>
  <c r="D14" i="11"/>
  <c r="C14" i="11"/>
  <c r="B14" i="11"/>
  <c r="D13" i="11"/>
  <c r="C13" i="11"/>
  <c r="B13" i="11"/>
  <c r="D12" i="1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D5" i="11"/>
  <c r="C5" i="11"/>
  <c r="B5" i="11"/>
  <c r="D4" i="11"/>
  <c r="C4" i="11"/>
  <c r="B4" i="1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L23" i="10"/>
  <c r="E24" i="10"/>
  <c r="L24" i="10"/>
  <c r="E25" i="10"/>
  <c r="E26" i="10"/>
  <c r="E27" i="10"/>
  <c r="E28" i="10"/>
  <c r="E29" i="10"/>
  <c r="E30" i="10"/>
  <c r="E31" i="10"/>
  <c r="E32" i="10"/>
  <c r="E33" i="10"/>
  <c r="E34" i="10"/>
  <c r="E35" i="10"/>
  <c r="B26" i="9"/>
  <c r="B25" i="9"/>
  <c r="B24" i="9"/>
  <c r="B23" i="9"/>
  <c r="B22" i="9"/>
  <c r="B21" i="9"/>
  <c r="B20" i="9"/>
  <c r="B16" i="9"/>
  <c r="B15" i="9"/>
  <c r="B14" i="9"/>
  <c r="B13" i="9"/>
  <c r="B12" i="9"/>
  <c r="B11" i="9"/>
  <c r="B7" i="9"/>
  <c r="B6" i="9"/>
  <c r="B5" i="9"/>
  <c r="B4" i="9"/>
  <c r="B3" i="9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G44" i="2"/>
  <c r="F44" i="2"/>
  <c r="Q16" i="2"/>
  <c r="S14" i="2"/>
  <c r="R14" i="2"/>
  <c r="J1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<sst xmlns="http://schemas.openxmlformats.org/spreadsheetml/2006/main" count="1036" uniqueCount="454">
  <si>
    <t>sumifs</t>
  </si>
  <si>
    <t>LAST NAME</t>
  </si>
  <si>
    <t>GENDER</t>
  </si>
  <si>
    <t>START DATE</t>
  </si>
  <si>
    <t>DEPT</t>
  </si>
  <si>
    <t>POSITION</t>
  </si>
  <si>
    <t>Salary Before Appraisal</t>
  </si>
  <si>
    <t>Salary After Appraisal</t>
  </si>
  <si>
    <t xml:space="preserve">CURRENT SALARY </t>
  </si>
  <si>
    <t xml:space="preserve">NEW SALARY </t>
  </si>
  <si>
    <t>SUMIF</t>
  </si>
  <si>
    <t>FATONYIGBO</t>
  </si>
  <si>
    <t>M</t>
  </si>
  <si>
    <t>ICT</t>
  </si>
  <si>
    <t>DATA ANALYST</t>
  </si>
  <si>
    <t>DAYO</t>
  </si>
  <si>
    <t>F</t>
  </si>
  <si>
    <t>ADMIN</t>
  </si>
  <si>
    <t>HUMAN RESOURCE</t>
  </si>
  <si>
    <t>DATA SCIENTIST</t>
  </si>
  <si>
    <t>Total Salary by Departments</t>
  </si>
  <si>
    <t>AKINOLA</t>
  </si>
  <si>
    <t>DIGITAL MARKETER</t>
  </si>
  <si>
    <t>DEPARTMENTS</t>
  </si>
  <si>
    <t>GENES</t>
  </si>
  <si>
    <t>WEB DEVELOPER</t>
  </si>
  <si>
    <t>IDIH</t>
  </si>
  <si>
    <t>MANAGER</t>
  </si>
  <si>
    <t>HOWARD</t>
  </si>
  <si>
    <t>ACCOUNTS</t>
  </si>
  <si>
    <t>ACCOUNT MANAGER</t>
  </si>
  <si>
    <t>HEAD HUMAN RESOURCE</t>
  </si>
  <si>
    <t>ENGINEERING</t>
  </si>
  <si>
    <t>FIELD ENGINEER</t>
  </si>
  <si>
    <t>ADMIN ASSISTANT</t>
  </si>
  <si>
    <t>JOHN</t>
  </si>
  <si>
    <t>SALES</t>
  </si>
  <si>
    <t>SALESMAN</t>
  </si>
  <si>
    <t>SECRETARY</t>
  </si>
  <si>
    <t>MEEK</t>
  </si>
  <si>
    <t>SALES AMANGER</t>
  </si>
  <si>
    <t>MOLLIER</t>
  </si>
  <si>
    <t>MARKETING MANAGER</t>
  </si>
  <si>
    <t>ACCOUNTANT</t>
  </si>
  <si>
    <t>PRODUCTION</t>
  </si>
  <si>
    <t>KAREN</t>
  </si>
  <si>
    <t>CEO</t>
  </si>
  <si>
    <t>TREASURER</t>
  </si>
  <si>
    <t>SECURITY</t>
  </si>
  <si>
    <t>EVELYN</t>
  </si>
  <si>
    <t>GENERAL MANAGER</t>
  </si>
  <si>
    <t>SUMMATION</t>
  </si>
  <si>
    <t>JEAN</t>
  </si>
  <si>
    <t>MAXINE</t>
  </si>
  <si>
    <t>PRODUCTION ASSISTANT</t>
  </si>
  <si>
    <t>KRIS</t>
  </si>
  <si>
    <t>DINO</t>
  </si>
  <si>
    <t>ROB</t>
  </si>
  <si>
    <t>LINDA</t>
  </si>
  <si>
    <t>ALEX</t>
  </si>
  <si>
    <t>SARA</t>
  </si>
  <si>
    <t>PRODUCTION SUPERVISOR</t>
  </si>
  <si>
    <t>JAY</t>
  </si>
  <si>
    <t>SECURITY MAN</t>
  </si>
  <si>
    <t>JIMMY</t>
  </si>
  <si>
    <t>HEAD OF SECURITY</t>
  </si>
  <si>
    <t>FRANCIS</t>
  </si>
  <si>
    <t>GATEMAN</t>
  </si>
  <si>
    <t>FELICE</t>
  </si>
  <si>
    <t>LARRY</t>
  </si>
  <si>
    <t>SUMIFS</t>
  </si>
  <si>
    <t>MALCOLM</t>
  </si>
  <si>
    <t>ROBIN</t>
  </si>
  <si>
    <t>JENNY</t>
  </si>
  <si>
    <t xml:space="preserve"> PRODUCTION ASSISTANT</t>
  </si>
  <si>
    <t>TONI</t>
  </si>
  <si>
    <t>URSULA</t>
  </si>
  <si>
    <t>RANDY</t>
  </si>
  <si>
    <t>JASON</t>
  </si>
  <si>
    <t>JACK</t>
  </si>
  <si>
    <t>SHERLY</t>
  </si>
  <si>
    <t>MARK</t>
  </si>
  <si>
    <t>BART</t>
  </si>
  <si>
    <t>DAUOD</t>
  </si>
  <si>
    <t>TOMMIE</t>
  </si>
  <si>
    <t>GEORGE</t>
  </si>
  <si>
    <t>YOURA</t>
  </si>
  <si>
    <t>Total</t>
  </si>
  <si>
    <t xml:space="preserve"> </t>
  </si>
  <si>
    <t>Total Staff by Department</t>
  </si>
  <si>
    <t>Number of Personell</t>
  </si>
  <si>
    <t>Invoice Data</t>
  </si>
  <si>
    <t>Pricing Analysis</t>
  </si>
  <si>
    <t>Pricing Range</t>
  </si>
  <si>
    <t>Invoice</t>
  </si>
  <si>
    <t>Item</t>
  </si>
  <si>
    <t>Price</t>
  </si>
  <si>
    <t>Calculation</t>
  </si>
  <si>
    <t>Amount</t>
  </si>
  <si>
    <t>High Priced Items</t>
  </si>
  <si>
    <t>Soloist</t>
  </si>
  <si>
    <t>Minimum</t>
  </si>
  <si>
    <t>Teamer</t>
  </si>
  <si>
    <t>Maximum</t>
  </si>
  <si>
    <t>Xtreme</t>
  </si>
  <si>
    <t>Average</t>
  </si>
  <si>
    <t>Maxio</t>
  </si>
  <si>
    <t>Median</t>
  </si>
  <si>
    <t>Round</t>
  </si>
  <si>
    <t>Digits</t>
  </si>
  <si>
    <t>Low Priced Items</t>
  </si>
  <si>
    <t>Selfie</t>
  </si>
  <si>
    <t>QUESTION NO 1</t>
  </si>
  <si>
    <t>Fill up the blank spaces below each of the formulars on each column.</t>
  </si>
  <si>
    <t>PERCENTAGE (%), POWER (X^), EVALUATION &amp; SIMPLIFICATION</t>
  </si>
  <si>
    <t>S/N</t>
  </si>
  <si>
    <t>FIRST NAME</t>
  </si>
  <si>
    <t>AMT</t>
  </si>
  <si>
    <t>2% of AMT</t>
  </si>
  <si>
    <t>6%*AMT</t>
  </si>
  <si>
    <t>AMT - (6%)AMT</t>
  </si>
  <si>
    <r>
      <t>(AMT)</t>
    </r>
    <r>
      <rPr>
        <b/>
        <vertAlign val="superscript"/>
        <sz val="9"/>
        <color indexed="8"/>
        <rFont val="Arial"/>
        <family val="2"/>
      </rPr>
      <t>2</t>
    </r>
  </si>
  <si>
    <r>
      <t>(AMT)</t>
    </r>
    <r>
      <rPr>
        <b/>
        <vertAlign val="superscript"/>
        <sz val="9"/>
        <color indexed="8"/>
        <rFont val="Arial"/>
        <family val="2"/>
      </rPr>
      <t>2</t>
    </r>
    <r>
      <rPr>
        <b/>
        <sz val="9"/>
        <color indexed="8"/>
        <rFont val="Arial"/>
        <family val="2"/>
      </rPr>
      <t>-7000</t>
    </r>
  </si>
  <si>
    <t>(AMT/3+AMT/6)7/8</t>
  </si>
  <si>
    <t>AMT(3-2)3</t>
  </si>
  <si>
    <t>2(3+5-5)AMT</t>
  </si>
  <si>
    <t>Sandra</t>
  </si>
  <si>
    <t>Azuka</t>
  </si>
  <si>
    <t>Ikenna</t>
  </si>
  <si>
    <t>John</t>
  </si>
  <si>
    <t>Ibrahim</t>
  </si>
  <si>
    <t>Alaba</t>
  </si>
  <si>
    <t>Ruth</t>
  </si>
  <si>
    <t>Opia</t>
  </si>
  <si>
    <t xml:space="preserve">Brian </t>
  </si>
  <si>
    <t>Dick</t>
  </si>
  <si>
    <t>Harry</t>
  </si>
  <si>
    <t>Potter</t>
  </si>
  <si>
    <t>Benda</t>
  </si>
  <si>
    <t xml:space="preserve">Fassy </t>
  </si>
  <si>
    <t>Adiza</t>
  </si>
  <si>
    <t>Oku</t>
  </si>
  <si>
    <t>Emmanuel</t>
  </si>
  <si>
    <t>Adams</t>
  </si>
  <si>
    <t>Prisca</t>
  </si>
  <si>
    <t>Jones</t>
  </si>
  <si>
    <t>Ifeanyi</t>
  </si>
  <si>
    <t>Uba</t>
  </si>
  <si>
    <t>Okechukwu</t>
  </si>
  <si>
    <t>Ime</t>
  </si>
  <si>
    <t>Kelechi</t>
  </si>
  <si>
    <t>Uka</t>
  </si>
  <si>
    <t>Ezinne</t>
  </si>
  <si>
    <t>Ama</t>
  </si>
  <si>
    <t>Ubani</t>
  </si>
  <si>
    <t>Felicia</t>
  </si>
  <si>
    <t>Ndu</t>
  </si>
  <si>
    <t>Emeka</t>
  </si>
  <si>
    <t>Ohia</t>
  </si>
  <si>
    <t>Ben</t>
  </si>
  <si>
    <t>Name</t>
  </si>
  <si>
    <t>Age</t>
  </si>
  <si>
    <t>Andrew</t>
  </si>
  <si>
    <t>Thomas</t>
  </si>
  <si>
    <t>Kelvin</t>
  </si>
  <si>
    <t>Maria</t>
  </si>
  <si>
    <t>Legend</t>
  </si>
  <si>
    <t>Janet</t>
  </si>
  <si>
    <t>BMI</t>
  </si>
  <si>
    <t>Category</t>
  </si>
  <si>
    <t>James</t>
  </si>
  <si>
    <t>&lt;=18.5</t>
  </si>
  <si>
    <t>Underweight</t>
  </si>
  <si>
    <t>&lt;=12</t>
  </si>
  <si>
    <t>Kid</t>
  </si>
  <si>
    <t>&lt;= 25</t>
  </si>
  <si>
    <t>Normal weight</t>
  </si>
  <si>
    <t>&lt;=19</t>
  </si>
  <si>
    <t>Teen</t>
  </si>
  <si>
    <t>&lt; =30</t>
  </si>
  <si>
    <t>Overweight</t>
  </si>
  <si>
    <t>&lt;=21</t>
  </si>
  <si>
    <t>Adolescent</t>
  </si>
  <si>
    <t xml:space="preserve"> &gt;= 30</t>
  </si>
  <si>
    <t>Obese</t>
  </si>
  <si>
    <t>&gt;21</t>
  </si>
  <si>
    <t>Adult</t>
  </si>
  <si>
    <t>Formula</t>
  </si>
  <si>
    <t>BMI = (Weight in kg) / ((Height in meters) ^ 2)</t>
  </si>
  <si>
    <t>Text Prifix</t>
  </si>
  <si>
    <t>Text Funtion in Excel</t>
  </si>
  <si>
    <t>ID</t>
  </si>
  <si>
    <t>ID Extract</t>
  </si>
  <si>
    <t>PH-1801</t>
  </si>
  <si>
    <t>BE-5432</t>
  </si>
  <si>
    <t>IM-2342</t>
  </si>
  <si>
    <t>AB-4568</t>
  </si>
  <si>
    <t>KD-6543</t>
  </si>
  <si>
    <t>101-234</t>
  </si>
  <si>
    <t>146-365</t>
  </si>
  <si>
    <t>109-345</t>
  </si>
  <si>
    <t>109-453</t>
  </si>
  <si>
    <t>108-430</t>
  </si>
  <si>
    <t>105-312</t>
  </si>
  <si>
    <t>AJT-289-456</t>
  </si>
  <si>
    <t>ADF-546-324</t>
  </si>
  <si>
    <t>FBI-543-342</t>
  </si>
  <si>
    <t>ADT-234-543</t>
  </si>
  <si>
    <t>ALK-342-456</t>
  </si>
  <si>
    <t>AIP-342-987</t>
  </si>
  <si>
    <t>QEW-456-678</t>
  </si>
  <si>
    <t xml:space="preserve">Tip - </t>
  </si>
  <si>
    <t>First Name</t>
  </si>
  <si>
    <t>Last Name</t>
  </si>
  <si>
    <t>First Name Last Name</t>
  </si>
  <si>
    <t>Full Name</t>
  </si>
  <si>
    <t>Barack</t>
  </si>
  <si>
    <t>Obama</t>
  </si>
  <si>
    <t>Barack Obama</t>
  </si>
  <si>
    <t>Sengun</t>
  </si>
  <si>
    <t>Adeniji</t>
  </si>
  <si>
    <t>Sengun Adeniji</t>
  </si>
  <si>
    <t>Chris</t>
  </si>
  <si>
    <t>Ngige</t>
  </si>
  <si>
    <t>Chris Ngige</t>
  </si>
  <si>
    <t>Peter</t>
  </si>
  <si>
    <t>Obi</t>
  </si>
  <si>
    <t>Peter Obi</t>
  </si>
  <si>
    <t>Mustapha</t>
  </si>
  <si>
    <t>Bankole</t>
  </si>
  <si>
    <t>Mustapha Bankole</t>
  </si>
  <si>
    <t>Adedayo</t>
  </si>
  <si>
    <t>Opanubi</t>
  </si>
  <si>
    <t>Adedayo Opanubi</t>
  </si>
  <si>
    <t>Ogbonnaya</t>
  </si>
  <si>
    <t>Onu</t>
  </si>
  <si>
    <t>Ogbonnaya Onu</t>
  </si>
  <si>
    <t>Sanusi</t>
  </si>
  <si>
    <t>Lamido</t>
  </si>
  <si>
    <t>Sanusi Lamido</t>
  </si>
  <si>
    <t>christiano</t>
  </si>
  <si>
    <t>Ronaldo</t>
  </si>
  <si>
    <t>christiano Ronaldo</t>
  </si>
  <si>
    <t>Ronald</t>
  </si>
  <si>
    <t>Ronald John</t>
  </si>
  <si>
    <t>Micheal</t>
  </si>
  <si>
    <t>John Micheal</t>
  </si>
  <si>
    <t>State</t>
  </si>
  <si>
    <t>Country</t>
  </si>
  <si>
    <t>Full Address with a coma</t>
  </si>
  <si>
    <t>Lagos</t>
  </si>
  <si>
    <t>Nigeria</t>
  </si>
  <si>
    <t>Abuja</t>
  </si>
  <si>
    <t>FULLNAME</t>
  </si>
  <si>
    <t>small letters</t>
  </si>
  <si>
    <t>CAPITAL LETTERS</t>
  </si>
  <si>
    <t>Caps and LowerCase</t>
  </si>
  <si>
    <t>mrs Zinny IdiH</t>
  </si>
  <si>
    <t>aBeL AARON</t>
  </si>
  <si>
    <t>DONald Trump</t>
  </si>
  <si>
    <t>MUELLER RONALD</t>
  </si>
  <si>
    <t>LIN MICHAEL</t>
  </si>
  <si>
    <t>SMITH HOWARD</t>
  </si>
  <si>
    <t>CHU STEWART</t>
  </si>
  <si>
    <t>BARTON EILEEN</t>
  </si>
  <si>
    <t>MILLER JANET</t>
  </si>
  <si>
    <t>MAGUIRE MOLLIER</t>
  </si>
  <si>
    <t>DAVISON KAREN</t>
  </si>
  <si>
    <t>SARGENT EVELYN</t>
  </si>
  <si>
    <t>FONTAINE JEAN</t>
  </si>
  <si>
    <t>ALBERT MAXINE</t>
  </si>
  <si>
    <t>BATES KRIS</t>
  </si>
  <si>
    <t>SINDOLE DINO</t>
  </si>
  <si>
    <t>CORWICK ROB</t>
  </si>
  <si>
    <t>COOPER LINDA</t>
  </si>
  <si>
    <t>LEMPERT ALEX</t>
  </si>
  <si>
    <t>MARTIN SARA</t>
  </si>
  <si>
    <t>SILVERBERG JAY</t>
  </si>
  <si>
    <t>CLINTON JIMMY</t>
  </si>
  <si>
    <t>CARTER FRANCIS</t>
  </si>
  <si>
    <t>ARUDA FELICE</t>
  </si>
  <si>
    <t>FRANKLIN LARRY</t>
  </si>
  <si>
    <t>GOLBERG MALCOLM</t>
  </si>
  <si>
    <t>PETRY ROBIN</t>
  </si>
  <si>
    <t>GERALD JENNY</t>
  </si>
  <si>
    <t>ASONTE TONI</t>
  </si>
  <si>
    <t>MUELLER URSULA</t>
  </si>
  <si>
    <t>REAGAN RANDY</t>
  </si>
  <si>
    <t>WELLS JASON</t>
  </si>
  <si>
    <t>RICHARDS PHILLIP</t>
  </si>
  <si>
    <t>KANE SHERLY</t>
  </si>
  <si>
    <t>HENDERS MARK</t>
  </si>
  <si>
    <t>SIMPSON BART</t>
  </si>
  <si>
    <t>ALSABAH DAUOD</t>
  </si>
  <si>
    <t>KELLERMAN TOMMIE</t>
  </si>
  <si>
    <t>STEWART GEORGE</t>
  </si>
  <si>
    <t>BUSH BILL</t>
  </si>
  <si>
    <t>NIXON YOURA</t>
  </si>
  <si>
    <t>Tips</t>
  </si>
  <si>
    <t>Use lower()</t>
  </si>
  <si>
    <t>Use Upper()</t>
  </si>
  <si>
    <t>Use proper()</t>
  </si>
  <si>
    <t>Company</t>
  </si>
  <si>
    <t xml:space="preserve">Nestle </t>
  </si>
  <si>
    <t>Nestle</t>
  </si>
  <si>
    <t>Facebook</t>
  </si>
  <si>
    <t xml:space="preserve">Facebook </t>
  </si>
  <si>
    <t xml:space="preserve">Amazon   </t>
  </si>
  <si>
    <t>Amazon</t>
  </si>
  <si>
    <t>Next</t>
  </si>
  <si>
    <t xml:space="preserve">Next   </t>
  </si>
  <si>
    <t>PRODUCT</t>
  </si>
  <si>
    <t>CLEAN (cleaning the dirty data to remove unprinted characters) =clean(cell name) and also use the value formula, =value(cell name)</t>
  </si>
  <si>
    <t>_x0014_PROGRAF</t>
  </si>
  <si>
    <t>_x0014_PARIET</t>
  </si>
  <si>
    <t>_x0014_CONCERTA</t>
  </si>
  <si>
    <t>_x0014_LEUSTATIN</t>
  </si>
  <si>
    <t>_x0014_VELCADE</t>
  </si>
  <si>
    <t>Find the total sales</t>
  </si>
  <si>
    <t>Sales</t>
  </si>
  <si>
    <t>121_x000B_211</t>
  </si>
  <si>
    <t>226_x000E_321</t>
  </si>
  <si>
    <t>111_x0012_243</t>
  </si>
  <si>
    <t>224_x0015_334</t>
  </si>
  <si>
    <t>145_x0013_532</t>
  </si>
  <si>
    <t>Data Cleaning in Excel</t>
  </si>
  <si>
    <t>TRIM( trimming the dirty data to remove unwanted spaces) =trim(cell name)</t>
  </si>
  <si>
    <t>Facebook, Inc.</t>
  </si>
  <si>
    <t xml:space="preserve">Facebook, Inc.         </t>
  </si>
  <si>
    <t xml:space="preserve">     Facebook, Inc.</t>
  </si>
  <si>
    <t xml:space="preserve">   Facebook, Inc.</t>
  </si>
  <si>
    <t xml:space="preserve">      Facebook, Inc.</t>
  </si>
  <si>
    <t xml:space="preserve">Facebook,     Inc.          </t>
  </si>
  <si>
    <t>Facebook,                      Inc.</t>
  </si>
  <si>
    <t xml:space="preserve">  Facebook, Inc.</t>
  </si>
  <si>
    <t xml:space="preserve"> Facebook, Inc.</t>
  </si>
  <si>
    <t xml:space="preserve">              Facebook, Inc.</t>
  </si>
  <si>
    <t>Amazon.com, Inc.</t>
  </si>
  <si>
    <t xml:space="preserve">    Amazon.com, Inc.</t>
  </si>
  <si>
    <t xml:space="preserve"> Amazon.com, Inc.</t>
  </si>
  <si>
    <t xml:space="preserve">                Amazon.com, Inc.   </t>
  </si>
  <si>
    <t xml:space="preserve">      Amazon.com,       Inc.</t>
  </si>
  <si>
    <t>Telsa, Inc.</t>
  </si>
  <si>
    <t xml:space="preserve">         Telsa, Inc.</t>
  </si>
  <si>
    <t xml:space="preserve">   Telsa, Inc.</t>
  </si>
  <si>
    <t>Mr</t>
  </si>
  <si>
    <t>Ms</t>
  </si>
  <si>
    <t>Mrs</t>
  </si>
  <si>
    <t>Gift</t>
  </si>
  <si>
    <t>Adeleke</t>
  </si>
  <si>
    <t>Yahya</t>
  </si>
  <si>
    <t>Aliyu</t>
  </si>
  <si>
    <t>Grace</t>
  </si>
  <si>
    <t>Femi</t>
  </si>
  <si>
    <t>Otedola</t>
  </si>
  <si>
    <t>Mike</t>
  </si>
  <si>
    <t>Jonathan</t>
  </si>
  <si>
    <t>Chioma</t>
  </si>
  <si>
    <t>Ogbonna</t>
  </si>
  <si>
    <t>Samuel</t>
  </si>
  <si>
    <t>Josephine</t>
  </si>
  <si>
    <t>Alakada</t>
  </si>
  <si>
    <t>Gender</t>
  </si>
  <si>
    <t>Occupation</t>
  </si>
  <si>
    <t>Male</t>
  </si>
  <si>
    <t>United States</t>
  </si>
  <si>
    <t>Engineer</t>
  </si>
  <si>
    <t>Female</t>
  </si>
  <si>
    <t>Brazil</t>
  </si>
  <si>
    <t>Teacher</t>
  </si>
  <si>
    <t>Pierre</t>
  </si>
  <si>
    <t>France</t>
  </si>
  <si>
    <t>Chef</t>
  </si>
  <si>
    <t>Lena</t>
  </si>
  <si>
    <t>Sweden</t>
  </si>
  <si>
    <t>Student</t>
  </si>
  <si>
    <t>Hiroshi</t>
  </si>
  <si>
    <t>Japan</t>
  </si>
  <si>
    <t>Businessman</t>
  </si>
  <si>
    <t>Ana</t>
  </si>
  <si>
    <t>Spain</t>
  </si>
  <si>
    <t>Doctor</t>
  </si>
  <si>
    <t>Sergei</t>
  </si>
  <si>
    <t>Russia</t>
  </si>
  <si>
    <t>Programmer</t>
  </si>
  <si>
    <t>Sophie</t>
  </si>
  <si>
    <t>Belgium</t>
  </si>
  <si>
    <t>Artist</t>
  </si>
  <si>
    <t>Mohammed</t>
  </si>
  <si>
    <t>Egypt</t>
  </si>
  <si>
    <t>Banker</t>
  </si>
  <si>
    <t>Olga</t>
  </si>
  <si>
    <t>Ukraine</t>
  </si>
  <si>
    <t>Journalist</t>
  </si>
  <si>
    <t>David</t>
  </si>
  <si>
    <t>Australia</t>
  </si>
  <si>
    <t>Architect</t>
  </si>
  <si>
    <t>Emily</t>
  </si>
  <si>
    <t>Canada</t>
  </si>
  <si>
    <t>Nurse</t>
  </si>
  <si>
    <t>Javier</t>
  </si>
  <si>
    <t>Mexico</t>
  </si>
  <si>
    <t>Lawyer</t>
  </si>
  <si>
    <t>Ingrid</t>
  </si>
  <si>
    <t>Norway</t>
  </si>
  <si>
    <t>Consultant</t>
  </si>
  <si>
    <t>Boris</t>
  </si>
  <si>
    <t>Germany</t>
  </si>
  <si>
    <t>Salesman</t>
  </si>
  <si>
    <t>Fatima</t>
  </si>
  <si>
    <t>Morocco</t>
  </si>
  <si>
    <t>Entrepreneur</t>
  </si>
  <si>
    <t>Andrei</t>
  </si>
  <si>
    <t>Romania</t>
  </si>
  <si>
    <t>Professor</t>
  </si>
  <si>
    <t>Emilie</t>
  </si>
  <si>
    <t>Denmark</t>
  </si>
  <si>
    <t>Scientist</t>
  </si>
  <si>
    <t>Ali</t>
  </si>
  <si>
    <t>Iran</t>
  </si>
  <si>
    <t>IT Specialist</t>
  </si>
  <si>
    <t>Katya</t>
  </si>
  <si>
    <t>Designer</t>
  </si>
  <si>
    <t xml:space="preserve">Age category </t>
  </si>
  <si>
    <t>BMI category</t>
  </si>
  <si>
    <t xml:space="preserve"> &gt; 30</t>
  </si>
  <si>
    <t xml:space="preserve"> Height (in cm)</t>
  </si>
  <si>
    <t xml:space="preserve"> Weight (in kg)</t>
  </si>
  <si>
    <t>Sarah</t>
  </si>
  <si>
    <t>Michael</t>
  </si>
  <si>
    <t>Emma</t>
  </si>
  <si>
    <t>Lisa</t>
  </si>
  <si>
    <t>Daniel</t>
  </si>
  <si>
    <t>Sophia</t>
  </si>
  <si>
    <t>Matthew</t>
  </si>
  <si>
    <t>Olivia</t>
  </si>
  <si>
    <t>Christopher</t>
  </si>
  <si>
    <t>Ava</t>
  </si>
  <si>
    <t>Joshua</t>
  </si>
  <si>
    <t>Isabella</t>
  </si>
  <si>
    <t>Ryan</t>
  </si>
  <si>
    <t>Mia</t>
  </si>
  <si>
    <t>Alexander</t>
  </si>
  <si>
    <t>Charlotte</t>
  </si>
  <si>
    <t>Ethan</t>
  </si>
  <si>
    <t>Amelia</t>
  </si>
  <si>
    <t>William</t>
  </si>
  <si>
    <t>Ella</t>
  </si>
  <si>
    <t>Jayden</t>
  </si>
  <si>
    <t>Liam</t>
  </si>
  <si>
    <t>Chloe</t>
  </si>
  <si>
    <t>Benjamin</t>
  </si>
  <si>
    <t>Nora</t>
  </si>
  <si>
    <t>Height (in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</si>
</sst>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&quot;₦&quot;* #,##0_-;\-&quot;₦&quot;* #,##0_-;_-&quot;₦&quot;* &quot;-&quot;??_-;_-@_-"/>
    <numFmt numFmtId="165" formatCode="_-* #,##0.00_-;\-* #,##0.00_-;_-* &quot;-&quot;??_-;_-@_-"/>
    <numFmt numFmtId="166" formatCode="_-&quot;₦&quot;* #,##0.00_-;\-&quot;₦&quot;* #,##0.00_-;_-&quot;₦&quot;* &quot;-&quot;??_-;_-@_-"/>
    <numFmt numFmtId="167" formatCode="0.0"/>
    <numFmt numFmtId="168" formatCode="#,##0.0_);\(#,##0.0\)"/>
    <numFmt numFmtId="169" formatCode="000"/>
    <numFmt numFmtId="170" formatCode="_(#,##0_);\(#,##0\);_(&quot;–&quot;_);_(@_)"/>
    <numFmt numFmtId="171" formatCode="_(#,##0_);\(#,##0\);_(#,##0_);_(@_)"/>
    <numFmt numFmtId="175" formatCode="_(#,##0.00_);\(#,##0.00\);_(&quot;–&quot;_);_(@_)"/>
    <numFmt numFmtId="176" formatCode="_(#,##0.0_);\(#,##0.0\);_(&quot;–&quot;_);_(@_)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i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4"/>
      <color rgb="FF3271D2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b/>
      <sz val="10"/>
      <color theme="1"/>
      <name val="Open Sans"/>
      <family val="2"/>
    </font>
    <font>
      <b/>
      <sz val="10"/>
      <color rgb="FFFA621C"/>
      <name val="Open Sans"/>
      <family val="2"/>
    </font>
    <font>
      <b/>
      <sz val="10"/>
      <color rgb="FF000000"/>
      <name val="Open Sans"/>
      <family val="2"/>
    </font>
    <font>
      <sz val="10"/>
      <color theme="1"/>
      <name val="Open Sans"/>
      <family val="2"/>
    </font>
    <font>
      <sz val="10"/>
      <color rgb="FF3271D2"/>
      <name val="Open Sans"/>
      <family val="2"/>
    </font>
    <font>
      <sz val="10"/>
      <color rgb="FF000000"/>
      <name val="Open Sans"/>
      <family val="2"/>
    </font>
    <font>
      <b/>
      <sz val="11"/>
      <color indexed="8"/>
      <name val="Calibri"/>
      <family val="2"/>
    </font>
    <font>
      <b/>
      <sz val="9"/>
      <color indexed="8"/>
      <name val="Arial"/>
      <family val="2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9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Montserrat"/>
    </font>
    <font>
      <sz val="10"/>
      <color indexed="8"/>
      <name val="Montserrat"/>
    </font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4"/>
      <color rgb="FF2E75B5"/>
      <name val="Calibri"/>
      <family val="2"/>
    </font>
    <font>
      <b/>
      <sz val="16"/>
      <color theme="0"/>
      <name val="Calibri Light"/>
      <family val="2"/>
      <scheme val="major"/>
    </font>
    <font>
      <sz val="16"/>
      <color theme="0"/>
      <name val="Calibri Light"/>
      <family val="2"/>
      <scheme val="major"/>
    </font>
    <font>
      <sz val="16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2" tint="-0.749992370372631"/>
        <bgColor theme="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9E5F7"/>
        <bgColor rgb="FFFFFFFF"/>
      </patternFill>
    </fill>
    <fill>
      <patternFill patternType="solid">
        <fgColor rgb="FFD9E5F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92D050"/>
        <bgColor theme="9"/>
      </patternFill>
    </fill>
    <fill>
      <patternFill patternType="solid">
        <fgColor rgb="FF92D050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ADB9CA"/>
        <bgColor rgb="FFADB9CA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32" fillId="0" borderId="0"/>
  </cellStyleXfs>
  <cellXfs count="136">
    <xf numFmtId="0" fontId="0" fillId="0" borderId="0" xfId="0"/>
    <xf numFmtId="0" fontId="1" fillId="0" borderId="0" xfId="1"/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164" fontId="5" fillId="2" borderId="0" xfId="1" applyNumberFormat="1" applyFont="1" applyFill="1" applyAlignment="1">
      <alignment horizontal="center" vertical="center" wrapText="1"/>
    </xf>
    <xf numFmtId="0" fontId="4" fillId="0" borderId="2" xfId="0" applyFont="1" applyBorder="1"/>
    <xf numFmtId="0" fontId="8" fillId="3" borderId="3" xfId="1" applyFont="1" applyFill="1" applyBorder="1" applyAlignment="1">
      <alignment horizontal="center"/>
    </xf>
    <xf numFmtId="15" fontId="9" fillId="3" borderId="3" xfId="1" applyNumberFormat="1" applyFont="1" applyFill="1" applyBorder="1" applyAlignment="1">
      <alignment horizontal="center"/>
    </xf>
    <xf numFmtId="0" fontId="10" fillId="3" borderId="3" xfId="1" applyFont="1" applyFill="1" applyBorder="1" applyAlignment="1">
      <alignment horizontal="center"/>
    </xf>
    <xf numFmtId="164" fontId="10" fillId="3" borderId="3" xfId="1" applyNumberFormat="1" applyFont="1" applyFill="1" applyBorder="1" applyAlignment="1">
      <alignment horizontal="center"/>
    </xf>
    <xf numFmtId="164" fontId="10" fillId="3" borderId="0" xfId="1" applyNumberFormat="1" applyFont="1" applyFill="1" applyAlignment="1">
      <alignment horizontal="center"/>
    </xf>
    <xf numFmtId="0" fontId="0" fillId="4" borderId="4" xfId="0" applyFill="1" applyBorder="1"/>
    <xf numFmtId="164" fontId="1" fillId="0" borderId="0" xfId="1" applyNumberFormat="1"/>
    <xf numFmtId="0" fontId="8" fillId="5" borderId="3" xfId="1" applyFont="1" applyFill="1" applyBorder="1" applyAlignment="1">
      <alignment horizontal="center"/>
    </xf>
    <xf numFmtId="15" fontId="9" fillId="5" borderId="3" xfId="1" applyNumberFormat="1" applyFont="1" applyFill="1" applyBorder="1" applyAlignment="1">
      <alignment horizontal="center"/>
    </xf>
    <xf numFmtId="0" fontId="10" fillId="5" borderId="3" xfId="1" applyFont="1" applyFill="1" applyBorder="1" applyAlignment="1">
      <alignment horizontal="center"/>
    </xf>
    <xf numFmtId="164" fontId="10" fillId="5" borderId="3" xfId="1" applyNumberFormat="1" applyFont="1" applyFill="1" applyBorder="1" applyAlignment="1">
      <alignment horizontal="center"/>
    </xf>
    <xf numFmtId="164" fontId="10" fillId="5" borderId="0" xfId="1" applyNumberFormat="1" applyFont="1" applyFill="1" applyAlignment="1">
      <alignment horizontal="center"/>
    </xf>
    <xf numFmtId="0" fontId="0" fillId="0" borderId="4" xfId="0" applyBorder="1"/>
    <xf numFmtId="0" fontId="7" fillId="6" borderId="0" xfId="1" applyFont="1" applyFill="1" applyAlignment="1">
      <alignment horizontal="left"/>
    </xf>
    <xf numFmtId="0" fontId="10" fillId="7" borderId="5" xfId="1" applyFont="1" applyFill="1" applyBorder="1" applyAlignment="1">
      <alignment horizontal="left"/>
    </xf>
    <xf numFmtId="166" fontId="10" fillId="7" borderId="5" xfId="3" applyNumberFormat="1" applyFont="1" applyFill="1" applyBorder="1" applyAlignment="1">
      <alignment horizontal="left"/>
    </xf>
    <xf numFmtId="166" fontId="10" fillId="7" borderId="6" xfId="1" applyNumberFormat="1" applyFont="1" applyFill="1" applyBorder="1" applyAlignment="1">
      <alignment horizontal="left"/>
    </xf>
    <xf numFmtId="167" fontId="1" fillId="0" borderId="0" xfId="1" applyNumberFormat="1"/>
    <xf numFmtId="0" fontId="10" fillId="7" borderId="7" xfId="1" applyFont="1" applyFill="1" applyBorder="1" applyAlignment="1">
      <alignment horizontal="left"/>
    </xf>
    <xf numFmtId="166" fontId="10" fillId="7" borderId="7" xfId="3" applyNumberFormat="1" applyFont="1" applyFill="1" applyBorder="1" applyAlignment="1">
      <alignment horizontal="left"/>
    </xf>
    <xf numFmtId="166" fontId="10" fillId="7" borderId="8" xfId="1" applyNumberFormat="1" applyFont="1" applyFill="1" applyBorder="1" applyAlignment="1">
      <alignment horizontal="left"/>
    </xf>
    <xf numFmtId="0" fontId="10" fillId="7" borderId="9" xfId="1" applyFont="1" applyFill="1" applyBorder="1" applyAlignment="1">
      <alignment horizontal="left"/>
    </xf>
    <xf numFmtId="166" fontId="10" fillId="7" borderId="10" xfId="1" applyNumberFormat="1" applyFont="1" applyFill="1" applyBorder="1" applyAlignment="1">
      <alignment horizontal="left"/>
    </xf>
    <xf numFmtId="0" fontId="7" fillId="8" borderId="0" xfId="1" applyFont="1" applyFill="1" applyAlignment="1">
      <alignment horizontal="left"/>
    </xf>
    <xf numFmtId="166" fontId="7" fillId="8" borderId="0" xfId="3" applyNumberFormat="1" applyFont="1" applyFill="1" applyAlignment="1">
      <alignment horizontal="left"/>
    </xf>
    <xf numFmtId="166" fontId="1" fillId="0" borderId="0" xfId="1" applyNumberFormat="1"/>
    <xf numFmtId="0" fontId="10" fillId="7" borderId="1" xfId="1" applyFont="1" applyFill="1" applyBorder="1" applyAlignment="1">
      <alignment horizontal="left"/>
    </xf>
    <xf numFmtId="0" fontId="10" fillId="7" borderId="14" xfId="1" applyFont="1" applyFill="1" applyBorder="1" applyAlignment="1">
      <alignment horizontal="left"/>
    </xf>
    <xf numFmtId="0" fontId="10" fillId="7" borderId="15" xfId="1" applyFont="1" applyFill="1" applyBorder="1" applyAlignment="1">
      <alignment horizontal="left"/>
    </xf>
    <xf numFmtId="0" fontId="12" fillId="9" borderId="11" xfId="0" applyFont="1" applyFill="1" applyBorder="1"/>
    <xf numFmtId="0" fontId="3" fillId="9" borderId="2" xfId="0" applyFont="1" applyFill="1" applyBorder="1"/>
    <xf numFmtId="0" fontId="12" fillId="9" borderId="12" xfId="0" applyFont="1" applyFill="1" applyBorder="1"/>
    <xf numFmtId="0" fontId="0" fillId="4" borderId="11" xfId="0" applyFill="1" applyBorder="1"/>
    <xf numFmtId="0" fontId="0" fillId="0" borderId="11" xfId="0" applyBorder="1"/>
    <xf numFmtId="37" fontId="13" fillId="10" borderId="0" xfId="0" applyNumberFormat="1" applyFont="1" applyFill="1" applyAlignment="1">
      <alignment vertical="center"/>
    </xf>
    <xf numFmtId="37" fontId="14" fillId="11" borderId="0" xfId="0" applyNumberFormat="1" applyFont="1" applyFill="1" applyAlignment="1">
      <alignment vertical="center"/>
    </xf>
    <xf numFmtId="37" fontId="15" fillId="11" borderId="0" xfId="0" applyNumberFormat="1" applyFont="1" applyFill="1" applyAlignment="1">
      <alignment vertical="center"/>
    </xf>
    <xf numFmtId="168" fontId="16" fillId="0" borderId="0" xfId="0" applyNumberFormat="1" applyFont="1"/>
    <xf numFmtId="0" fontId="17" fillId="0" borderId="0" xfId="0" applyFont="1" applyAlignment="1">
      <alignment horizontal="center"/>
    </xf>
    <xf numFmtId="0" fontId="18" fillId="0" borderId="16" xfId="0" applyFont="1" applyBorder="1" applyAlignment="1">
      <alignment horizontal="left" indent="1"/>
    </xf>
    <xf numFmtId="0" fontId="18" fillId="0" borderId="16" xfId="0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9" fillId="0" borderId="16" xfId="0" applyFont="1" applyBorder="1"/>
    <xf numFmtId="169" fontId="20" fillId="0" borderId="0" xfId="0" applyNumberFormat="1" applyFont="1" applyAlignment="1">
      <alignment horizontal="left" indent="2"/>
    </xf>
    <xf numFmtId="0" fontId="20" fillId="0" borderId="0" xfId="0" applyFont="1" applyAlignment="1">
      <alignment horizontal="center"/>
    </xf>
    <xf numFmtId="170" fontId="20" fillId="0" borderId="0" xfId="0" applyNumberFormat="1" applyFont="1" applyAlignment="1">
      <alignment horizontal="center"/>
    </xf>
    <xf numFmtId="0" fontId="19" fillId="0" borderId="0" xfId="0" applyFont="1"/>
    <xf numFmtId="0" fontId="21" fillId="0" borderId="0" xfId="0" applyFont="1" applyAlignment="1">
      <alignment horizontal="left" indent="1"/>
    </xf>
    <xf numFmtId="170" fontId="21" fillId="12" borderId="0" xfId="0" applyNumberFormat="1" applyFont="1" applyFill="1" applyAlignment="1">
      <alignment horizontal="centerContinuous"/>
    </xf>
    <xf numFmtId="170" fontId="21" fillId="12" borderId="0" xfId="0" applyNumberFormat="1" applyFont="1" applyFill="1" applyAlignment="1">
      <alignment horizontal="center"/>
    </xf>
    <xf numFmtId="170" fontId="17" fillId="0" borderId="0" xfId="0" applyNumberFormat="1" applyFont="1" applyAlignment="1">
      <alignment horizontal="right"/>
    </xf>
    <xf numFmtId="171" fontId="20" fillId="0" borderId="0" xfId="0" applyNumberFormat="1" applyFont="1" applyAlignment="1">
      <alignment horizontal="center"/>
    </xf>
    <xf numFmtId="0" fontId="24" fillId="0" borderId="0" xfId="0" applyFont="1" applyAlignment="1">
      <alignment vertical="center"/>
    </xf>
    <xf numFmtId="0" fontId="23" fillId="14" borderId="23" xfId="0" applyFont="1" applyFill="1" applyBorder="1" applyAlignment="1">
      <alignment horizontal="center" vertical="center" wrapText="1"/>
    </xf>
    <xf numFmtId="0" fontId="23" fillId="14" borderId="24" xfId="0" applyFont="1" applyFill="1" applyBorder="1" applyAlignment="1">
      <alignment horizontal="center" vertical="center" wrapText="1"/>
    </xf>
    <xf numFmtId="0" fontId="23" fillId="14" borderId="25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left"/>
    </xf>
    <xf numFmtId="3" fontId="28" fillId="0" borderId="27" xfId="0" applyNumberFormat="1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0" fontId="27" fillId="0" borderId="30" xfId="0" applyFont="1" applyBorder="1" applyAlignment="1">
      <alignment horizontal="left"/>
    </xf>
    <xf numFmtId="3" fontId="28" fillId="0" borderId="30" xfId="0" applyNumberFormat="1" applyFont="1" applyBorder="1" applyAlignment="1">
      <alignment horizontal="center"/>
    </xf>
    <xf numFmtId="0" fontId="30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left"/>
    </xf>
    <xf numFmtId="3" fontId="31" fillId="0" borderId="30" xfId="0" applyNumberFormat="1" applyFont="1" applyBorder="1" applyAlignment="1">
      <alignment horizontal="center"/>
    </xf>
    <xf numFmtId="3" fontId="31" fillId="0" borderId="31" xfId="0" applyNumberFormat="1" applyFont="1" applyBorder="1" applyAlignment="1">
      <alignment horizontal="center"/>
    </xf>
    <xf numFmtId="0" fontId="30" fillId="0" borderId="32" xfId="0" applyFont="1" applyBorder="1" applyAlignment="1">
      <alignment horizontal="center"/>
    </xf>
    <xf numFmtId="0" fontId="30" fillId="0" borderId="33" xfId="0" applyFont="1" applyBorder="1" applyAlignment="1">
      <alignment horizontal="left"/>
    </xf>
    <xf numFmtId="3" fontId="31" fillId="0" borderId="33" xfId="0" applyNumberFormat="1" applyFont="1" applyBorder="1" applyAlignment="1">
      <alignment horizontal="center"/>
    </xf>
    <xf numFmtId="0" fontId="4" fillId="0" borderId="3" xfId="5" applyFont="1" applyBorder="1" applyAlignment="1">
      <alignment horizontal="left"/>
    </xf>
    <xf numFmtId="0" fontId="4" fillId="0" borderId="3" xfId="5" applyFont="1" applyBorder="1"/>
    <xf numFmtId="0" fontId="32" fillId="0" borderId="0" xfId="5"/>
    <xf numFmtId="0" fontId="32" fillId="0" borderId="3" xfId="5" applyBorder="1" applyAlignment="1">
      <alignment horizontal="left"/>
    </xf>
    <xf numFmtId="0" fontId="33" fillId="6" borderId="0" xfId="5" applyFont="1" applyFill="1"/>
    <xf numFmtId="0" fontId="3" fillId="6" borderId="0" xfId="5" applyFont="1" applyFill="1"/>
    <xf numFmtId="0" fontId="34" fillId="15" borderId="0" xfId="0" applyFont="1" applyFill="1" applyAlignment="1">
      <alignment horizontal="left" vertical="center" indent="1"/>
    </xf>
    <xf numFmtId="0" fontId="1" fillId="15" borderId="0" xfId="5" applyFont="1" applyFill="1"/>
    <xf numFmtId="0" fontId="8" fillId="5" borderId="3" xfId="5" applyFont="1" applyFill="1" applyBorder="1" applyAlignment="1">
      <alignment horizontal="left"/>
    </xf>
    <xf numFmtId="0" fontId="32" fillId="7" borderId="0" xfId="5" applyFill="1"/>
    <xf numFmtId="0" fontId="32" fillId="15" borderId="0" xfId="5" applyFill="1"/>
    <xf numFmtId="0" fontId="8" fillId="3" borderId="3" xfId="5" applyFont="1" applyFill="1" applyBorder="1" applyAlignment="1">
      <alignment horizontal="left"/>
    </xf>
    <xf numFmtId="0" fontId="34" fillId="0" borderId="0" xfId="0" applyFont="1" applyAlignment="1">
      <alignment horizontal="left" vertical="center" indent="1"/>
    </xf>
    <xf numFmtId="0" fontId="1" fillId="0" borderId="0" xfId="5" applyFont="1"/>
    <xf numFmtId="0" fontId="34" fillId="0" borderId="0" xfId="0" applyFont="1"/>
    <xf numFmtId="0" fontId="35" fillId="17" borderId="0" xfId="0" applyFont="1" applyFill="1"/>
    <xf numFmtId="0" fontId="1" fillId="0" borderId="0" xfId="0" applyFont="1"/>
    <xf numFmtId="0" fontId="37" fillId="0" borderId="0" xfId="0" applyFont="1"/>
    <xf numFmtId="0" fontId="38" fillId="18" borderId="1" xfId="0" applyFont="1" applyFill="1" applyBorder="1" applyAlignment="1">
      <alignment horizontal="center" vertical="center" wrapText="1"/>
    </xf>
    <xf numFmtId="0" fontId="39" fillId="19" borderId="0" xfId="0" applyFont="1" applyFill="1" applyAlignment="1">
      <alignment horizontal="center"/>
    </xf>
    <xf numFmtId="0" fontId="39" fillId="19" borderId="0" xfId="0" applyFont="1" applyFill="1"/>
    <xf numFmtId="1" fontId="40" fillId="0" borderId="1" xfId="0" applyNumberFormat="1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1" fontId="40" fillId="0" borderId="34" xfId="0" applyNumberFormat="1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5" fillId="20" borderId="0" xfId="0" applyFont="1" applyFill="1"/>
    <xf numFmtId="0" fontId="43" fillId="0" borderId="35" xfId="0" applyFont="1" applyBorder="1"/>
    <xf numFmtId="0" fontId="43" fillId="0" borderId="0" xfId="0" applyFont="1"/>
    <xf numFmtId="0" fontId="43" fillId="21" borderId="0" xfId="0" applyFont="1" applyFill="1"/>
    <xf numFmtId="0" fontId="42" fillId="16" borderId="0" xfId="0" applyFont="1" applyFill="1" applyAlignment="1">
      <alignment horizontal="center" wrapText="1"/>
    </xf>
    <xf numFmtId="0" fontId="11" fillId="5" borderId="0" xfId="2" applyFont="1" applyFill="1" applyAlignment="1">
      <alignment horizontal="center"/>
    </xf>
    <xf numFmtId="0" fontId="33" fillId="8" borderId="0" xfId="5" applyFont="1" applyFill="1" applyAlignment="1">
      <alignment horizontal="center"/>
    </xf>
    <xf numFmtId="0" fontId="3" fillId="8" borderId="0" xfId="5" applyFont="1" applyFill="1" applyAlignment="1">
      <alignment horizontal="center"/>
    </xf>
    <xf numFmtId="0" fontId="22" fillId="13" borderId="17" xfId="0" applyFont="1" applyFill="1" applyBorder="1" applyAlignment="1">
      <alignment horizontal="center"/>
    </xf>
    <xf numFmtId="0" fontId="23" fillId="0" borderId="18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/>
    </xf>
    <xf numFmtId="0" fontId="25" fillId="0" borderId="21" xfId="0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0" fontId="36" fillId="0" borderId="36" xfId="0" applyFont="1" applyBorder="1"/>
    <xf numFmtId="0" fontId="0" fillId="0" borderId="38" xfId="0" applyBorder="1"/>
    <xf numFmtId="0" fontId="1" fillId="0" borderId="38" xfId="0" applyFont="1" applyBorder="1"/>
    <xf numFmtId="0" fontId="0" fillId="0" borderId="37" xfId="0" applyBorder="1"/>
    <xf numFmtId="175" fontId="21" fillId="12" borderId="0" xfId="0" applyNumberFormat="1" applyFont="1" applyFill="1" applyAlignment="1">
      <alignment horizontal="center"/>
    </xf>
    <xf numFmtId="176" fontId="21" fillId="12" borderId="0" xfId="0" applyNumberFormat="1" applyFont="1" applyFill="1" applyAlignment="1">
      <alignment horizontal="center"/>
    </xf>
    <xf numFmtId="0" fontId="0" fillId="0" borderId="0" xfId="5" applyFont="1"/>
    <xf numFmtId="0" fontId="29" fillId="0" borderId="27" xfId="0" applyNumberFormat="1" applyFont="1" applyBorder="1" applyAlignment="1">
      <alignment horizontal="center"/>
    </xf>
    <xf numFmtId="0" fontId="29" fillId="0" borderId="27" xfId="4" applyNumberFormat="1" applyFont="1" applyBorder="1" applyAlignment="1">
      <alignment horizontal="center"/>
    </xf>
    <xf numFmtId="0" fontId="29" fillId="0" borderId="28" xfId="0" applyNumberFormat="1" applyFont="1" applyBorder="1" applyAlignment="1">
      <alignment horizontal="center"/>
    </xf>
    <xf numFmtId="0" fontId="32" fillId="0" borderId="3" xfId="5" applyBorder="1"/>
    <xf numFmtId="0" fontId="0" fillId="0" borderId="3" xfId="5" applyFont="1" applyBorder="1"/>
    <xf numFmtId="1" fontId="32" fillId="0" borderId="3" xfId="5" applyNumberFormat="1" applyBorder="1"/>
    <xf numFmtId="1" fontId="10" fillId="7" borderId="13" xfId="3" applyNumberFormat="1" applyFont="1" applyFill="1" applyBorder="1" applyAlignment="1">
      <alignment horizontal="center"/>
    </xf>
    <xf numFmtId="1" fontId="7" fillId="8" borderId="0" xfId="3" applyNumberFormat="1" applyFont="1" applyFill="1" applyAlignment="1">
      <alignment horizontal="center"/>
    </xf>
    <xf numFmtId="0" fontId="0" fillId="4" borderId="12" xfId="0" applyFill="1" applyBorder="1" applyAlignment="1">
      <alignment horizontal="center"/>
    </xf>
  </cellXfs>
  <cellStyles count="6">
    <cellStyle name="Comma 2" xfId="3" xr:uid="{0C4B3765-F604-4135-866A-3242946AC2AE}"/>
    <cellStyle name="Comma 3" xfId="4" xr:uid="{1D39C0FF-FC89-49FD-AAE4-3519A244593C}"/>
    <cellStyle name="Normal" xfId="0" builtinId="0"/>
    <cellStyle name="Normal 2" xfId="1" xr:uid="{F03D92D5-895E-4FF0-A891-E73816B1B829}"/>
    <cellStyle name="Normal 3" xfId="5" xr:uid="{35A7E871-0BDA-40EB-A1FD-4B9D6AA88F42}"/>
    <cellStyle name="Title 2" xfId="2" xr:uid="{19B7EBF5-C5BF-49A0-BE02-34D4080BF782}"/>
  </cellStyles>
  <dxfs count="34"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ont>
        <color theme="2"/>
      </font>
      <fill>
        <patternFill>
          <bgColor rgb="FFE6431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8" tint="0.79998168889431442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0" defaultTableStyle="TableStyleMedium2" defaultPivotStyle="PivotStyleLight16"/>
  <colors>
    <mruColors>
      <color rgb="FFE643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2</xdr:row>
      <xdr:rowOff>152400</xdr:rowOff>
    </xdr:from>
    <xdr:to>
      <xdr:col>22</xdr:col>
      <xdr:colOff>219076</xdr:colOff>
      <xdr:row>18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05E1BC-0585-491D-B77C-6CC0F26940F5}"/>
            </a:ext>
          </a:extLst>
        </xdr:cNvPr>
        <xdr:cNvSpPr txBox="1"/>
      </xdr:nvSpPr>
      <xdr:spPr>
        <a:xfrm>
          <a:off x="8629650" y="533400"/>
          <a:ext cx="5572126" cy="300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Delimiter</a:t>
          </a:r>
        </a:p>
        <a:p>
          <a:r>
            <a:rPr lang="en-US" sz="2000"/>
            <a:t>1.</a:t>
          </a:r>
          <a:r>
            <a:rPr lang="en-US" sz="2000" baseline="0"/>
            <a:t> Highlight the data set</a:t>
          </a:r>
        </a:p>
        <a:p>
          <a:r>
            <a:rPr lang="en-US" sz="2000" baseline="0"/>
            <a:t>2. Go to Data Tab on your menu</a:t>
          </a:r>
        </a:p>
        <a:p>
          <a:r>
            <a:rPr lang="en-US" sz="2000" baseline="0"/>
            <a:t>3. Click on the "text to column" button.</a:t>
          </a:r>
        </a:p>
        <a:p>
          <a:r>
            <a:rPr lang="en-US" sz="2000" baseline="0"/>
            <a:t>4. Select the delimiter of your choice, and Hit Next.</a:t>
          </a:r>
        </a:p>
        <a:p>
          <a:r>
            <a:rPr lang="en-US" sz="2000" baseline="0"/>
            <a:t>5. Select your cell location.</a:t>
          </a:r>
        </a:p>
        <a:p>
          <a:r>
            <a:rPr lang="en-US" sz="2000" baseline="0"/>
            <a:t>6. Finish</a:t>
          </a:r>
        </a:p>
        <a:p>
          <a:r>
            <a:rPr lang="en-US" sz="2000" baseline="0"/>
            <a:t>alt HOI</a:t>
          </a:r>
        </a:p>
        <a:p>
          <a:endParaRPr lang="en-US" sz="2000" baseline="0"/>
        </a:p>
        <a:p>
          <a:endParaRPr lang="en-NG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485774</xdr:colOff>
      <xdr:row>2</xdr:row>
      <xdr:rowOff>0</xdr:rowOff>
    </xdr:from>
    <xdr:to>
      <xdr:col>15</xdr:col>
      <xdr:colOff>266700</xdr:colOff>
      <xdr:row>15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B0DFF2-A610-4FFA-A769-7B054478FC84}"/>
            </a:ext>
          </a:extLst>
        </xdr:cNvPr>
        <xdr:cNvSpPr txBox="1"/>
      </xdr:nvSpPr>
      <xdr:spPr>
        <a:xfrm>
          <a:off x="4752974" y="381000"/>
          <a:ext cx="5210176" cy="2619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Delimiter</a:t>
          </a:r>
        </a:p>
        <a:p>
          <a:r>
            <a:rPr lang="en-US" sz="2000"/>
            <a:t>1.</a:t>
          </a:r>
          <a:r>
            <a:rPr lang="en-US" sz="2000" baseline="0"/>
            <a:t> Highlight the data set</a:t>
          </a:r>
        </a:p>
        <a:p>
          <a:r>
            <a:rPr lang="en-US" sz="2000" baseline="0"/>
            <a:t>2. Go to Data Tab on your menu</a:t>
          </a:r>
        </a:p>
        <a:p>
          <a:r>
            <a:rPr lang="en-US" sz="2000" baseline="0"/>
            <a:t>3. Click on the "text to column" button.</a:t>
          </a:r>
        </a:p>
        <a:p>
          <a:r>
            <a:rPr lang="en-US" sz="2000" baseline="0"/>
            <a:t>4. Select the delimiter of your choice, and Hit Next.</a:t>
          </a:r>
        </a:p>
        <a:p>
          <a:r>
            <a:rPr lang="en-US" sz="2000" baseline="0"/>
            <a:t>5. Select your cell location.</a:t>
          </a:r>
        </a:p>
        <a:p>
          <a:r>
            <a:rPr lang="en-US" sz="2000" baseline="0"/>
            <a:t>6. Finish</a:t>
          </a:r>
          <a:endParaRPr lang="en-NG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0</xdr:row>
      <xdr:rowOff>0</xdr:rowOff>
    </xdr:from>
    <xdr:to>
      <xdr:col>19</xdr:col>
      <xdr:colOff>457200</xdr:colOff>
      <xdr:row>25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003D59-2A65-4CEA-924F-8828F45EA695}"/>
            </a:ext>
          </a:extLst>
        </xdr:cNvPr>
        <xdr:cNvSpPr txBox="1"/>
      </xdr:nvSpPr>
      <xdr:spPr>
        <a:xfrm>
          <a:off x="6057901" y="0"/>
          <a:ext cx="5686424" cy="501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/>
            <a:t>=left(text,number of chars)</a:t>
          </a:r>
        </a:p>
        <a:p>
          <a:r>
            <a:rPr lang="en-US" sz="4400"/>
            <a:t>=right(text, number of chars)</a:t>
          </a:r>
        </a:p>
        <a:p>
          <a:r>
            <a:rPr lang="en-US" sz="4400"/>
            <a:t>=mid(text,start</a:t>
          </a:r>
          <a:r>
            <a:rPr lang="en-US" sz="4400" baseline="0"/>
            <a:t> number,number of character</a:t>
          </a:r>
          <a:endParaRPr lang="en-NG" sz="4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573697</xdr:colOff>
      <xdr:row>6</xdr:row>
      <xdr:rowOff>73270</xdr:rowOff>
    </xdr:from>
    <xdr:to>
      <xdr:col>18</xdr:col>
      <xdr:colOff>516547</xdr:colOff>
      <xdr:row>15</xdr:row>
      <xdr:rowOff>178045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ED83CF-6AE4-4749-8FFA-199A2F9953EA}"/>
            </a:ext>
          </a:extLst>
        </xdr:cNvPr>
        <xdr:cNvSpPr txBox="1"/>
      </xdr:nvSpPr>
      <xdr:spPr>
        <a:xfrm>
          <a:off x="9450997" y="1216270"/>
          <a:ext cx="5172075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/>
            <a:t>=concat(A3," ",B3)</a:t>
          </a:r>
          <a:endParaRPr lang="en-NG" sz="4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1</xdr:row>
      <xdr:rowOff>171450</xdr:rowOff>
    </xdr:from>
    <xdr:to>
      <xdr:col>14</xdr:col>
      <xdr:colOff>352425</xdr:colOff>
      <xdr:row>11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3C53A3-4232-4F70-96EF-AFF415F1FE7A}"/>
            </a:ext>
          </a:extLst>
        </xdr:cNvPr>
        <xdr:cNvSpPr txBox="1"/>
      </xdr:nvSpPr>
      <xdr:spPr>
        <a:xfrm>
          <a:off x="6657975" y="371475"/>
          <a:ext cx="35623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/>
            <a:t>=len()</a:t>
          </a:r>
          <a:endParaRPr lang="en-NG" sz="4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</xdr:rowOff>
    </xdr:from>
    <xdr:to>
      <xdr:col>8</xdr:col>
      <xdr:colOff>1232388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E62376-9FC7-4754-85D3-0CFDFD6BB9D3}"/>
            </a:ext>
          </a:extLst>
        </xdr:cNvPr>
        <xdr:cNvSpPr txBox="1"/>
      </xdr:nvSpPr>
      <xdr:spPr>
        <a:xfrm>
          <a:off x="7105650" y="828676"/>
          <a:ext cx="3566013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/>
            <a:t>alt =</a:t>
          </a:r>
          <a:endParaRPr lang="en-NG" sz="4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15</xdr:row>
      <xdr:rowOff>64293</xdr:rowOff>
    </xdr:from>
    <xdr:to>
      <xdr:col>18</xdr:col>
      <xdr:colOff>495299</xdr:colOff>
      <xdr:row>24</xdr:row>
      <xdr:rowOff>219074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FD7C6C-979E-4A04-923D-4DFAC0B12B8B}"/>
            </a:ext>
          </a:extLst>
        </xdr:cNvPr>
        <xdr:cNvSpPr txBox="1"/>
      </xdr:nvSpPr>
      <xdr:spPr>
        <a:xfrm>
          <a:off x="15182850" y="3817143"/>
          <a:ext cx="8648699" cy="22979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>
              <a:solidFill>
                <a:srgbClr val="FF0000"/>
              </a:solidFill>
            </a:rPr>
            <a:t>=sum(cell1,cell2,cell3)</a:t>
          </a:r>
        </a:p>
        <a:p>
          <a:r>
            <a:rPr lang="en-US" sz="2800">
              <a:solidFill>
                <a:srgbClr val="FF0000"/>
              </a:solidFill>
            </a:rPr>
            <a:t>=sum(cell1:cell100)</a:t>
          </a:r>
        </a:p>
        <a:p>
          <a:r>
            <a:rPr lang="en-US" sz="2800">
              <a:solidFill>
                <a:srgbClr val="FF0000"/>
              </a:solidFill>
            </a:rPr>
            <a:t>=sumif(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FEEB2A-E078-4EAB-950F-2EB48317D889}" name="Table36" displayName="Table36" ref="I2:L25" totalsRowShown="0">
  <autoFilter ref="I2:L25" xr:uid="{A8FEEB2A-E078-4EAB-950F-2EB48317D889}"/>
  <tableColumns count="4">
    <tableColumn id="1" xr3:uid="{F25E5540-B5B6-49FC-BA33-8BE426FF02A0}" name="DEPT" dataDxfId="33"/>
    <tableColumn id="2" xr3:uid="{C7A663C3-8031-401B-89B4-A545531967C5}" name="POSITION" dataDxfId="32"/>
    <tableColumn id="3" xr3:uid="{1037A58F-A470-4212-AFE0-92883B3603CE}" name="CURRENT SALARY " dataDxfId="31">
      <calculatedColumnFormula>SUMIFS(F:F,D:D,Table36[[#This Row],[DEPT]],E:E,Table36[[#This Row],[POSITION]])</calculatedColumnFormula>
    </tableColumn>
    <tableColumn id="4" xr3:uid="{41D974B6-67E4-4793-89C8-257B11EB7075}" name="NEW SALARY " dataDxfId="30">
      <calculatedColumnFormula>SUMIFS(G:G,D:D,Table36[[#This Row],[DEPT]],E:E,Table36[[#This Row],[POSITION]])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A45-BCB9-4F01-A343-BAF32BCE3A13}">
  <dimension ref="A1:F22"/>
  <sheetViews>
    <sheetView tabSelected="1" workbookViewId="0">
      <selection activeCell="I6" sqref="I6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4.42578125" bestFit="1" customWidth="1"/>
    <col min="4" max="4" width="7.5703125" bestFit="1" customWidth="1"/>
    <col min="5" max="6" width="12.85546875" bestFit="1" customWidth="1"/>
    <col min="7" max="7" width="11.7109375" bestFit="1" customWidth="1"/>
    <col min="8" max="8" width="6.5703125" customWidth="1"/>
    <col min="9" max="9" width="9.85546875" customWidth="1"/>
    <col min="10" max="10" width="12.85546875" bestFit="1" customWidth="1"/>
    <col min="11" max="11" width="13.140625" customWidth="1"/>
    <col min="14" max="14" width="5" customWidth="1"/>
    <col min="15" max="15" width="11.7109375" bestFit="1" customWidth="1"/>
    <col min="16" max="16" width="6.5703125" customWidth="1"/>
    <col min="17" max="17" width="9.85546875" customWidth="1"/>
    <col min="18" max="18" width="12.85546875" bestFit="1" customWidth="1"/>
    <col min="19" max="19" width="13.140625" customWidth="1"/>
  </cols>
  <sheetData>
    <row r="1" spans="1:6" x14ac:dyDescent="0.25">
      <c r="A1" t="s">
        <v>191</v>
      </c>
      <c r="B1" t="s">
        <v>160</v>
      </c>
      <c r="C1" t="s">
        <v>161</v>
      </c>
      <c r="D1" t="s">
        <v>362</v>
      </c>
      <c r="E1" t="s">
        <v>248</v>
      </c>
      <c r="F1" t="s">
        <v>363</v>
      </c>
    </row>
    <row r="2" spans="1:6" x14ac:dyDescent="0.25">
      <c r="A2">
        <v>1</v>
      </c>
      <c r="B2" t="s">
        <v>129</v>
      </c>
      <c r="C2">
        <v>32</v>
      </c>
      <c r="D2" t="s">
        <v>364</v>
      </c>
      <c r="E2" t="s">
        <v>365</v>
      </c>
      <c r="F2" t="s">
        <v>366</v>
      </c>
    </row>
    <row r="3" spans="1:6" x14ac:dyDescent="0.25">
      <c r="A3">
        <v>2</v>
      </c>
      <c r="B3" t="s">
        <v>165</v>
      </c>
      <c r="C3">
        <v>27</v>
      </c>
      <c r="D3" t="s">
        <v>367</v>
      </c>
      <c r="E3" t="s">
        <v>368</v>
      </c>
      <c r="F3" t="s">
        <v>369</v>
      </c>
    </row>
    <row r="4" spans="1:6" x14ac:dyDescent="0.25">
      <c r="A4">
        <v>3</v>
      </c>
      <c r="B4" t="s">
        <v>370</v>
      </c>
      <c r="C4">
        <v>45</v>
      </c>
      <c r="D4" t="s">
        <v>364</v>
      </c>
      <c r="E4" t="s">
        <v>371</v>
      </c>
      <c r="F4" t="s">
        <v>372</v>
      </c>
    </row>
    <row r="5" spans="1:6" x14ac:dyDescent="0.25">
      <c r="A5">
        <v>4</v>
      </c>
      <c r="B5" t="s">
        <v>373</v>
      </c>
      <c r="C5">
        <v>19</v>
      </c>
      <c r="D5" t="s">
        <v>367</v>
      </c>
      <c r="E5" t="s">
        <v>374</v>
      </c>
      <c r="F5" t="s">
        <v>375</v>
      </c>
    </row>
    <row r="6" spans="1:6" x14ac:dyDescent="0.25">
      <c r="A6">
        <v>5</v>
      </c>
      <c r="B6" t="s">
        <v>376</v>
      </c>
      <c r="C6">
        <v>38</v>
      </c>
      <c r="D6" t="s">
        <v>364</v>
      </c>
      <c r="E6" t="s">
        <v>377</v>
      </c>
      <c r="F6" t="s">
        <v>378</v>
      </c>
    </row>
    <row r="7" spans="1:6" x14ac:dyDescent="0.25">
      <c r="A7">
        <v>6</v>
      </c>
      <c r="B7" t="s">
        <v>379</v>
      </c>
      <c r="C7">
        <v>29</v>
      </c>
      <c r="D7" t="s">
        <v>367</v>
      </c>
      <c r="E7" t="s">
        <v>380</v>
      </c>
      <c r="F7" t="s">
        <v>381</v>
      </c>
    </row>
    <row r="8" spans="1:6" x14ac:dyDescent="0.25">
      <c r="A8">
        <v>7</v>
      </c>
      <c r="B8" t="s">
        <v>382</v>
      </c>
      <c r="C8">
        <v>41</v>
      </c>
      <c r="D8" t="s">
        <v>364</v>
      </c>
      <c r="E8" t="s">
        <v>383</v>
      </c>
      <c r="F8" t="s">
        <v>384</v>
      </c>
    </row>
    <row r="9" spans="1:6" x14ac:dyDescent="0.25">
      <c r="A9">
        <v>8</v>
      </c>
      <c r="B9" t="s">
        <v>385</v>
      </c>
      <c r="C9">
        <v>25</v>
      </c>
      <c r="D9" t="s">
        <v>367</v>
      </c>
      <c r="E9" t="s">
        <v>386</v>
      </c>
      <c r="F9" t="s">
        <v>387</v>
      </c>
    </row>
    <row r="10" spans="1:6" x14ac:dyDescent="0.25">
      <c r="A10">
        <v>9</v>
      </c>
      <c r="B10" t="s">
        <v>388</v>
      </c>
      <c r="C10">
        <v>47</v>
      </c>
      <c r="D10" t="s">
        <v>364</v>
      </c>
      <c r="E10" t="s">
        <v>389</v>
      </c>
      <c r="F10" t="s">
        <v>390</v>
      </c>
    </row>
    <row r="11" spans="1:6" x14ac:dyDescent="0.25">
      <c r="A11">
        <v>10</v>
      </c>
      <c r="B11" t="s">
        <v>391</v>
      </c>
      <c r="C11">
        <v>36</v>
      </c>
      <c r="D11" t="s">
        <v>367</v>
      </c>
      <c r="E11" t="s">
        <v>392</v>
      </c>
      <c r="F11" t="s">
        <v>393</v>
      </c>
    </row>
    <row r="12" spans="1:6" x14ac:dyDescent="0.25">
      <c r="A12">
        <v>11</v>
      </c>
      <c r="B12" t="s">
        <v>394</v>
      </c>
      <c r="C12">
        <v>42</v>
      </c>
      <c r="D12" t="s">
        <v>364</v>
      </c>
      <c r="E12" t="s">
        <v>395</v>
      </c>
      <c r="F12" t="s">
        <v>396</v>
      </c>
    </row>
    <row r="13" spans="1:6" x14ac:dyDescent="0.25">
      <c r="A13">
        <v>12</v>
      </c>
      <c r="B13" t="s">
        <v>397</v>
      </c>
      <c r="C13">
        <v>31</v>
      </c>
      <c r="D13" t="s">
        <v>367</v>
      </c>
      <c r="E13" t="s">
        <v>398</v>
      </c>
      <c r="F13" t="s">
        <v>399</v>
      </c>
    </row>
    <row r="14" spans="1:6" x14ac:dyDescent="0.25">
      <c r="A14">
        <v>13</v>
      </c>
      <c r="B14" t="s">
        <v>400</v>
      </c>
      <c r="C14">
        <v>29</v>
      </c>
      <c r="D14" t="s">
        <v>364</v>
      </c>
      <c r="E14" t="s">
        <v>401</v>
      </c>
      <c r="F14" t="s">
        <v>402</v>
      </c>
    </row>
    <row r="15" spans="1:6" x14ac:dyDescent="0.25">
      <c r="A15">
        <v>14</v>
      </c>
      <c r="B15" t="s">
        <v>403</v>
      </c>
      <c r="C15">
        <v>33</v>
      </c>
      <c r="D15" t="s">
        <v>367</v>
      </c>
      <c r="E15" t="s">
        <v>404</v>
      </c>
      <c r="F15" t="s">
        <v>405</v>
      </c>
    </row>
    <row r="16" spans="1:6" x14ac:dyDescent="0.25">
      <c r="A16">
        <v>15</v>
      </c>
      <c r="B16" t="s">
        <v>406</v>
      </c>
      <c r="C16">
        <v>39</v>
      </c>
      <c r="D16" t="s">
        <v>364</v>
      </c>
      <c r="E16" t="s">
        <v>407</v>
      </c>
      <c r="F16" t="s">
        <v>408</v>
      </c>
    </row>
    <row r="17" spans="1:6" x14ac:dyDescent="0.25">
      <c r="A17">
        <v>16</v>
      </c>
      <c r="B17" t="s">
        <v>409</v>
      </c>
      <c r="C17">
        <v>26</v>
      </c>
      <c r="D17" t="s">
        <v>367</v>
      </c>
      <c r="E17" t="s">
        <v>410</v>
      </c>
      <c r="F17" t="s">
        <v>411</v>
      </c>
    </row>
    <row r="18" spans="1:6" x14ac:dyDescent="0.25">
      <c r="A18">
        <v>17</v>
      </c>
      <c r="B18" t="s">
        <v>412</v>
      </c>
      <c r="C18">
        <v>44</v>
      </c>
      <c r="D18" t="s">
        <v>364</v>
      </c>
      <c r="E18" t="s">
        <v>413</v>
      </c>
      <c r="F18" t="s">
        <v>414</v>
      </c>
    </row>
    <row r="19" spans="1:6" x14ac:dyDescent="0.25">
      <c r="A19">
        <v>18</v>
      </c>
      <c r="B19" t="s">
        <v>415</v>
      </c>
      <c r="C19">
        <v>30</v>
      </c>
      <c r="D19" t="s">
        <v>367</v>
      </c>
      <c r="E19" t="s">
        <v>416</v>
      </c>
      <c r="F19" t="s">
        <v>417</v>
      </c>
    </row>
    <row r="20" spans="1:6" x14ac:dyDescent="0.25">
      <c r="A20">
        <v>19</v>
      </c>
      <c r="B20" t="s">
        <v>418</v>
      </c>
      <c r="C20">
        <v>37</v>
      </c>
      <c r="D20" t="s">
        <v>364</v>
      </c>
      <c r="E20" t="s">
        <v>419</v>
      </c>
      <c r="F20" t="s">
        <v>420</v>
      </c>
    </row>
    <row r="21" spans="1:6" x14ac:dyDescent="0.25">
      <c r="A21">
        <v>20</v>
      </c>
      <c r="B21" t="s">
        <v>421</v>
      </c>
      <c r="C21">
        <v>28</v>
      </c>
      <c r="D21" t="s">
        <v>367</v>
      </c>
      <c r="E21" t="s">
        <v>383</v>
      </c>
      <c r="F21" t="s">
        <v>422</v>
      </c>
    </row>
    <row r="22" spans="1:6" x14ac:dyDescent="0.25">
      <c r="A22">
        <v>20</v>
      </c>
      <c r="B22" t="s">
        <v>421</v>
      </c>
      <c r="C22">
        <v>28</v>
      </c>
      <c r="D22" t="s">
        <v>367</v>
      </c>
      <c r="E22" t="s">
        <v>383</v>
      </c>
      <c r="F22" t="s">
        <v>422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0138-DD0F-4D15-B94C-D561A0B006BD}">
  <dimension ref="A1:D1000"/>
  <sheetViews>
    <sheetView workbookViewId="0">
      <selection activeCell="D21" sqref="D21"/>
    </sheetView>
  </sheetViews>
  <sheetFormatPr defaultColWidth="14.42578125" defaultRowHeight="15" x14ac:dyDescent="0.25"/>
  <cols>
    <col min="1" max="1" width="26.28515625" customWidth="1"/>
    <col min="2" max="2" width="21.28515625" customWidth="1"/>
    <col min="3" max="3" width="4.28515625" bestFit="1" customWidth="1"/>
    <col min="4" max="4" width="10" bestFit="1" customWidth="1"/>
    <col min="5" max="5" width="10.42578125" bestFit="1" customWidth="1"/>
    <col min="6" max="6" width="4.28515625" bestFit="1" customWidth="1"/>
    <col min="7" max="7" width="10" bestFit="1" customWidth="1"/>
    <col min="8" max="8" width="10.42578125" bestFit="1" customWidth="1"/>
    <col min="9" max="26" width="8.7109375" customWidth="1"/>
  </cols>
  <sheetData>
    <row r="1" spans="1:4" x14ac:dyDescent="0.25">
      <c r="A1" s="92" t="s">
        <v>189</v>
      </c>
    </row>
    <row r="2" spans="1:4" x14ac:dyDescent="0.25">
      <c r="A2" s="120" t="s">
        <v>345</v>
      </c>
      <c r="B2" s="121" t="s">
        <v>228</v>
      </c>
      <c r="C2" s="122" t="s">
        <v>229</v>
      </c>
      <c r="D2" s="123"/>
    </row>
    <row r="3" spans="1:4" x14ac:dyDescent="0.25">
      <c r="A3" s="120" t="s">
        <v>345</v>
      </c>
      <c r="B3" s="121" t="s">
        <v>348</v>
      </c>
      <c r="C3" s="122" t="s">
        <v>349</v>
      </c>
      <c r="D3" s="123"/>
    </row>
    <row r="4" spans="1:4" x14ac:dyDescent="0.25">
      <c r="A4" s="120" t="s">
        <v>345</v>
      </c>
      <c r="B4" s="121" t="s">
        <v>129</v>
      </c>
      <c r="C4" s="122" t="s">
        <v>142</v>
      </c>
      <c r="D4" s="123"/>
    </row>
    <row r="5" spans="1:4" x14ac:dyDescent="0.25">
      <c r="A5" s="120" t="s">
        <v>346</v>
      </c>
      <c r="B5" s="121" t="s">
        <v>350</v>
      </c>
      <c r="C5" s="122" t="s">
        <v>351</v>
      </c>
      <c r="D5" s="123"/>
    </row>
    <row r="6" spans="1:4" x14ac:dyDescent="0.25">
      <c r="A6" s="120" t="s">
        <v>347</v>
      </c>
      <c r="B6" s="121" t="s">
        <v>226</v>
      </c>
      <c r="C6" s="121" t="s">
        <v>352</v>
      </c>
      <c r="D6" s="123"/>
    </row>
    <row r="7" spans="1:4" x14ac:dyDescent="0.25">
      <c r="A7" s="120" t="s">
        <v>345</v>
      </c>
      <c r="B7" s="121" t="s">
        <v>353</v>
      </c>
      <c r="C7" s="121" t="s">
        <v>354</v>
      </c>
      <c r="D7" s="123"/>
    </row>
    <row r="8" spans="1:4" x14ac:dyDescent="0.25">
      <c r="A8" s="120" t="s">
        <v>345</v>
      </c>
      <c r="B8" s="121" t="s">
        <v>355</v>
      </c>
      <c r="C8" s="121" t="s">
        <v>356</v>
      </c>
      <c r="D8" s="123"/>
    </row>
    <row r="9" spans="1:4" x14ac:dyDescent="0.25">
      <c r="A9" s="120" t="s">
        <v>347</v>
      </c>
      <c r="B9" s="121" t="s">
        <v>357</v>
      </c>
      <c r="C9" s="121" t="s">
        <v>358</v>
      </c>
      <c r="D9" s="123"/>
    </row>
    <row r="10" spans="1:4" x14ac:dyDescent="0.25">
      <c r="A10" s="120" t="s">
        <v>345</v>
      </c>
      <c r="B10" s="121" t="s">
        <v>359</v>
      </c>
      <c r="C10" s="121" t="s">
        <v>349</v>
      </c>
      <c r="D10" s="123"/>
    </row>
    <row r="11" spans="1:4" x14ac:dyDescent="0.25">
      <c r="A11" s="120" t="s">
        <v>346</v>
      </c>
      <c r="B11" s="121" t="s">
        <v>360</v>
      </c>
      <c r="C11" s="121" t="s">
        <v>361</v>
      </c>
      <c r="D11" s="123"/>
    </row>
    <row r="21" customFormat="1" ht="15.75" customHeight="1" x14ac:dyDescent="0.25"/>
    <row r="22" customFormat="1" ht="15.75" customHeight="1" x14ac:dyDescent="0.25"/>
    <row r="23" customFormat="1" ht="15.75" customHeight="1" x14ac:dyDescent="0.25"/>
    <row r="24" customFormat="1" ht="15.75" customHeight="1" x14ac:dyDescent="0.25"/>
    <row r="25" customFormat="1" ht="15.75" customHeight="1" x14ac:dyDescent="0.25"/>
    <row r="26" customFormat="1" ht="15.75" customHeight="1" x14ac:dyDescent="0.25"/>
    <row r="27" customFormat="1" ht="15.75" customHeight="1" x14ac:dyDescent="0.25"/>
    <row r="28" customFormat="1" ht="15.75" customHeight="1" x14ac:dyDescent="0.25"/>
    <row r="29" customFormat="1" ht="15.75" customHeight="1" x14ac:dyDescent="0.25"/>
    <row r="30" customFormat="1" ht="15.75" customHeight="1" x14ac:dyDescent="0.25"/>
    <row r="31" customFormat="1" ht="15.75" customHeight="1" x14ac:dyDescent="0.25"/>
    <row r="32" customFormat="1" ht="15.75" customHeight="1" x14ac:dyDescent="0.25"/>
    <row r="33" customFormat="1" ht="15.75" customHeight="1" x14ac:dyDescent="0.25"/>
    <row r="34" customFormat="1" ht="15.75" customHeight="1" x14ac:dyDescent="0.25"/>
    <row r="35" customFormat="1" ht="15.75" customHeight="1" x14ac:dyDescent="0.25"/>
    <row r="36" customFormat="1" ht="15.75" customHeight="1" x14ac:dyDescent="0.25"/>
    <row r="37" customFormat="1" ht="15.75" customHeight="1" x14ac:dyDescent="0.25"/>
    <row r="38" customFormat="1" ht="15.75" customHeight="1" x14ac:dyDescent="0.25"/>
    <row r="39" customFormat="1" ht="15.75" customHeight="1" x14ac:dyDescent="0.25"/>
    <row r="40" customFormat="1" ht="15.75" customHeight="1" x14ac:dyDescent="0.25"/>
    <row r="41" customFormat="1" ht="15.75" customHeight="1" x14ac:dyDescent="0.25"/>
    <row r="42" customFormat="1" ht="15.75" customHeight="1" x14ac:dyDescent="0.25"/>
    <row r="43" customFormat="1" ht="15.75" customHeight="1" x14ac:dyDescent="0.25"/>
    <row r="44" customFormat="1" ht="15.75" customHeight="1" x14ac:dyDescent="0.25"/>
    <row r="45" customFormat="1" ht="15.75" customHeight="1" x14ac:dyDescent="0.25"/>
    <row r="46" customFormat="1" ht="15.75" customHeight="1" x14ac:dyDescent="0.25"/>
    <row r="47" customFormat="1" ht="15.75" customHeight="1" x14ac:dyDescent="0.25"/>
    <row r="48" customFormat="1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hyperlinks>
    <hyperlink ref="A2" r:id="rId1" location="Mustapha@Bankole" display="Mr#Mustapha@Bankole" xr:uid="{1D2130B8-9AC0-4E1E-AF67-5D9ED830FFFB}"/>
    <hyperlink ref="A3" r:id="rId2" location="Gift@Adeleke" display="Mr#Gift@Adeleke" xr:uid="{E05A4D85-835A-4223-833E-FD7123787DD8}"/>
    <hyperlink ref="A4" r:id="rId3" location="John@Emmanuel" display="Mr#John@Emmanuel" xr:uid="{0B4177EB-F2A0-45CD-929B-9AECE7C89C8B}"/>
    <hyperlink ref="A5" r:id="rId4" location="Yahya@Aliyu" display="Ms#Yahya@Aliyu" xr:uid="{3BFEE3EC-7580-43F3-8D6C-397937A737BE}"/>
    <hyperlink ref="A6" r:id="rId5" location="Obi@Grace" display="Mrs#Obi@Grace" xr:uid="{2D727D8E-389A-400E-9DFC-E6376EEEEAFD}"/>
    <hyperlink ref="A7" r:id="rId6" location="Femi@Otedola" display="Mr#Femi@Otedola" xr:uid="{51996A62-92AE-4310-9C6A-D4BA5F4DF4DB}"/>
    <hyperlink ref="A8" r:id="rId7" location="Mike@Jonathan" display="Mr#Mike@Jonathan" xr:uid="{1FF7D006-1E77-47E1-88A7-DA8BB867E4E9}"/>
    <hyperlink ref="A9" r:id="rId8" location="Chioma@Ogbonna" display="Mrs#Chioma@Ogbonna" xr:uid="{ABC89FAB-89F4-4449-A443-7DDA68434B6F}"/>
    <hyperlink ref="A10" r:id="rId9" location="Samuel@Adeleke" display="Mr#Samuel@Adeleke" xr:uid="{C2D8246B-46A0-4E19-8C66-8B86AB755FB7}"/>
    <hyperlink ref="A11" r:id="rId10" location="Josephine@Alakada" display="Ms#Josephine@Alakada" xr:uid="{C0ED3342-B89E-49BF-B119-E56E7444CE09}"/>
  </hyperlinks>
  <pageMargins left="0.7" right="0.7" top="0.75" bottom="0.75" header="0.3" footer="0.3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BA5A-47AD-4421-8331-A8171B53EB66}">
  <dimension ref="A1:F1000"/>
  <sheetViews>
    <sheetView topLeftCell="A9" workbookViewId="0">
      <selection activeCell="F20" sqref="F20"/>
    </sheetView>
  </sheetViews>
  <sheetFormatPr defaultColWidth="14.42578125" defaultRowHeight="15" x14ac:dyDescent="0.25"/>
  <cols>
    <col min="1" max="1" width="12.42578125" customWidth="1"/>
    <col min="2" max="2" width="15.28515625" customWidth="1"/>
    <col min="3" max="26" width="8.7109375" customWidth="1"/>
  </cols>
  <sheetData>
    <row r="1" spans="1:6" ht="18.75" x14ac:dyDescent="0.3">
      <c r="A1" s="94" t="s">
        <v>190</v>
      </c>
    </row>
    <row r="2" spans="1:6" x14ac:dyDescent="0.25">
      <c r="A2" s="92" t="s">
        <v>191</v>
      </c>
      <c r="B2" s="92" t="s">
        <v>192</v>
      </c>
    </row>
    <row r="3" spans="1:6" x14ac:dyDescent="0.25">
      <c r="A3" s="93" t="s">
        <v>193</v>
      </c>
      <c r="B3" s="93" t="str">
        <f>LEFT(A3,2)</f>
        <v>PH</v>
      </c>
    </row>
    <row r="4" spans="1:6" x14ac:dyDescent="0.25">
      <c r="A4" s="93" t="s">
        <v>194</v>
      </c>
      <c r="B4" s="93" t="str">
        <f t="shared" ref="B4:B7" si="0">LEFT(A4,2)</f>
        <v>BE</v>
      </c>
    </row>
    <row r="5" spans="1:6" x14ac:dyDescent="0.25">
      <c r="A5" s="93" t="s">
        <v>195</v>
      </c>
      <c r="B5" s="93" t="str">
        <f t="shared" si="0"/>
        <v>IM</v>
      </c>
    </row>
    <row r="6" spans="1:6" x14ac:dyDescent="0.25">
      <c r="A6" s="93" t="s">
        <v>196</v>
      </c>
      <c r="B6" s="93" t="str">
        <f t="shared" si="0"/>
        <v>AB</v>
      </c>
    </row>
    <row r="7" spans="1:6" x14ac:dyDescent="0.25">
      <c r="A7" s="93" t="s">
        <v>197</v>
      </c>
      <c r="B7" s="93" t="str">
        <f t="shared" si="0"/>
        <v>KD</v>
      </c>
      <c r="F7" s="93"/>
    </row>
    <row r="10" spans="1:6" x14ac:dyDescent="0.25">
      <c r="A10" s="92" t="s">
        <v>191</v>
      </c>
      <c r="B10" s="92" t="s">
        <v>192</v>
      </c>
    </row>
    <row r="11" spans="1:6" x14ac:dyDescent="0.25">
      <c r="A11" s="93" t="s">
        <v>198</v>
      </c>
      <c r="B11" t="str">
        <f>RIGHT(A11,3)</f>
        <v>234</v>
      </c>
    </row>
    <row r="12" spans="1:6" x14ac:dyDescent="0.25">
      <c r="A12" s="93" t="s">
        <v>199</v>
      </c>
      <c r="B12" t="str">
        <f t="shared" ref="B12:B16" si="1">RIGHT(A12,3)</f>
        <v>365</v>
      </c>
    </row>
    <row r="13" spans="1:6" x14ac:dyDescent="0.25">
      <c r="A13" s="93" t="s">
        <v>200</v>
      </c>
      <c r="B13" t="str">
        <f t="shared" si="1"/>
        <v>345</v>
      </c>
    </row>
    <row r="14" spans="1:6" x14ac:dyDescent="0.25">
      <c r="A14" s="93" t="s">
        <v>201</v>
      </c>
      <c r="B14" t="str">
        <f t="shared" si="1"/>
        <v>453</v>
      </c>
      <c r="F14" s="93"/>
    </row>
    <row r="15" spans="1:6" x14ac:dyDescent="0.25">
      <c r="A15" s="93" t="s">
        <v>202</v>
      </c>
      <c r="B15" t="str">
        <f t="shared" si="1"/>
        <v>430</v>
      </c>
    </row>
    <row r="16" spans="1:6" x14ac:dyDescent="0.25">
      <c r="A16" s="93" t="s">
        <v>203</v>
      </c>
      <c r="B16" t="str">
        <f t="shared" si="1"/>
        <v>312</v>
      </c>
    </row>
    <row r="19" spans="1:2" x14ac:dyDescent="0.25">
      <c r="A19" s="92" t="s">
        <v>191</v>
      </c>
      <c r="B19" s="92" t="s">
        <v>192</v>
      </c>
    </row>
    <row r="20" spans="1:2" x14ac:dyDescent="0.25">
      <c r="A20" s="93" t="s">
        <v>204</v>
      </c>
      <c r="B20" t="str">
        <f>MID(A20,5,3)</f>
        <v>289</v>
      </c>
    </row>
    <row r="21" spans="1:2" ht="15.75" customHeight="1" x14ac:dyDescent="0.25">
      <c r="A21" s="93" t="s">
        <v>205</v>
      </c>
      <c r="B21" t="str">
        <f t="shared" ref="B21:B26" si="2">MID(A21,5,3)</f>
        <v>546</v>
      </c>
    </row>
    <row r="22" spans="1:2" ht="15.75" customHeight="1" x14ac:dyDescent="0.25">
      <c r="A22" s="93" t="s">
        <v>206</v>
      </c>
      <c r="B22" t="str">
        <f t="shared" si="2"/>
        <v>543</v>
      </c>
    </row>
    <row r="23" spans="1:2" ht="15.75" customHeight="1" x14ac:dyDescent="0.25">
      <c r="A23" s="93" t="s">
        <v>207</v>
      </c>
      <c r="B23" t="str">
        <f t="shared" si="2"/>
        <v>234</v>
      </c>
    </row>
    <row r="24" spans="1:2" ht="15.75" customHeight="1" x14ac:dyDescent="0.25">
      <c r="A24" s="93" t="s">
        <v>208</v>
      </c>
      <c r="B24" t="str">
        <f t="shared" si="2"/>
        <v>342</v>
      </c>
    </row>
    <row r="25" spans="1:2" ht="15.75" customHeight="1" x14ac:dyDescent="0.25">
      <c r="A25" s="93" t="s">
        <v>209</v>
      </c>
      <c r="B25" t="str">
        <f t="shared" si="2"/>
        <v>342</v>
      </c>
    </row>
    <row r="26" spans="1:2" ht="15.75" customHeight="1" x14ac:dyDescent="0.25">
      <c r="A26" s="93" t="s">
        <v>210</v>
      </c>
      <c r="B26" t="str">
        <f t="shared" si="2"/>
        <v>456</v>
      </c>
    </row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customFormat="1" ht="15.75" customHeight="1" x14ac:dyDescent="0.25"/>
    <row r="34" customFormat="1" ht="15.75" customHeight="1" x14ac:dyDescent="0.25"/>
    <row r="35" customFormat="1" ht="15.75" customHeight="1" x14ac:dyDescent="0.25"/>
    <row r="36" customFormat="1" ht="15.75" customHeight="1" x14ac:dyDescent="0.25"/>
    <row r="37" customFormat="1" ht="15.75" customHeight="1" x14ac:dyDescent="0.25"/>
    <row r="38" customFormat="1" ht="15.75" customHeight="1" x14ac:dyDescent="0.25"/>
    <row r="39" customFormat="1" ht="15.75" customHeight="1" x14ac:dyDescent="0.25"/>
    <row r="40" customFormat="1" ht="15.75" customHeight="1" x14ac:dyDescent="0.25"/>
    <row r="41" customFormat="1" ht="15.75" customHeight="1" x14ac:dyDescent="0.25"/>
    <row r="42" customFormat="1" ht="15.75" customHeight="1" x14ac:dyDescent="0.25"/>
    <row r="43" customFormat="1" ht="15.75" customHeight="1" x14ac:dyDescent="0.25"/>
    <row r="44" customFormat="1" ht="15.75" customHeight="1" x14ac:dyDescent="0.25"/>
    <row r="45" customFormat="1" ht="15.75" customHeight="1" x14ac:dyDescent="0.25"/>
    <row r="46" customFormat="1" ht="15.75" customHeight="1" x14ac:dyDescent="0.25"/>
    <row r="47" customFormat="1" ht="15.75" customHeight="1" x14ac:dyDescent="0.25"/>
    <row r="48" customFormat="1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8B27-70DB-4964-9697-C9C060DBE4D0}">
  <dimension ref="A1:P1001"/>
  <sheetViews>
    <sheetView topLeftCell="A19" workbookViewId="0">
      <selection activeCell="C29" sqref="C29"/>
    </sheetView>
  </sheetViews>
  <sheetFormatPr defaultColWidth="14.42578125" defaultRowHeight="15" x14ac:dyDescent="0.25"/>
  <cols>
    <col min="1" max="1" width="14.7109375" customWidth="1"/>
    <col min="2" max="2" width="13.7109375" customWidth="1"/>
    <col min="3" max="3" width="20" customWidth="1"/>
    <col min="4" max="4" width="13.140625" customWidth="1"/>
    <col min="5" max="7" width="23.5703125" customWidth="1"/>
    <col min="8" max="24" width="8.7109375" customWidth="1"/>
  </cols>
  <sheetData>
    <row r="1" spans="1:7" ht="15" customHeight="1" x14ac:dyDescent="0.25">
      <c r="A1" s="93" t="s">
        <v>211</v>
      </c>
    </row>
    <row r="2" spans="1:7" x14ac:dyDescent="0.25">
      <c r="A2" s="92" t="s">
        <v>212</v>
      </c>
      <c r="B2" s="92" t="s">
        <v>213</v>
      </c>
      <c r="C2" s="93" t="s">
        <v>214</v>
      </c>
      <c r="E2" s="92" t="s">
        <v>215</v>
      </c>
      <c r="F2" s="92"/>
      <c r="G2" s="92"/>
    </row>
    <row r="3" spans="1:7" x14ac:dyDescent="0.25">
      <c r="A3" s="93" t="s">
        <v>216</v>
      </c>
      <c r="B3" s="93" t="s">
        <v>217</v>
      </c>
      <c r="C3" s="93" t="s">
        <v>218</v>
      </c>
      <c r="E3" t="str">
        <f t="shared" ref="E3:E35" si="0">_xlfn.CONCAT(A3," ",B3)</f>
        <v>Barack Obama</v>
      </c>
    </row>
    <row r="4" spans="1:7" x14ac:dyDescent="0.25">
      <c r="A4" s="93" t="s">
        <v>219</v>
      </c>
      <c r="B4" s="93" t="s">
        <v>220</v>
      </c>
      <c r="C4" s="93" t="s">
        <v>221</v>
      </c>
      <c r="E4" t="str">
        <f t="shared" si="0"/>
        <v>Sengun Adeniji</v>
      </c>
    </row>
    <row r="5" spans="1:7" x14ac:dyDescent="0.25">
      <c r="A5" s="93" t="s">
        <v>222</v>
      </c>
      <c r="B5" s="93" t="s">
        <v>223</v>
      </c>
      <c r="C5" s="93" t="s">
        <v>224</v>
      </c>
      <c r="E5" t="str">
        <f t="shared" si="0"/>
        <v>Chris Ngige</v>
      </c>
    </row>
    <row r="6" spans="1:7" x14ac:dyDescent="0.25">
      <c r="A6" s="93" t="s">
        <v>225</v>
      </c>
      <c r="B6" s="93" t="s">
        <v>226</v>
      </c>
      <c r="C6" s="93" t="s">
        <v>227</v>
      </c>
      <c r="E6" t="str">
        <f t="shared" si="0"/>
        <v>Peter Obi</v>
      </c>
    </row>
    <row r="7" spans="1:7" x14ac:dyDescent="0.25">
      <c r="A7" s="93" t="s">
        <v>228</v>
      </c>
      <c r="B7" s="93" t="s">
        <v>229</v>
      </c>
      <c r="C7" s="93" t="s">
        <v>230</v>
      </c>
      <c r="E7" t="str">
        <f t="shared" si="0"/>
        <v>Mustapha Bankole</v>
      </c>
    </row>
    <row r="8" spans="1:7" x14ac:dyDescent="0.25">
      <c r="A8" s="93" t="s">
        <v>231</v>
      </c>
      <c r="B8" s="93" t="s">
        <v>232</v>
      </c>
      <c r="C8" s="93" t="s">
        <v>233</v>
      </c>
      <c r="E8" t="str">
        <f t="shared" si="0"/>
        <v>Adedayo Opanubi</v>
      </c>
    </row>
    <row r="9" spans="1:7" x14ac:dyDescent="0.25">
      <c r="A9" s="93" t="s">
        <v>234</v>
      </c>
      <c r="B9" s="93" t="s">
        <v>235</v>
      </c>
      <c r="C9" s="93" t="s">
        <v>236</v>
      </c>
      <c r="E9" t="str">
        <f t="shared" si="0"/>
        <v>Ogbonnaya Onu</v>
      </c>
    </row>
    <row r="10" spans="1:7" x14ac:dyDescent="0.25">
      <c r="A10" s="93" t="s">
        <v>237</v>
      </c>
      <c r="B10" s="93" t="s">
        <v>238</v>
      </c>
      <c r="C10" s="93" t="s">
        <v>239</v>
      </c>
      <c r="E10" t="str">
        <f t="shared" si="0"/>
        <v>Sanusi Lamido</v>
      </c>
    </row>
    <row r="11" spans="1:7" x14ac:dyDescent="0.25">
      <c r="A11" s="93" t="s">
        <v>240</v>
      </c>
      <c r="B11" s="93" t="s">
        <v>241</v>
      </c>
      <c r="C11" s="93" t="s">
        <v>242</v>
      </c>
      <c r="E11" t="str">
        <f t="shared" si="0"/>
        <v>christiano Ronaldo</v>
      </c>
    </row>
    <row r="12" spans="1:7" x14ac:dyDescent="0.25">
      <c r="A12" s="93" t="s">
        <v>243</v>
      </c>
      <c r="B12" s="93" t="s">
        <v>129</v>
      </c>
      <c r="C12" s="93" t="s">
        <v>244</v>
      </c>
      <c r="E12" t="str">
        <f t="shared" si="0"/>
        <v>Ronald John</v>
      </c>
    </row>
    <row r="13" spans="1:7" x14ac:dyDescent="0.25">
      <c r="A13" s="93" t="s">
        <v>129</v>
      </c>
      <c r="B13" s="93" t="s">
        <v>245</v>
      </c>
      <c r="C13" s="93" t="s">
        <v>246</v>
      </c>
      <c r="E13" t="str">
        <f t="shared" si="0"/>
        <v>John Micheal</v>
      </c>
    </row>
    <row r="14" spans="1:7" ht="15" customHeight="1" x14ac:dyDescent="0.25">
      <c r="A14" s="93" t="s">
        <v>216</v>
      </c>
      <c r="B14" s="93" t="s">
        <v>217</v>
      </c>
      <c r="C14" s="93" t="s">
        <v>218</v>
      </c>
      <c r="E14" t="str">
        <f t="shared" si="0"/>
        <v>Barack Obama</v>
      </c>
    </row>
    <row r="15" spans="1:7" ht="15" customHeight="1" x14ac:dyDescent="0.25">
      <c r="A15" s="93" t="s">
        <v>219</v>
      </c>
      <c r="B15" s="93" t="s">
        <v>220</v>
      </c>
      <c r="C15" s="93" t="s">
        <v>221</v>
      </c>
      <c r="E15" t="str">
        <f t="shared" si="0"/>
        <v>Sengun Adeniji</v>
      </c>
    </row>
    <row r="16" spans="1:7" ht="15" customHeight="1" x14ac:dyDescent="0.25">
      <c r="A16" s="93" t="s">
        <v>222</v>
      </c>
      <c r="B16" s="93" t="s">
        <v>223</v>
      </c>
      <c r="C16" s="93" t="s">
        <v>224</v>
      </c>
      <c r="E16" t="str">
        <f t="shared" si="0"/>
        <v>Chris Ngige</v>
      </c>
    </row>
    <row r="17" spans="1:16" ht="15" customHeight="1" x14ac:dyDescent="0.25">
      <c r="A17" s="93" t="s">
        <v>225</v>
      </c>
      <c r="B17" s="93" t="s">
        <v>226</v>
      </c>
      <c r="C17" s="93" t="s">
        <v>227</v>
      </c>
      <c r="E17" t="str">
        <f t="shared" si="0"/>
        <v>Peter Obi</v>
      </c>
    </row>
    <row r="18" spans="1:16" ht="15" customHeight="1" x14ac:dyDescent="0.25">
      <c r="A18" s="93" t="s">
        <v>228</v>
      </c>
      <c r="B18" s="93" t="s">
        <v>229</v>
      </c>
      <c r="C18" s="93" t="s">
        <v>230</v>
      </c>
      <c r="E18" t="str">
        <f t="shared" si="0"/>
        <v>Mustapha Bankole</v>
      </c>
    </row>
    <row r="19" spans="1:16" ht="15" customHeight="1" x14ac:dyDescent="0.25">
      <c r="A19" s="93" t="s">
        <v>231</v>
      </c>
      <c r="B19" s="93" t="s">
        <v>232</v>
      </c>
      <c r="C19" s="93" t="s">
        <v>233</v>
      </c>
      <c r="E19" t="str">
        <f t="shared" si="0"/>
        <v>Adedayo Opanubi</v>
      </c>
    </row>
    <row r="20" spans="1:16" ht="15" customHeight="1" x14ac:dyDescent="0.25">
      <c r="A20" s="93" t="s">
        <v>234</v>
      </c>
      <c r="B20" s="93" t="s">
        <v>235</v>
      </c>
      <c r="C20" s="93" t="s">
        <v>236</v>
      </c>
      <c r="E20" t="str">
        <f t="shared" si="0"/>
        <v>Ogbonnaya Onu</v>
      </c>
    </row>
    <row r="21" spans="1:16" ht="15" customHeight="1" x14ac:dyDescent="0.25">
      <c r="A21" s="93" t="s">
        <v>237</v>
      </c>
      <c r="B21" s="93" t="s">
        <v>238</v>
      </c>
      <c r="C21" s="93" t="s">
        <v>239</v>
      </c>
      <c r="E21" t="str">
        <f t="shared" si="0"/>
        <v>Sanusi Lamido</v>
      </c>
    </row>
    <row r="22" spans="1:16" ht="15.75" customHeight="1" x14ac:dyDescent="0.25">
      <c r="A22" s="93" t="s">
        <v>240</v>
      </c>
      <c r="B22" s="93" t="s">
        <v>241</v>
      </c>
      <c r="C22" s="93" t="s">
        <v>242</v>
      </c>
      <c r="E22" t="str">
        <f t="shared" si="0"/>
        <v>christiano Ronaldo</v>
      </c>
      <c r="J22" t="s">
        <v>247</v>
      </c>
      <c r="K22" t="s">
        <v>248</v>
      </c>
      <c r="L22" t="s">
        <v>249</v>
      </c>
    </row>
    <row r="23" spans="1:16" ht="15.75" customHeight="1" x14ac:dyDescent="0.25">
      <c r="A23" s="93" t="s">
        <v>243</v>
      </c>
      <c r="B23" s="93" t="s">
        <v>129</v>
      </c>
      <c r="C23" s="93" t="s">
        <v>244</v>
      </c>
      <c r="E23" t="str">
        <f t="shared" si="0"/>
        <v>Ronald John</v>
      </c>
      <c r="J23" t="s">
        <v>250</v>
      </c>
      <c r="K23" t="s">
        <v>251</v>
      </c>
      <c r="L23" t="str">
        <f>_xlfn.CONCAT(J23,", &amp;",K23)</f>
        <v>Lagos, &amp;Nigeria</v>
      </c>
    </row>
    <row r="24" spans="1:16" ht="15.75" customHeight="1" x14ac:dyDescent="0.25">
      <c r="A24" s="93" t="s">
        <v>129</v>
      </c>
      <c r="B24" s="93" t="s">
        <v>245</v>
      </c>
      <c r="C24" s="93" t="s">
        <v>246</v>
      </c>
      <c r="E24" t="str">
        <f t="shared" si="0"/>
        <v>John Micheal</v>
      </c>
      <c r="J24" t="s">
        <v>252</v>
      </c>
      <c r="K24" t="s">
        <v>251</v>
      </c>
      <c r="L24" t="str">
        <f>_xlfn.CONCAT(J24,", ",K24)</f>
        <v>Abuja, Nigeria</v>
      </c>
      <c r="N24" s="93"/>
    </row>
    <row r="25" spans="1:16" ht="15.75" customHeight="1" x14ac:dyDescent="0.25">
      <c r="A25" s="93" t="s">
        <v>216</v>
      </c>
      <c r="B25" s="93" t="s">
        <v>217</v>
      </c>
      <c r="C25" s="93" t="s">
        <v>218</v>
      </c>
      <c r="E25" t="str">
        <f t="shared" si="0"/>
        <v>Barack Obama</v>
      </c>
      <c r="P25" s="93"/>
    </row>
    <row r="26" spans="1:16" ht="15.75" customHeight="1" x14ac:dyDescent="0.25">
      <c r="A26" s="93" t="s">
        <v>219</v>
      </c>
      <c r="B26" s="93" t="s">
        <v>220</v>
      </c>
      <c r="C26" s="93" t="s">
        <v>221</v>
      </c>
      <c r="E26" t="str">
        <f t="shared" si="0"/>
        <v>Sengun Adeniji</v>
      </c>
    </row>
    <row r="27" spans="1:16" ht="15.75" customHeight="1" x14ac:dyDescent="0.25">
      <c r="A27" s="93" t="s">
        <v>222</v>
      </c>
      <c r="B27" s="93" t="s">
        <v>223</v>
      </c>
      <c r="C27" s="93" t="s">
        <v>224</v>
      </c>
      <c r="E27" t="str">
        <f t="shared" si="0"/>
        <v>Chris Ngige</v>
      </c>
    </row>
    <row r="28" spans="1:16" ht="15.75" customHeight="1" x14ac:dyDescent="0.25">
      <c r="A28" s="93" t="s">
        <v>225</v>
      </c>
      <c r="B28" s="93" t="s">
        <v>226</v>
      </c>
      <c r="C28" s="93" t="s">
        <v>227</v>
      </c>
      <c r="E28" t="str">
        <f t="shared" si="0"/>
        <v>Peter Obi</v>
      </c>
    </row>
    <row r="29" spans="1:16" ht="15.75" customHeight="1" x14ac:dyDescent="0.25">
      <c r="A29" s="93" t="s">
        <v>228</v>
      </c>
      <c r="B29" s="93" t="s">
        <v>229</v>
      </c>
      <c r="C29" s="93" t="s">
        <v>230</v>
      </c>
      <c r="E29" t="str">
        <f t="shared" si="0"/>
        <v>Mustapha Bankole</v>
      </c>
    </row>
    <row r="30" spans="1:16" ht="15.75" customHeight="1" x14ac:dyDescent="0.25">
      <c r="A30" s="93" t="s">
        <v>231</v>
      </c>
      <c r="B30" s="93" t="s">
        <v>232</v>
      </c>
      <c r="C30" s="93" t="s">
        <v>233</v>
      </c>
      <c r="E30" t="str">
        <f t="shared" si="0"/>
        <v>Adedayo Opanubi</v>
      </c>
    </row>
    <row r="31" spans="1:16" ht="15.75" customHeight="1" x14ac:dyDescent="0.25">
      <c r="A31" s="93" t="s">
        <v>234</v>
      </c>
      <c r="B31" s="93" t="s">
        <v>235</v>
      </c>
      <c r="C31" s="93" t="s">
        <v>236</v>
      </c>
      <c r="E31" t="str">
        <f t="shared" si="0"/>
        <v>Ogbonnaya Onu</v>
      </c>
    </row>
    <row r="32" spans="1:16" ht="15.75" customHeight="1" x14ac:dyDescent="0.25">
      <c r="A32" s="93" t="s">
        <v>237</v>
      </c>
      <c r="B32" s="93" t="s">
        <v>238</v>
      </c>
      <c r="C32" s="93" t="s">
        <v>239</v>
      </c>
      <c r="E32" t="str">
        <f t="shared" si="0"/>
        <v>Sanusi Lamido</v>
      </c>
    </row>
    <row r="33" spans="1:5" ht="15.75" customHeight="1" x14ac:dyDescent="0.25">
      <c r="A33" s="93" t="s">
        <v>240</v>
      </c>
      <c r="B33" s="93" t="s">
        <v>241</v>
      </c>
      <c r="C33" s="93" t="s">
        <v>242</v>
      </c>
      <c r="E33" t="str">
        <f t="shared" si="0"/>
        <v>christiano Ronaldo</v>
      </c>
    </row>
    <row r="34" spans="1:5" ht="15.75" customHeight="1" x14ac:dyDescent="0.25">
      <c r="A34" s="93" t="s">
        <v>243</v>
      </c>
      <c r="B34" s="93" t="s">
        <v>129</v>
      </c>
      <c r="C34" s="93" t="s">
        <v>244</v>
      </c>
      <c r="E34" t="str">
        <f t="shared" si="0"/>
        <v>Ronald John</v>
      </c>
    </row>
    <row r="35" spans="1:5" ht="15.75" customHeight="1" x14ac:dyDescent="0.25">
      <c r="A35" s="93" t="s">
        <v>129</v>
      </c>
      <c r="B35" s="93" t="s">
        <v>245</v>
      </c>
      <c r="C35" s="93" t="s">
        <v>246</v>
      </c>
      <c r="E35" t="str">
        <f t="shared" si="0"/>
        <v>John Micheal</v>
      </c>
    </row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E45D-3632-4967-AA8F-F54F8EC1C92B}">
  <dimension ref="A1:D1000"/>
  <sheetViews>
    <sheetView topLeftCell="B47" workbookViewId="0">
      <selection activeCell="B4" sqref="B4"/>
    </sheetView>
  </sheetViews>
  <sheetFormatPr defaultColWidth="14.42578125" defaultRowHeight="15" x14ac:dyDescent="0.25"/>
  <cols>
    <col min="1" max="1" width="25.42578125" customWidth="1"/>
    <col min="2" max="2" width="24.140625" bestFit="1" customWidth="1"/>
    <col min="3" max="3" width="38" customWidth="1"/>
    <col min="4" max="4" width="25.7109375" customWidth="1"/>
    <col min="5" max="25" width="8.7109375" customWidth="1"/>
  </cols>
  <sheetData>
    <row r="1" spans="1:4" ht="21" x14ac:dyDescent="0.35">
      <c r="A1" s="101" t="s">
        <v>298</v>
      </c>
      <c r="B1" s="101" t="s">
        <v>299</v>
      </c>
      <c r="C1" s="101" t="s">
        <v>300</v>
      </c>
      <c r="D1" s="101" t="s">
        <v>301</v>
      </c>
    </row>
    <row r="2" spans="1:4" ht="18.75" x14ac:dyDescent="0.3">
      <c r="A2" s="102"/>
      <c r="B2" s="103"/>
      <c r="C2" s="102"/>
      <c r="D2" s="102"/>
    </row>
    <row r="3" spans="1:4" ht="21" x14ac:dyDescent="0.35">
      <c r="A3" s="95" t="s">
        <v>253</v>
      </c>
      <c r="B3" s="96" t="s">
        <v>254</v>
      </c>
      <c r="C3" s="97" t="s">
        <v>255</v>
      </c>
      <c r="D3" s="97" t="s">
        <v>256</v>
      </c>
    </row>
    <row r="4" spans="1:4" ht="21" x14ac:dyDescent="0.25">
      <c r="A4" s="98" t="s">
        <v>257</v>
      </c>
      <c r="B4" s="99" t="str">
        <f>LOWER(A4)</f>
        <v>mrs zinny idih</v>
      </c>
      <c r="C4" s="99" t="str">
        <f>UPPER(A4)</f>
        <v>MRS ZINNY IDIH</v>
      </c>
      <c r="D4" s="99" t="str">
        <f>PROPER(A4)</f>
        <v>Mrs Zinny Idih</v>
      </c>
    </row>
    <row r="5" spans="1:4" ht="21" x14ac:dyDescent="0.25">
      <c r="A5" s="98" t="s">
        <v>258</v>
      </c>
      <c r="B5" s="99" t="str">
        <f t="shared" ref="B5:B44" si="0">LOWER(A5)</f>
        <v>abel aaron</v>
      </c>
      <c r="C5" s="99" t="str">
        <f t="shared" ref="C5:C44" si="1">UPPER(A5)</f>
        <v>ABEL AARON</v>
      </c>
      <c r="D5" s="99" t="str">
        <f t="shared" ref="D5:D44" si="2">PROPER(A5)</f>
        <v>Abel Aaron</v>
      </c>
    </row>
    <row r="6" spans="1:4" ht="21" x14ac:dyDescent="0.25">
      <c r="A6" s="98" t="s">
        <v>259</v>
      </c>
      <c r="B6" s="99" t="str">
        <f t="shared" si="0"/>
        <v>donald trump</v>
      </c>
      <c r="C6" s="99" t="str">
        <f t="shared" si="1"/>
        <v>DONALD TRUMP</v>
      </c>
      <c r="D6" s="99" t="str">
        <f t="shared" si="2"/>
        <v>Donald Trump</v>
      </c>
    </row>
    <row r="7" spans="1:4" ht="21" x14ac:dyDescent="0.25">
      <c r="A7" s="98" t="s">
        <v>260</v>
      </c>
      <c r="B7" s="99" t="str">
        <f t="shared" si="0"/>
        <v>mueller ronald</v>
      </c>
      <c r="C7" s="99" t="str">
        <f t="shared" si="1"/>
        <v>MUELLER RONALD</v>
      </c>
      <c r="D7" s="99" t="str">
        <f t="shared" si="2"/>
        <v>Mueller Ronald</v>
      </c>
    </row>
    <row r="8" spans="1:4" ht="21" x14ac:dyDescent="0.25">
      <c r="A8" s="98" t="s">
        <v>261</v>
      </c>
      <c r="B8" s="99" t="str">
        <f t="shared" si="0"/>
        <v>lin michael</v>
      </c>
      <c r="C8" s="99" t="str">
        <f t="shared" si="1"/>
        <v>LIN MICHAEL</v>
      </c>
      <c r="D8" s="99" t="str">
        <f t="shared" si="2"/>
        <v>Lin Michael</v>
      </c>
    </row>
    <row r="9" spans="1:4" ht="21" x14ac:dyDescent="0.25">
      <c r="A9" s="98" t="s">
        <v>262</v>
      </c>
      <c r="B9" s="99" t="str">
        <f t="shared" si="0"/>
        <v>smith howard</v>
      </c>
      <c r="C9" s="99" t="str">
        <f t="shared" si="1"/>
        <v>SMITH HOWARD</v>
      </c>
      <c r="D9" s="99" t="str">
        <f t="shared" si="2"/>
        <v>Smith Howard</v>
      </c>
    </row>
    <row r="10" spans="1:4" ht="21" x14ac:dyDescent="0.25">
      <c r="A10" s="98" t="s">
        <v>263</v>
      </c>
      <c r="B10" s="99" t="str">
        <f t="shared" si="0"/>
        <v>chu stewart</v>
      </c>
      <c r="C10" s="99" t="str">
        <f t="shared" si="1"/>
        <v>CHU STEWART</v>
      </c>
      <c r="D10" s="99" t="str">
        <f t="shared" si="2"/>
        <v>Chu Stewart</v>
      </c>
    </row>
    <row r="11" spans="1:4" ht="21" x14ac:dyDescent="0.25">
      <c r="A11" s="98" t="s">
        <v>264</v>
      </c>
      <c r="B11" s="99" t="str">
        <f t="shared" si="0"/>
        <v>barton eileen</v>
      </c>
      <c r="C11" s="99" t="str">
        <f t="shared" si="1"/>
        <v>BARTON EILEEN</v>
      </c>
      <c r="D11" s="99" t="str">
        <f t="shared" si="2"/>
        <v>Barton Eileen</v>
      </c>
    </row>
    <row r="12" spans="1:4" ht="21" x14ac:dyDescent="0.25">
      <c r="A12" s="98" t="s">
        <v>265</v>
      </c>
      <c r="B12" s="99" t="str">
        <f t="shared" si="0"/>
        <v>miller janet</v>
      </c>
      <c r="C12" s="99" t="str">
        <f t="shared" si="1"/>
        <v>MILLER JANET</v>
      </c>
      <c r="D12" s="99" t="str">
        <f t="shared" si="2"/>
        <v>Miller Janet</v>
      </c>
    </row>
    <row r="13" spans="1:4" ht="21" x14ac:dyDescent="0.25">
      <c r="A13" s="98" t="s">
        <v>266</v>
      </c>
      <c r="B13" s="99" t="str">
        <f t="shared" si="0"/>
        <v>maguire mollier</v>
      </c>
      <c r="C13" s="99" t="str">
        <f t="shared" si="1"/>
        <v>MAGUIRE MOLLIER</v>
      </c>
      <c r="D13" s="99" t="str">
        <f t="shared" si="2"/>
        <v>Maguire Mollier</v>
      </c>
    </row>
    <row r="14" spans="1:4" ht="21" x14ac:dyDescent="0.25">
      <c r="A14" s="98" t="s">
        <v>267</v>
      </c>
      <c r="B14" s="99" t="str">
        <f t="shared" si="0"/>
        <v>davison karen</v>
      </c>
      <c r="C14" s="99" t="str">
        <f t="shared" si="1"/>
        <v>DAVISON KAREN</v>
      </c>
      <c r="D14" s="99" t="str">
        <f t="shared" si="2"/>
        <v>Davison Karen</v>
      </c>
    </row>
    <row r="15" spans="1:4" ht="21" x14ac:dyDescent="0.25">
      <c r="A15" s="98" t="s">
        <v>268</v>
      </c>
      <c r="B15" s="99" t="str">
        <f t="shared" si="0"/>
        <v>sargent evelyn</v>
      </c>
      <c r="C15" s="99" t="str">
        <f t="shared" si="1"/>
        <v>SARGENT EVELYN</v>
      </c>
      <c r="D15" s="99" t="str">
        <f t="shared" si="2"/>
        <v>Sargent Evelyn</v>
      </c>
    </row>
    <row r="16" spans="1:4" ht="21" x14ac:dyDescent="0.25">
      <c r="A16" s="98" t="s">
        <v>269</v>
      </c>
      <c r="B16" s="99" t="str">
        <f t="shared" si="0"/>
        <v>fontaine jean</v>
      </c>
      <c r="C16" s="99" t="str">
        <f t="shared" si="1"/>
        <v>FONTAINE JEAN</v>
      </c>
      <c r="D16" s="99" t="str">
        <f t="shared" si="2"/>
        <v>Fontaine Jean</v>
      </c>
    </row>
    <row r="17" spans="1:4" ht="21" x14ac:dyDescent="0.25">
      <c r="A17" s="98" t="s">
        <v>270</v>
      </c>
      <c r="B17" s="99" t="str">
        <f t="shared" si="0"/>
        <v>albert maxine</v>
      </c>
      <c r="C17" s="99" t="str">
        <f t="shared" si="1"/>
        <v>ALBERT MAXINE</v>
      </c>
      <c r="D17" s="99" t="str">
        <f t="shared" si="2"/>
        <v>Albert Maxine</v>
      </c>
    </row>
    <row r="18" spans="1:4" ht="21" x14ac:dyDescent="0.25">
      <c r="A18" s="98" t="s">
        <v>271</v>
      </c>
      <c r="B18" s="99" t="str">
        <f t="shared" si="0"/>
        <v>bates kris</v>
      </c>
      <c r="C18" s="99" t="str">
        <f t="shared" si="1"/>
        <v>BATES KRIS</v>
      </c>
      <c r="D18" s="99" t="str">
        <f t="shared" si="2"/>
        <v>Bates Kris</v>
      </c>
    </row>
    <row r="19" spans="1:4" ht="21" x14ac:dyDescent="0.25">
      <c r="A19" s="98" t="s">
        <v>272</v>
      </c>
      <c r="B19" s="99" t="str">
        <f t="shared" si="0"/>
        <v>sindole dino</v>
      </c>
      <c r="C19" s="99" t="str">
        <f t="shared" si="1"/>
        <v>SINDOLE DINO</v>
      </c>
      <c r="D19" s="99" t="str">
        <f t="shared" si="2"/>
        <v>Sindole Dino</v>
      </c>
    </row>
    <row r="20" spans="1:4" ht="21" x14ac:dyDescent="0.25">
      <c r="A20" s="98" t="s">
        <v>273</v>
      </c>
      <c r="B20" s="99" t="str">
        <f t="shared" si="0"/>
        <v>corwick rob</v>
      </c>
      <c r="C20" s="99" t="str">
        <f t="shared" si="1"/>
        <v>CORWICK ROB</v>
      </c>
      <c r="D20" s="99" t="str">
        <f t="shared" si="2"/>
        <v>Corwick Rob</v>
      </c>
    </row>
    <row r="21" spans="1:4" ht="15.75" customHeight="1" x14ac:dyDescent="0.25">
      <c r="A21" s="98" t="s">
        <v>274</v>
      </c>
      <c r="B21" s="99" t="str">
        <f t="shared" si="0"/>
        <v>cooper linda</v>
      </c>
      <c r="C21" s="99" t="str">
        <f t="shared" si="1"/>
        <v>COOPER LINDA</v>
      </c>
      <c r="D21" s="99" t="str">
        <f t="shared" si="2"/>
        <v>Cooper Linda</v>
      </c>
    </row>
    <row r="22" spans="1:4" ht="15.75" customHeight="1" x14ac:dyDescent="0.25">
      <c r="A22" s="98" t="s">
        <v>275</v>
      </c>
      <c r="B22" s="99" t="str">
        <f t="shared" si="0"/>
        <v>lempert alex</v>
      </c>
      <c r="C22" s="99" t="str">
        <f t="shared" si="1"/>
        <v>LEMPERT ALEX</v>
      </c>
      <c r="D22" s="99" t="str">
        <f t="shared" si="2"/>
        <v>Lempert Alex</v>
      </c>
    </row>
    <row r="23" spans="1:4" ht="15.75" customHeight="1" x14ac:dyDescent="0.25">
      <c r="A23" s="98" t="s">
        <v>276</v>
      </c>
      <c r="B23" s="99" t="str">
        <f t="shared" si="0"/>
        <v>martin sara</v>
      </c>
      <c r="C23" s="99" t="str">
        <f t="shared" si="1"/>
        <v>MARTIN SARA</v>
      </c>
      <c r="D23" s="99" t="str">
        <f t="shared" si="2"/>
        <v>Martin Sara</v>
      </c>
    </row>
    <row r="24" spans="1:4" ht="15.75" customHeight="1" x14ac:dyDescent="0.25">
      <c r="A24" s="98" t="s">
        <v>277</v>
      </c>
      <c r="B24" s="99" t="str">
        <f t="shared" si="0"/>
        <v>silverberg jay</v>
      </c>
      <c r="C24" s="99" t="str">
        <f t="shared" si="1"/>
        <v>SILVERBERG JAY</v>
      </c>
      <c r="D24" s="99" t="str">
        <f t="shared" si="2"/>
        <v>Silverberg Jay</v>
      </c>
    </row>
    <row r="25" spans="1:4" ht="15.75" customHeight="1" x14ac:dyDescent="0.25">
      <c r="A25" s="98" t="s">
        <v>278</v>
      </c>
      <c r="B25" s="99" t="str">
        <f t="shared" si="0"/>
        <v>clinton jimmy</v>
      </c>
      <c r="C25" s="99" t="str">
        <f t="shared" si="1"/>
        <v>CLINTON JIMMY</v>
      </c>
      <c r="D25" s="99" t="str">
        <f t="shared" si="2"/>
        <v>Clinton Jimmy</v>
      </c>
    </row>
    <row r="26" spans="1:4" ht="15.75" customHeight="1" x14ac:dyDescent="0.25">
      <c r="A26" s="98" t="s">
        <v>279</v>
      </c>
      <c r="B26" s="99" t="str">
        <f t="shared" si="0"/>
        <v>carter francis</v>
      </c>
      <c r="C26" s="99" t="str">
        <f t="shared" si="1"/>
        <v>CARTER FRANCIS</v>
      </c>
      <c r="D26" s="99" t="str">
        <f t="shared" si="2"/>
        <v>Carter Francis</v>
      </c>
    </row>
    <row r="27" spans="1:4" ht="15.75" customHeight="1" x14ac:dyDescent="0.25">
      <c r="A27" s="98" t="s">
        <v>280</v>
      </c>
      <c r="B27" s="99" t="str">
        <f t="shared" si="0"/>
        <v>aruda felice</v>
      </c>
      <c r="C27" s="99" t="str">
        <f t="shared" si="1"/>
        <v>ARUDA FELICE</v>
      </c>
      <c r="D27" s="99" t="str">
        <f t="shared" si="2"/>
        <v>Aruda Felice</v>
      </c>
    </row>
    <row r="28" spans="1:4" ht="15.75" customHeight="1" x14ac:dyDescent="0.25">
      <c r="A28" s="98" t="s">
        <v>281</v>
      </c>
      <c r="B28" s="99" t="str">
        <f t="shared" si="0"/>
        <v>franklin larry</v>
      </c>
      <c r="C28" s="99" t="str">
        <f t="shared" si="1"/>
        <v>FRANKLIN LARRY</v>
      </c>
      <c r="D28" s="99" t="str">
        <f t="shared" si="2"/>
        <v>Franklin Larry</v>
      </c>
    </row>
    <row r="29" spans="1:4" ht="15.75" customHeight="1" x14ac:dyDescent="0.25">
      <c r="A29" s="98" t="s">
        <v>282</v>
      </c>
      <c r="B29" s="99" t="str">
        <f t="shared" si="0"/>
        <v>golberg malcolm</v>
      </c>
      <c r="C29" s="99" t="str">
        <f t="shared" si="1"/>
        <v>GOLBERG MALCOLM</v>
      </c>
      <c r="D29" s="99" t="str">
        <f t="shared" si="2"/>
        <v>Golberg Malcolm</v>
      </c>
    </row>
    <row r="30" spans="1:4" ht="15.75" customHeight="1" x14ac:dyDescent="0.25">
      <c r="A30" s="98" t="s">
        <v>283</v>
      </c>
      <c r="B30" s="99" t="str">
        <f t="shared" si="0"/>
        <v>petry robin</v>
      </c>
      <c r="C30" s="99" t="str">
        <f t="shared" si="1"/>
        <v>PETRY ROBIN</v>
      </c>
      <c r="D30" s="99" t="str">
        <f t="shared" si="2"/>
        <v>Petry Robin</v>
      </c>
    </row>
    <row r="31" spans="1:4" ht="15.75" customHeight="1" x14ac:dyDescent="0.25">
      <c r="A31" s="98" t="s">
        <v>284</v>
      </c>
      <c r="B31" s="99" t="str">
        <f t="shared" si="0"/>
        <v>gerald jenny</v>
      </c>
      <c r="C31" s="99" t="str">
        <f t="shared" si="1"/>
        <v>GERALD JENNY</v>
      </c>
      <c r="D31" s="99" t="str">
        <f t="shared" si="2"/>
        <v>Gerald Jenny</v>
      </c>
    </row>
    <row r="32" spans="1:4" ht="15.75" customHeight="1" x14ac:dyDescent="0.25">
      <c r="A32" s="98" t="s">
        <v>285</v>
      </c>
      <c r="B32" s="99" t="str">
        <f t="shared" si="0"/>
        <v>asonte toni</v>
      </c>
      <c r="C32" s="99" t="str">
        <f t="shared" si="1"/>
        <v>ASONTE TONI</v>
      </c>
      <c r="D32" s="99" t="str">
        <f t="shared" si="2"/>
        <v>Asonte Toni</v>
      </c>
    </row>
    <row r="33" spans="1:4" ht="15.75" customHeight="1" x14ac:dyDescent="0.25">
      <c r="A33" s="98" t="s">
        <v>286</v>
      </c>
      <c r="B33" s="99" t="str">
        <f t="shared" si="0"/>
        <v>mueller ursula</v>
      </c>
      <c r="C33" s="99" t="str">
        <f t="shared" si="1"/>
        <v>MUELLER URSULA</v>
      </c>
      <c r="D33" s="99" t="str">
        <f t="shared" si="2"/>
        <v>Mueller Ursula</v>
      </c>
    </row>
    <row r="34" spans="1:4" ht="15.75" customHeight="1" x14ac:dyDescent="0.25">
      <c r="A34" s="98" t="s">
        <v>287</v>
      </c>
      <c r="B34" s="99" t="str">
        <f t="shared" si="0"/>
        <v>reagan randy</v>
      </c>
      <c r="C34" s="99" t="str">
        <f t="shared" si="1"/>
        <v>REAGAN RANDY</v>
      </c>
      <c r="D34" s="99" t="str">
        <f t="shared" si="2"/>
        <v>Reagan Randy</v>
      </c>
    </row>
    <row r="35" spans="1:4" ht="15.75" customHeight="1" x14ac:dyDescent="0.25">
      <c r="A35" s="98" t="s">
        <v>288</v>
      </c>
      <c r="B35" s="99" t="str">
        <f t="shared" si="0"/>
        <v>wells jason</v>
      </c>
      <c r="C35" s="99" t="str">
        <f t="shared" si="1"/>
        <v>WELLS JASON</v>
      </c>
      <c r="D35" s="99" t="str">
        <f t="shared" si="2"/>
        <v>Wells Jason</v>
      </c>
    </row>
    <row r="36" spans="1:4" ht="15.75" customHeight="1" x14ac:dyDescent="0.25">
      <c r="A36" s="98" t="s">
        <v>289</v>
      </c>
      <c r="B36" s="99" t="str">
        <f t="shared" si="0"/>
        <v>richards phillip</v>
      </c>
      <c r="C36" s="99" t="str">
        <f t="shared" si="1"/>
        <v>RICHARDS PHILLIP</v>
      </c>
      <c r="D36" s="99" t="str">
        <f t="shared" si="2"/>
        <v>Richards Phillip</v>
      </c>
    </row>
    <row r="37" spans="1:4" ht="15.75" customHeight="1" x14ac:dyDescent="0.25">
      <c r="A37" s="98" t="s">
        <v>290</v>
      </c>
      <c r="B37" s="99" t="str">
        <f t="shared" si="0"/>
        <v>kane sherly</v>
      </c>
      <c r="C37" s="99" t="str">
        <f t="shared" si="1"/>
        <v>KANE SHERLY</v>
      </c>
      <c r="D37" s="99" t="str">
        <f t="shared" si="2"/>
        <v>Kane Sherly</v>
      </c>
    </row>
    <row r="38" spans="1:4" ht="15.75" customHeight="1" x14ac:dyDescent="0.25">
      <c r="A38" s="98" t="s">
        <v>291</v>
      </c>
      <c r="B38" s="99" t="str">
        <f t="shared" si="0"/>
        <v>henders mark</v>
      </c>
      <c r="C38" s="99" t="str">
        <f t="shared" si="1"/>
        <v>HENDERS MARK</v>
      </c>
      <c r="D38" s="99" t="str">
        <f t="shared" si="2"/>
        <v>Henders Mark</v>
      </c>
    </row>
    <row r="39" spans="1:4" ht="15.75" customHeight="1" x14ac:dyDescent="0.25">
      <c r="A39" s="98" t="s">
        <v>292</v>
      </c>
      <c r="B39" s="99" t="str">
        <f t="shared" si="0"/>
        <v>simpson bart</v>
      </c>
      <c r="C39" s="99" t="str">
        <f t="shared" si="1"/>
        <v>SIMPSON BART</v>
      </c>
      <c r="D39" s="99" t="str">
        <f t="shared" si="2"/>
        <v>Simpson Bart</v>
      </c>
    </row>
    <row r="40" spans="1:4" ht="15.75" customHeight="1" x14ac:dyDescent="0.25">
      <c r="A40" s="98" t="s">
        <v>293</v>
      </c>
      <c r="B40" s="99" t="str">
        <f t="shared" si="0"/>
        <v>alsabah dauod</v>
      </c>
      <c r="C40" s="99" t="str">
        <f t="shared" si="1"/>
        <v>ALSABAH DAUOD</v>
      </c>
      <c r="D40" s="99" t="str">
        <f t="shared" si="2"/>
        <v>Alsabah Dauod</v>
      </c>
    </row>
    <row r="41" spans="1:4" ht="15.75" customHeight="1" x14ac:dyDescent="0.25">
      <c r="A41" s="98" t="s">
        <v>294</v>
      </c>
      <c r="B41" s="99" t="str">
        <f t="shared" si="0"/>
        <v>kellerman tommie</v>
      </c>
      <c r="C41" s="99" t="str">
        <f t="shared" si="1"/>
        <v>KELLERMAN TOMMIE</v>
      </c>
      <c r="D41" s="99" t="str">
        <f t="shared" si="2"/>
        <v>Kellerman Tommie</v>
      </c>
    </row>
    <row r="42" spans="1:4" ht="15.75" customHeight="1" x14ac:dyDescent="0.25">
      <c r="A42" s="98" t="s">
        <v>295</v>
      </c>
      <c r="B42" s="99" t="str">
        <f t="shared" si="0"/>
        <v>stewart george</v>
      </c>
      <c r="C42" s="99" t="str">
        <f t="shared" si="1"/>
        <v>STEWART GEORGE</v>
      </c>
      <c r="D42" s="99" t="str">
        <f t="shared" si="2"/>
        <v>Stewart George</v>
      </c>
    </row>
    <row r="43" spans="1:4" ht="15.75" customHeight="1" x14ac:dyDescent="0.25">
      <c r="A43" s="98" t="s">
        <v>296</v>
      </c>
      <c r="B43" s="99" t="str">
        <f t="shared" si="0"/>
        <v>bush bill</v>
      </c>
      <c r="C43" s="99" t="str">
        <f t="shared" si="1"/>
        <v>BUSH BILL</v>
      </c>
      <c r="D43" s="99" t="str">
        <f t="shared" si="2"/>
        <v>Bush Bill</v>
      </c>
    </row>
    <row r="44" spans="1:4" ht="15.75" customHeight="1" x14ac:dyDescent="0.25">
      <c r="A44" s="100" t="s">
        <v>297</v>
      </c>
      <c r="B44" s="99" t="str">
        <f t="shared" si="0"/>
        <v>nixon youra</v>
      </c>
      <c r="C44" s="99" t="str">
        <f t="shared" si="1"/>
        <v>NIXON YOURA</v>
      </c>
      <c r="D44" s="99" t="str">
        <f t="shared" si="2"/>
        <v>Nixon Youra</v>
      </c>
    </row>
    <row r="45" spans="1:4" ht="15.75" customHeight="1" x14ac:dyDescent="0.25">
      <c r="A45" s="104"/>
      <c r="B45" s="104"/>
      <c r="C45" s="104"/>
      <c r="D45" s="104"/>
    </row>
    <row r="46" spans="1:4" ht="15.75" customHeight="1" x14ac:dyDescent="0.25"/>
    <row r="47" spans="1:4" ht="15.75" customHeight="1" x14ac:dyDescent="0.25"/>
    <row r="48" spans="1:4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CDE9-C177-4451-A94C-3BC4FF077C22}">
  <dimension ref="A1:K1000"/>
  <sheetViews>
    <sheetView workbookViewId="0">
      <selection activeCell="G19" sqref="G19"/>
    </sheetView>
  </sheetViews>
  <sheetFormatPr defaultColWidth="14.42578125" defaultRowHeight="15" x14ac:dyDescent="0.25"/>
  <cols>
    <col min="1" max="7" width="12.42578125" customWidth="1"/>
    <col min="8" max="26" width="8.7109375" customWidth="1"/>
  </cols>
  <sheetData>
    <row r="1" spans="1:11" ht="15.75" x14ac:dyDescent="0.25">
      <c r="A1" s="92" t="s">
        <v>302</v>
      </c>
      <c r="B1" s="92"/>
      <c r="C1" s="92"/>
      <c r="D1" s="92"/>
      <c r="E1" s="92"/>
      <c r="F1" s="92"/>
      <c r="G1" s="92"/>
      <c r="I1" s="109"/>
      <c r="J1" s="109"/>
      <c r="K1" s="109"/>
    </row>
    <row r="2" spans="1:11" x14ac:dyDescent="0.25">
      <c r="A2" s="93" t="s">
        <v>303</v>
      </c>
      <c r="B2" s="93">
        <f>LEN(A2)</f>
        <v>7</v>
      </c>
      <c r="C2" s="93"/>
      <c r="D2" s="93"/>
      <c r="E2" s="93"/>
      <c r="F2" s="93"/>
      <c r="G2" s="93"/>
    </row>
    <row r="3" spans="1:11" x14ac:dyDescent="0.25">
      <c r="A3" s="93" t="s">
        <v>304</v>
      </c>
      <c r="B3" s="93">
        <f t="shared" ref="B3:B9" si="0">LEN(A3)</f>
        <v>6</v>
      </c>
      <c r="C3" s="93"/>
      <c r="D3" s="93"/>
      <c r="E3" s="93"/>
      <c r="F3" s="93"/>
      <c r="G3" s="93"/>
    </row>
    <row r="4" spans="1:11" x14ac:dyDescent="0.25">
      <c r="A4" s="93" t="s">
        <v>305</v>
      </c>
      <c r="B4" s="93">
        <f t="shared" si="0"/>
        <v>8</v>
      </c>
      <c r="C4" s="93"/>
      <c r="D4" s="93"/>
      <c r="E4" s="93"/>
      <c r="F4" s="93"/>
      <c r="G4" s="93"/>
    </row>
    <row r="5" spans="1:11" x14ac:dyDescent="0.25">
      <c r="A5" s="93" t="s">
        <v>306</v>
      </c>
      <c r="B5" s="93">
        <f t="shared" si="0"/>
        <v>9</v>
      </c>
      <c r="C5" s="93"/>
      <c r="D5" s="93"/>
      <c r="E5" s="93"/>
      <c r="F5" s="93"/>
      <c r="G5" s="93"/>
    </row>
    <row r="6" spans="1:11" x14ac:dyDescent="0.25">
      <c r="A6" s="93" t="s">
        <v>307</v>
      </c>
      <c r="B6" s="93">
        <f t="shared" si="0"/>
        <v>9</v>
      </c>
      <c r="C6" s="93"/>
      <c r="D6" s="93"/>
      <c r="E6" s="93"/>
      <c r="F6" s="93"/>
      <c r="G6" s="93"/>
    </row>
    <row r="7" spans="1:11" x14ac:dyDescent="0.25">
      <c r="A7" s="93" t="s">
        <v>308</v>
      </c>
      <c r="B7" s="93">
        <f t="shared" si="0"/>
        <v>6</v>
      </c>
      <c r="C7" s="93"/>
      <c r="D7" s="93"/>
      <c r="E7" s="93"/>
      <c r="F7" s="93"/>
      <c r="G7" s="93"/>
    </row>
    <row r="8" spans="1:11" x14ac:dyDescent="0.25">
      <c r="A8" s="93" t="s">
        <v>309</v>
      </c>
      <c r="B8" s="93">
        <f t="shared" si="0"/>
        <v>4</v>
      </c>
      <c r="C8" s="93"/>
      <c r="D8" s="93"/>
      <c r="E8" s="93"/>
      <c r="F8" s="93"/>
      <c r="G8" s="93"/>
    </row>
    <row r="9" spans="1:11" x14ac:dyDescent="0.25">
      <c r="A9" s="93" t="s">
        <v>310</v>
      </c>
      <c r="B9" s="93">
        <f t="shared" si="0"/>
        <v>7</v>
      </c>
      <c r="C9" s="93"/>
      <c r="D9" s="93"/>
      <c r="E9" s="93"/>
      <c r="F9" s="93"/>
      <c r="G9" s="9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I1:K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1AB8-8748-40B0-ACBF-9ABC67EF25C4}">
  <dimension ref="A1:I1000"/>
  <sheetViews>
    <sheetView workbookViewId="0">
      <selection activeCell="D10" sqref="D10"/>
    </sheetView>
  </sheetViews>
  <sheetFormatPr defaultColWidth="14.42578125" defaultRowHeight="15" x14ac:dyDescent="0.25"/>
  <cols>
    <col min="2" max="2" width="25.28515625" customWidth="1"/>
    <col min="3" max="4" width="18" customWidth="1"/>
    <col min="5" max="5" width="16.140625" customWidth="1"/>
    <col min="6" max="6" width="14.7109375" customWidth="1"/>
    <col min="7" max="7" width="14" customWidth="1"/>
    <col min="8" max="8" width="21" customWidth="1"/>
    <col min="9" max="9" width="20.42578125" customWidth="1"/>
    <col min="10" max="10" width="14.140625" customWidth="1"/>
    <col min="11" max="11" width="18" customWidth="1"/>
    <col min="12" max="12" width="11.140625" customWidth="1"/>
    <col min="13" max="28" width="8.7109375" customWidth="1"/>
  </cols>
  <sheetData>
    <row r="1" spans="2:9" ht="50.25" customHeight="1" x14ac:dyDescent="0.25">
      <c r="B1" s="105" t="s">
        <v>311</v>
      </c>
      <c r="G1" s="109" t="s">
        <v>312</v>
      </c>
      <c r="H1" s="109"/>
      <c r="I1" s="109"/>
    </row>
    <row r="2" spans="2:9" x14ac:dyDescent="0.25">
      <c r="B2" s="106" t="s">
        <v>313</v>
      </c>
      <c r="C2" t="str">
        <f>CLEAN(B2)</f>
        <v>PROGRAF</v>
      </c>
      <c r="D2" t="str">
        <f>CLEAN(B2)</f>
        <v>PROGRAF</v>
      </c>
    </row>
    <row r="3" spans="2:9" x14ac:dyDescent="0.25">
      <c r="B3" s="107" t="s">
        <v>314</v>
      </c>
      <c r="C3" t="str">
        <f t="shared" ref="C3:C11" si="0">CLEAN(B3)</f>
        <v>PARIET</v>
      </c>
      <c r="D3" t="str">
        <f t="shared" ref="D3:D8" si="1">CLEAN(B3)</f>
        <v>PARIET</v>
      </c>
    </row>
    <row r="4" spans="2:9" x14ac:dyDescent="0.25">
      <c r="B4" s="106" t="s">
        <v>315</v>
      </c>
      <c r="C4" t="str">
        <f t="shared" si="0"/>
        <v>CONCERTA</v>
      </c>
      <c r="D4" t="str">
        <f t="shared" si="1"/>
        <v>CONCERTA</v>
      </c>
    </row>
    <row r="5" spans="2:9" x14ac:dyDescent="0.25">
      <c r="B5" s="107" t="s">
        <v>316</v>
      </c>
      <c r="C5" t="str">
        <f t="shared" si="0"/>
        <v>LEUSTATIN</v>
      </c>
      <c r="D5" t="str">
        <f t="shared" si="1"/>
        <v>LEUSTATIN</v>
      </c>
    </row>
    <row r="6" spans="2:9" x14ac:dyDescent="0.25">
      <c r="B6" s="106" t="s">
        <v>317</v>
      </c>
      <c r="C6" t="str">
        <f t="shared" si="0"/>
        <v>VELCADE</v>
      </c>
      <c r="D6" t="str">
        <f t="shared" si="1"/>
        <v>VELCADE</v>
      </c>
    </row>
    <row r="7" spans="2:9" x14ac:dyDescent="0.25">
      <c r="B7" s="107" t="s">
        <v>316</v>
      </c>
      <c r="C7" t="str">
        <f t="shared" si="0"/>
        <v>LEUSTATIN</v>
      </c>
      <c r="D7" t="str">
        <f t="shared" si="1"/>
        <v>LEUSTATIN</v>
      </c>
    </row>
    <row r="8" spans="2:9" x14ac:dyDescent="0.25">
      <c r="B8" s="106" t="s">
        <v>317</v>
      </c>
      <c r="C8" t="str">
        <f t="shared" si="0"/>
        <v>VELCADE</v>
      </c>
      <c r="D8" t="str">
        <f t="shared" si="1"/>
        <v>VELCADE</v>
      </c>
    </row>
    <row r="9" spans="2:9" ht="15" customHeight="1" x14ac:dyDescent="0.25">
      <c r="C9" t="str">
        <f t="shared" si="0"/>
        <v/>
      </c>
    </row>
    <row r="10" spans="2:9" x14ac:dyDescent="0.25">
      <c r="B10" s="107" t="s">
        <v>318</v>
      </c>
      <c r="C10" t="str">
        <f t="shared" si="0"/>
        <v>Find the total sales</v>
      </c>
    </row>
    <row r="11" spans="2:9" x14ac:dyDescent="0.25">
      <c r="B11" s="108" t="s">
        <v>319</v>
      </c>
      <c r="C11" t="str">
        <f t="shared" si="0"/>
        <v>Sales</v>
      </c>
    </row>
    <row r="12" spans="2:9" x14ac:dyDescent="0.25">
      <c r="B12" s="93" t="s">
        <v>320</v>
      </c>
      <c r="C12" t="str">
        <f>CLEAN(B12)</f>
        <v>121211</v>
      </c>
    </row>
    <row r="13" spans="2:9" x14ac:dyDescent="0.25">
      <c r="B13" s="93" t="s">
        <v>321</v>
      </c>
      <c r="C13" t="str">
        <f t="shared" ref="C13:C16" si="2">CLEAN(B13)</f>
        <v>226321</v>
      </c>
    </row>
    <row r="14" spans="2:9" x14ac:dyDescent="0.25">
      <c r="B14" s="93" t="s">
        <v>322</v>
      </c>
      <c r="C14" t="str">
        <f t="shared" si="2"/>
        <v>111243</v>
      </c>
    </row>
    <row r="15" spans="2:9" x14ac:dyDescent="0.25">
      <c r="B15" s="93" t="s">
        <v>323</v>
      </c>
      <c r="C15" t="str">
        <f t="shared" si="2"/>
        <v>224334</v>
      </c>
    </row>
    <row r="16" spans="2:9" x14ac:dyDescent="0.25">
      <c r="B16" s="93" t="s">
        <v>324</v>
      </c>
      <c r="C16" t="str">
        <f t="shared" si="2"/>
        <v>145532</v>
      </c>
    </row>
    <row r="17" spans="1:6" ht="15" customHeight="1" x14ac:dyDescent="0.25">
      <c r="A17" s="93"/>
    </row>
    <row r="18" spans="1:6" ht="15" customHeight="1" x14ac:dyDescent="0.25">
      <c r="F18" s="93"/>
    </row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customFormat="1" ht="15.75" customHeight="1" x14ac:dyDescent="0.25"/>
    <row r="34" customFormat="1" ht="15.75" customHeight="1" x14ac:dyDescent="0.25"/>
    <row r="35" customFormat="1" ht="15.75" customHeight="1" x14ac:dyDescent="0.25"/>
    <row r="36" customFormat="1" ht="15.75" customHeight="1" x14ac:dyDescent="0.25"/>
    <row r="37" customFormat="1" ht="15.75" customHeight="1" x14ac:dyDescent="0.25"/>
    <row r="38" customFormat="1" ht="15.75" customHeight="1" x14ac:dyDescent="0.25"/>
    <row r="39" customFormat="1" ht="15.75" customHeight="1" x14ac:dyDescent="0.25"/>
    <row r="40" customFormat="1" ht="15.75" customHeight="1" x14ac:dyDescent="0.25"/>
    <row r="41" customFormat="1" ht="15.75" customHeight="1" x14ac:dyDescent="0.25"/>
    <row r="42" customFormat="1" ht="15.75" customHeight="1" x14ac:dyDescent="0.25"/>
    <row r="43" customFormat="1" ht="15.75" customHeight="1" x14ac:dyDescent="0.25"/>
    <row r="44" customFormat="1" ht="15.75" customHeight="1" x14ac:dyDescent="0.25"/>
    <row r="45" customFormat="1" ht="15.75" customHeight="1" x14ac:dyDescent="0.25"/>
    <row r="46" customFormat="1" ht="15.75" customHeight="1" x14ac:dyDescent="0.25"/>
    <row r="47" customFormat="1" ht="15.75" customHeight="1" x14ac:dyDescent="0.25"/>
    <row r="48" customFormat="1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mergeCells count="1">
    <mergeCell ref="G1:I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05F7-5E2D-4FD2-963A-542C34A71791}">
  <dimension ref="A1:E34"/>
  <sheetViews>
    <sheetView topLeftCell="A18" workbookViewId="0">
      <selection activeCell="B3" sqref="B3"/>
    </sheetView>
  </sheetViews>
  <sheetFormatPr defaultRowHeight="15" x14ac:dyDescent="0.25"/>
  <cols>
    <col min="1" max="1" width="25.140625" bestFit="1" customWidth="1"/>
    <col min="2" max="2" width="16.7109375" bestFit="1" customWidth="1"/>
  </cols>
  <sheetData>
    <row r="1" spans="1:5" ht="15.75" x14ac:dyDescent="0.25">
      <c r="A1" s="93" t="s">
        <v>325</v>
      </c>
      <c r="C1" s="109" t="s">
        <v>326</v>
      </c>
      <c r="D1" s="109"/>
      <c r="E1" s="109"/>
    </row>
    <row r="2" spans="1:5" x14ac:dyDescent="0.25">
      <c r="A2" s="93" t="s">
        <v>160</v>
      </c>
      <c r="B2" t="str">
        <f>TRIM(A2)</f>
        <v>Name</v>
      </c>
    </row>
    <row r="3" spans="1:5" x14ac:dyDescent="0.25">
      <c r="A3" s="93" t="s">
        <v>327</v>
      </c>
      <c r="B3" t="str">
        <f t="shared" ref="B3:B34" si="0">TRIM(A3)</f>
        <v>Facebook, Inc.</v>
      </c>
    </row>
    <row r="4" spans="1:5" x14ac:dyDescent="0.25">
      <c r="A4" s="93" t="s">
        <v>328</v>
      </c>
      <c r="B4" t="str">
        <f t="shared" si="0"/>
        <v>Facebook, Inc.</v>
      </c>
      <c r="E4" s="93"/>
    </row>
    <row r="5" spans="1:5" x14ac:dyDescent="0.25">
      <c r="A5" s="93" t="s">
        <v>329</v>
      </c>
      <c r="B5" t="str">
        <f t="shared" si="0"/>
        <v>Facebook, Inc.</v>
      </c>
      <c r="E5" s="93"/>
    </row>
    <row r="6" spans="1:5" x14ac:dyDescent="0.25">
      <c r="A6" s="93" t="s">
        <v>330</v>
      </c>
      <c r="B6" t="str">
        <f t="shared" si="0"/>
        <v>Facebook, Inc.</v>
      </c>
      <c r="E6" s="93"/>
    </row>
    <row r="7" spans="1:5" x14ac:dyDescent="0.25">
      <c r="A7" s="93" t="s">
        <v>331</v>
      </c>
      <c r="B7" t="str">
        <f t="shared" si="0"/>
        <v>Facebook, Inc.</v>
      </c>
      <c r="E7" s="93"/>
    </row>
    <row r="8" spans="1:5" x14ac:dyDescent="0.25">
      <c r="A8" s="93" t="s">
        <v>332</v>
      </c>
      <c r="B8" t="str">
        <f t="shared" si="0"/>
        <v>Facebook, Inc.</v>
      </c>
      <c r="E8" s="93"/>
    </row>
    <row r="9" spans="1:5" x14ac:dyDescent="0.25">
      <c r="A9" s="93" t="s">
        <v>333</v>
      </c>
      <c r="B9" t="str">
        <f t="shared" si="0"/>
        <v>Facebook, Inc.</v>
      </c>
      <c r="E9" s="93"/>
    </row>
    <row r="10" spans="1:5" x14ac:dyDescent="0.25">
      <c r="A10" s="93" t="s">
        <v>330</v>
      </c>
      <c r="B10" t="str">
        <f t="shared" si="0"/>
        <v>Facebook, Inc.</v>
      </c>
      <c r="E10" s="93"/>
    </row>
    <row r="11" spans="1:5" x14ac:dyDescent="0.25">
      <c r="A11" s="93" t="s">
        <v>334</v>
      </c>
      <c r="B11" t="str">
        <f t="shared" si="0"/>
        <v>Facebook, Inc.</v>
      </c>
      <c r="E11" s="93"/>
    </row>
    <row r="12" spans="1:5" x14ac:dyDescent="0.25">
      <c r="A12" s="93" t="s">
        <v>335</v>
      </c>
      <c r="B12" t="str">
        <f t="shared" si="0"/>
        <v>Facebook, Inc.</v>
      </c>
      <c r="E12" s="93"/>
    </row>
    <row r="13" spans="1:5" x14ac:dyDescent="0.25">
      <c r="A13" s="93" t="s">
        <v>336</v>
      </c>
      <c r="B13" t="str">
        <f t="shared" si="0"/>
        <v>Facebook, Inc.</v>
      </c>
      <c r="E13" s="93"/>
    </row>
    <row r="14" spans="1:5" x14ac:dyDescent="0.25">
      <c r="A14" s="93" t="s">
        <v>337</v>
      </c>
      <c r="B14" t="str">
        <f t="shared" si="0"/>
        <v>Amazon.com, Inc.</v>
      </c>
      <c r="E14" s="93"/>
    </row>
    <row r="15" spans="1:5" x14ac:dyDescent="0.25">
      <c r="A15" s="93" t="s">
        <v>338</v>
      </c>
      <c r="B15" t="str">
        <f t="shared" si="0"/>
        <v>Amazon.com, Inc.</v>
      </c>
      <c r="E15" s="93"/>
    </row>
    <row r="16" spans="1:5" x14ac:dyDescent="0.25">
      <c r="A16" s="93" t="s">
        <v>339</v>
      </c>
      <c r="B16" t="str">
        <f t="shared" si="0"/>
        <v>Amazon.com, Inc.</v>
      </c>
      <c r="E16" s="93"/>
    </row>
    <row r="17" spans="1:5" x14ac:dyDescent="0.25">
      <c r="A17" s="93" t="s">
        <v>337</v>
      </c>
      <c r="B17" t="str">
        <f t="shared" si="0"/>
        <v>Amazon.com, Inc.</v>
      </c>
      <c r="E17" s="93"/>
    </row>
    <row r="18" spans="1:5" x14ac:dyDescent="0.25">
      <c r="A18" s="93" t="s">
        <v>337</v>
      </c>
      <c r="B18" t="str">
        <f t="shared" si="0"/>
        <v>Amazon.com, Inc.</v>
      </c>
    </row>
    <row r="19" spans="1:5" x14ac:dyDescent="0.25">
      <c r="A19" s="93" t="s">
        <v>340</v>
      </c>
      <c r="B19" t="str">
        <f t="shared" si="0"/>
        <v>Amazon.com, Inc.</v>
      </c>
    </row>
    <row r="20" spans="1:5" x14ac:dyDescent="0.25">
      <c r="A20" s="93" t="s">
        <v>337</v>
      </c>
      <c r="B20" t="str">
        <f t="shared" si="0"/>
        <v>Amazon.com, Inc.</v>
      </c>
    </row>
    <row r="21" spans="1:5" x14ac:dyDescent="0.25">
      <c r="A21" s="93" t="s">
        <v>341</v>
      </c>
      <c r="B21" t="str">
        <f t="shared" si="0"/>
        <v>Amazon.com, Inc.</v>
      </c>
    </row>
    <row r="22" spans="1:5" x14ac:dyDescent="0.25">
      <c r="A22" s="93" t="s">
        <v>337</v>
      </c>
      <c r="B22" t="str">
        <f t="shared" si="0"/>
        <v>Amazon.com, Inc.</v>
      </c>
    </row>
    <row r="23" spans="1:5" x14ac:dyDescent="0.25">
      <c r="A23" s="93" t="s">
        <v>337</v>
      </c>
      <c r="B23" t="str">
        <f t="shared" si="0"/>
        <v>Amazon.com, Inc.</v>
      </c>
    </row>
    <row r="24" spans="1:5" x14ac:dyDescent="0.25">
      <c r="A24" s="93" t="s">
        <v>337</v>
      </c>
      <c r="B24" t="str">
        <f t="shared" si="0"/>
        <v>Amazon.com, Inc.</v>
      </c>
    </row>
    <row r="25" spans="1:5" x14ac:dyDescent="0.25">
      <c r="A25" s="93" t="s">
        <v>342</v>
      </c>
      <c r="B25" t="str">
        <f t="shared" si="0"/>
        <v>Telsa, Inc.</v>
      </c>
    </row>
    <row r="26" spans="1:5" x14ac:dyDescent="0.25">
      <c r="A26" s="93" t="s">
        <v>342</v>
      </c>
      <c r="B26" t="str">
        <f t="shared" si="0"/>
        <v>Telsa, Inc.</v>
      </c>
    </row>
    <row r="27" spans="1:5" x14ac:dyDescent="0.25">
      <c r="A27" s="93" t="s">
        <v>342</v>
      </c>
      <c r="B27" t="str">
        <f t="shared" si="0"/>
        <v>Telsa, Inc.</v>
      </c>
    </row>
    <row r="28" spans="1:5" x14ac:dyDescent="0.25">
      <c r="A28" s="93" t="s">
        <v>342</v>
      </c>
      <c r="B28" t="str">
        <f t="shared" si="0"/>
        <v>Telsa, Inc.</v>
      </c>
    </row>
    <row r="29" spans="1:5" x14ac:dyDescent="0.25">
      <c r="A29" s="93" t="s">
        <v>343</v>
      </c>
      <c r="B29" t="str">
        <f t="shared" si="0"/>
        <v>Telsa, Inc.</v>
      </c>
    </row>
    <row r="30" spans="1:5" x14ac:dyDescent="0.25">
      <c r="A30" s="93" t="s">
        <v>342</v>
      </c>
      <c r="B30" t="str">
        <f t="shared" si="0"/>
        <v>Telsa, Inc.</v>
      </c>
    </row>
    <row r="31" spans="1:5" x14ac:dyDescent="0.25">
      <c r="A31" s="93" t="s">
        <v>342</v>
      </c>
      <c r="B31" t="str">
        <f t="shared" si="0"/>
        <v>Telsa, Inc.</v>
      </c>
    </row>
    <row r="32" spans="1:5" x14ac:dyDescent="0.25">
      <c r="A32" s="93" t="s">
        <v>344</v>
      </c>
      <c r="B32" t="str">
        <f t="shared" si="0"/>
        <v>Telsa, Inc.</v>
      </c>
    </row>
    <row r="33" spans="1:2" x14ac:dyDescent="0.25">
      <c r="A33" s="93" t="s">
        <v>342</v>
      </c>
      <c r="B33" t="str">
        <f t="shared" si="0"/>
        <v>Telsa, Inc.</v>
      </c>
    </row>
    <row r="34" spans="1:2" x14ac:dyDescent="0.25">
      <c r="A34" s="93" t="s">
        <v>344</v>
      </c>
      <c r="B34" t="str">
        <f t="shared" si="0"/>
        <v>Telsa, Inc.</v>
      </c>
    </row>
  </sheetData>
  <mergeCells count="1">
    <mergeCell ref="C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8289-6D47-468B-933B-C0876C7EA422}">
  <dimension ref="A1:O42"/>
  <sheetViews>
    <sheetView topLeftCell="G21" workbookViewId="0">
      <selection activeCell="M10" sqref="M10"/>
    </sheetView>
  </sheetViews>
  <sheetFormatPr defaultRowHeight="15" x14ac:dyDescent="0.25"/>
  <cols>
    <col min="1" max="1" width="12.42578125" style="1" bestFit="1" customWidth="1"/>
    <col min="2" max="2" width="9.28515625" style="1" bestFit="1" customWidth="1"/>
    <col min="3" max="3" width="14.28515625" style="1" bestFit="1" customWidth="1"/>
    <col min="4" max="4" width="16.7109375" style="1" bestFit="1" customWidth="1"/>
    <col min="5" max="5" width="31.28515625" style="1" bestFit="1" customWidth="1"/>
    <col min="6" max="6" width="15" style="1" bestFit="1" customWidth="1"/>
    <col min="7" max="7" width="14.42578125" style="1" bestFit="1" customWidth="1"/>
    <col min="8" max="8" width="9.140625" style="1"/>
    <col min="9" max="9" width="19.7109375" style="1" bestFit="1" customWidth="1"/>
    <col min="10" max="10" width="27" style="1" bestFit="1" customWidth="1"/>
    <col min="11" max="11" width="9.140625" style="1"/>
    <col min="12" max="12" width="13.28515625" style="1" bestFit="1" customWidth="1"/>
    <col min="13" max="13" width="24.7109375" style="1" bestFit="1" customWidth="1"/>
    <col min="14" max="14" width="17" style="1" bestFit="1" customWidth="1"/>
    <col min="15" max="15" width="27" style="1" bestFit="1" customWidth="1"/>
    <col min="16" max="16384" width="9.140625" style="1"/>
  </cols>
  <sheetData>
    <row r="1" spans="1:15" ht="30" x14ac:dyDescent="0.25">
      <c r="A1" s="2" t="s">
        <v>1</v>
      </c>
      <c r="B1" s="2" t="s">
        <v>2</v>
      </c>
      <c r="C1" s="3" t="s">
        <v>3</v>
      </c>
      <c r="D1" s="4" t="s">
        <v>4</v>
      </c>
      <c r="E1" s="4" t="s">
        <v>5</v>
      </c>
      <c r="F1" s="5" t="s">
        <v>6</v>
      </c>
      <c r="G1" s="5" t="s">
        <v>7</v>
      </c>
    </row>
    <row r="2" spans="1:15" ht="23.25" x14ac:dyDescent="0.35">
      <c r="A2" s="8" t="s">
        <v>11</v>
      </c>
      <c r="B2" s="8" t="s">
        <v>88</v>
      </c>
      <c r="C2" s="9">
        <v>39169</v>
      </c>
      <c r="D2" s="10" t="s">
        <v>13</v>
      </c>
      <c r="E2" s="10" t="s">
        <v>14</v>
      </c>
      <c r="F2" s="11">
        <v>100000</v>
      </c>
      <c r="G2" s="11">
        <v>128100</v>
      </c>
      <c r="I2" s="110" t="s">
        <v>89</v>
      </c>
      <c r="J2" s="110"/>
    </row>
    <row r="3" spans="1:15" ht="18.75" x14ac:dyDescent="0.3">
      <c r="A3" s="15" t="s">
        <v>15</v>
      </c>
      <c r="B3" s="15" t="s">
        <v>16</v>
      </c>
      <c r="C3" s="16">
        <v>39265</v>
      </c>
      <c r="D3" s="17" t="s">
        <v>17</v>
      </c>
      <c r="E3" s="17" t="s">
        <v>18</v>
      </c>
      <c r="F3" s="18">
        <v>150500</v>
      </c>
      <c r="G3" s="18">
        <v>152000.64000000001</v>
      </c>
      <c r="I3" s="21" t="s">
        <v>23</v>
      </c>
      <c r="J3" s="21" t="s">
        <v>90</v>
      </c>
    </row>
    <row r="4" spans="1:15" ht="18.75" x14ac:dyDescent="0.3">
      <c r="A4" s="8" t="s">
        <v>21</v>
      </c>
      <c r="B4" s="8" t="s">
        <v>16</v>
      </c>
      <c r="C4" s="9">
        <v>39265</v>
      </c>
      <c r="D4" s="10" t="s">
        <v>13</v>
      </c>
      <c r="E4" s="10" t="s">
        <v>14</v>
      </c>
      <c r="F4" s="11">
        <v>110000</v>
      </c>
      <c r="G4" s="11">
        <v>112500</v>
      </c>
      <c r="I4" s="34" t="s">
        <v>13</v>
      </c>
      <c r="J4" s="133">
        <f>COUNTIF(D:D,I4)</f>
        <v>6</v>
      </c>
    </row>
    <row r="5" spans="1:15" ht="18.75" x14ac:dyDescent="0.3">
      <c r="A5" s="15" t="s">
        <v>24</v>
      </c>
      <c r="B5" s="15" t="s">
        <v>12</v>
      </c>
      <c r="C5" s="16">
        <v>39270</v>
      </c>
      <c r="D5" s="17" t="s">
        <v>13</v>
      </c>
      <c r="E5" s="17" t="s">
        <v>19</v>
      </c>
      <c r="F5" s="18">
        <v>270000</v>
      </c>
      <c r="G5" s="18">
        <v>275307.15000000002</v>
      </c>
      <c r="I5" s="35" t="s">
        <v>27</v>
      </c>
      <c r="J5" s="133">
        <f t="shared" ref="J5:J11" si="0">COUNTIF(D:D,I5)</f>
        <v>2</v>
      </c>
    </row>
    <row r="6" spans="1:15" ht="18.75" x14ac:dyDescent="0.3">
      <c r="A6" s="8" t="s">
        <v>26</v>
      </c>
      <c r="B6" s="8" t="s">
        <v>16</v>
      </c>
      <c r="C6" s="9">
        <v>39275</v>
      </c>
      <c r="D6" s="10" t="s">
        <v>13</v>
      </c>
      <c r="E6" s="10" t="s">
        <v>14</v>
      </c>
      <c r="F6" s="11">
        <v>100478</v>
      </c>
      <c r="G6" s="11">
        <v>116478</v>
      </c>
      <c r="I6" s="35" t="s">
        <v>17</v>
      </c>
      <c r="J6" s="133">
        <f t="shared" si="0"/>
        <v>6</v>
      </c>
    </row>
    <row r="7" spans="1:15" ht="18.75" x14ac:dyDescent="0.3">
      <c r="A7" s="15" t="s">
        <v>28</v>
      </c>
      <c r="B7" s="15" t="s">
        <v>12</v>
      </c>
      <c r="C7" s="16">
        <v>39303</v>
      </c>
      <c r="D7" s="17" t="s">
        <v>29</v>
      </c>
      <c r="E7" s="17" t="s">
        <v>30</v>
      </c>
      <c r="F7" s="18">
        <v>145998</v>
      </c>
      <c r="G7" s="18">
        <v>146117.76000000001</v>
      </c>
      <c r="I7" s="35" t="s">
        <v>32</v>
      </c>
      <c r="J7" s="133">
        <f t="shared" si="0"/>
        <v>1</v>
      </c>
    </row>
    <row r="8" spans="1:15" ht="18.75" x14ac:dyDescent="0.3">
      <c r="A8" s="8" t="s">
        <v>24</v>
      </c>
      <c r="B8" s="8" t="s">
        <v>12</v>
      </c>
      <c r="C8" s="9">
        <v>39334</v>
      </c>
      <c r="D8" s="10" t="s">
        <v>32</v>
      </c>
      <c r="E8" s="17" t="s">
        <v>33</v>
      </c>
      <c r="F8" s="11">
        <v>451000</v>
      </c>
      <c r="G8" s="11">
        <v>451000</v>
      </c>
      <c r="I8" s="35" t="s">
        <v>29</v>
      </c>
      <c r="J8" s="133">
        <f t="shared" si="0"/>
        <v>5</v>
      </c>
    </row>
    <row r="9" spans="1:15" ht="18.75" x14ac:dyDescent="0.3">
      <c r="A9" s="15" t="s">
        <v>35</v>
      </c>
      <c r="B9" s="15" t="s">
        <v>16</v>
      </c>
      <c r="C9" s="16">
        <v>39421</v>
      </c>
      <c r="D9" s="17" t="s">
        <v>36</v>
      </c>
      <c r="E9" s="17" t="s">
        <v>37</v>
      </c>
      <c r="F9" s="18">
        <v>20021</v>
      </c>
      <c r="G9" s="18">
        <v>22623.73</v>
      </c>
      <c r="I9" s="35" t="s">
        <v>36</v>
      </c>
      <c r="J9" s="133">
        <f t="shared" si="0"/>
        <v>11</v>
      </c>
    </row>
    <row r="10" spans="1:15" ht="18.75" x14ac:dyDescent="0.3">
      <c r="A10" s="8" t="s">
        <v>39</v>
      </c>
      <c r="B10" s="8" t="s">
        <v>16</v>
      </c>
      <c r="C10" s="9">
        <v>39424</v>
      </c>
      <c r="D10" s="10" t="s">
        <v>36</v>
      </c>
      <c r="E10" s="17" t="s">
        <v>40</v>
      </c>
      <c r="F10" s="11">
        <v>19222</v>
      </c>
      <c r="G10" s="11">
        <v>19895.32</v>
      </c>
      <c r="I10" s="35" t="s">
        <v>44</v>
      </c>
      <c r="J10" s="133">
        <f t="shared" si="0"/>
        <v>6</v>
      </c>
    </row>
    <row r="11" spans="1:15" ht="18.75" x14ac:dyDescent="0.3">
      <c r="A11" s="15" t="s">
        <v>41</v>
      </c>
      <c r="B11" s="15" t="s">
        <v>16</v>
      </c>
      <c r="C11" s="16">
        <v>39424</v>
      </c>
      <c r="D11" s="17" t="s">
        <v>36</v>
      </c>
      <c r="E11" s="17" t="s">
        <v>42</v>
      </c>
      <c r="F11" s="18">
        <v>21000</v>
      </c>
      <c r="G11" s="18">
        <v>23520.000000000004</v>
      </c>
      <c r="I11" s="36" t="s">
        <v>48</v>
      </c>
      <c r="J11" s="133">
        <f t="shared" si="0"/>
        <v>4</v>
      </c>
    </row>
    <row r="12" spans="1:15" ht="18.75" x14ac:dyDescent="0.3">
      <c r="A12" s="8" t="s">
        <v>45</v>
      </c>
      <c r="B12" s="8" t="s">
        <v>16</v>
      </c>
      <c r="C12" s="9">
        <v>39454</v>
      </c>
      <c r="D12" s="10" t="s">
        <v>27</v>
      </c>
      <c r="E12" s="17" t="s">
        <v>46</v>
      </c>
      <c r="F12" s="11">
        <v>471000</v>
      </c>
      <c r="G12" s="11">
        <v>484470</v>
      </c>
      <c r="I12" s="31" t="s">
        <v>51</v>
      </c>
      <c r="J12" s="134">
        <f>SUM(J4:J11)</f>
        <v>41</v>
      </c>
    </row>
    <row r="13" spans="1:15" ht="18.75" x14ac:dyDescent="0.3">
      <c r="A13" s="15" t="s">
        <v>49</v>
      </c>
      <c r="B13" s="15" t="s">
        <v>16</v>
      </c>
      <c r="C13" s="16">
        <v>39481</v>
      </c>
      <c r="D13" s="17" t="s">
        <v>27</v>
      </c>
      <c r="E13" s="17" t="s">
        <v>50</v>
      </c>
      <c r="F13" s="18">
        <v>356000</v>
      </c>
      <c r="G13" s="18">
        <v>360200</v>
      </c>
    </row>
    <row r="14" spans="1:15" ht="19.5" thickBot="1" x14ac:dyDescent="0.35">
      <c r="A14" s="8" t="s">
        <v>52</v>
      </c>
      <c r="B14" s="8" t="s">
        <v>12</v>
      </c>
      <c r="C14" s="9">
        <v>39512</v>
      </c>
      <c r="D14" s="10" t="s">
        <v>36</v>
      </c>
      <c r="E14" s="17" t="s">
        <v>37</v>
      </c>
      <c r="F14" s="11">
        <v>23555</v>
      </c>
      <c r="G14" s="11">
        <v>25674.95</v>
      </c>
      <c r="L14" s="37" t="s">
        <v>4</v>
      </c>
      <c r="M14" s="38" t="s">
        <v>5</v>
      </c>
      <c r="N14" s="39" t="s">
        <v>8</v>
      </c>
      <c r="O14" s="21" t="s">
        <v>90</v>
      </c>
    </row>
    <row r="15" spans="1:15" ht="18.75" x14ac:dyDescent="0.3">
      <c r="A15" s="15" t="s">
        <v>53</v>
      </c>
      <c r="B15" s="15" t="s">
        <v>12</v>
      </c>
      <c r="C15" s="16">
        <v>39512</v>
      </c>
      <c r="D15" s="17" t="s">
        <v>44</v>
      </c>
      <c r="E15" s="17" t="s">
        <v>54</v>
      </c>
      <c r="F15" s="18">
        <v>15333</v>
      </c>
      <c r="G15" s="18">
        <v>16636.305</v>
      </c>
      <c r="L15" s="40" t="s">
        <v>13</v>
      </c>
      <c r="M15" s="13" t="s">
        <v>14</v>
      </c>
      <c r="N15" s="135">
        <f>SUMIFS(G:G,D:D,L15,E:E,M15)</f>
        <v>357078</v>
      </c>
      <c r="O15" s="133">
        <f>COUNTIFS(D:D,L15,E:E,M15)</f>
        <v>3</v>
      </c>
    </row>
    <row r="16" spans="1:15" ht="18.75" x14ac:dyDescent="0.3">
      <c r="A16" s="8" t="s">
        <v>55</v>
      </c>
      <c r="B16" s="8" t="s">
        <v>16</v>
      </c>
      <c r="C16" s="9">
        <v>39517</v>
      </c>
      <c r="D16" s="10" t="s">
        <v>44</v>
      </c>
      <c r="E16" s="17" t="s">
        <v>54</v>
      </c>
      <c r="F16" s="11">
        <v>16555</v>
      </c>
      <c r="G16" s="11">
        <v>18044.95</v>
      </c>
      <c r="L16" s="41" t="s">
        <v>13</v>
      </c>
      <c r="M16" s="20" t="s">
        <v>19</v>
      </c>
      <c r="N16" s="135">
        <f t="shared" ref="N16:N37" si="1">SUMIFS(G:G,D:D,L16,E:E,M16)</f>
        <v>275307.15000000002</v>
      </c>
      <c r="O16" s="133">
        <f t="shared" ref="O16:O37" si="2">COUNTIFS(D:D,L16,E:E,M16)</f>
        <v>1</v>
      </c>
    </row>
    <row r="17" spans="1:15" ht="18.75" x14ac:dyDescent="0.3">
      <c r="A17" s="15" t="s">
        <v>56</v>
      </c>
      <c r="B17" s="15" t="s">
        <v>12</v>
      </c>
      <c r="C17" s="16">
        <v>39522</v>
      </c>
      <c r="D17" s="17" t="s">
        <v>36</v>
      </c>
      <c r="E17" s="17" t="s">
        <v>37</v>
      </c>
      <c r="F17" s="18">
        <v>26555</v>
      </c>
      <c r="G17" s="18">
        <v>29077.724999999999</v>
      </c>
      <c r="L17" s="40" t="s">
        <v>13</v>
      </c>
      <c r="M17" s="13" t="s">
        <v>22</v>
      </c>
      <c r="N17" s="135">
        <f t="shared" si="1"/>
        <v>101333</v>
      </c>
      <c r="O17" s="133">
        <f t="shared" si="2"/>
        <v>1</v>
      </c>
    </row>
    <row r="18" spans="1:15" ht="18.75" x14ac:dyDescent="0.3">
      <c r="A18" s="8" t="s">
        <v>57</v>
      </c>
      <c r="B18" s="8" t="s">
        <v>12</v>
      </c>
      <c r="C18" s="9">
        <v>39542</v>
      </c>
      <c r="D18" s="10" t="s">
        <v>36</v>
      </c>
      <c r="E18" s="17" t="s">
        <v>37</v>
      </c>
      <c r="F18" s="11">
        <v>24454</v>
      </c>
      <c r="G18" s="11">
        <v>25899.4</v>
      </c>
      <c r="L18" s="41" t="s">
        <v>13</v>
      </c>
      <c r="M18" s="13" t="s">
        <v>25</v>
      </c>
      <c r="N18" s="135">
        <f t="shared" si="1"/>
        <v>157744.20000000001</v>
      </c>
      <c r="O18" s="133">
        <f t="shared" si="2"/>
        <v>1</v>
      </c>
    </row>
    <row r="19" spans="1:15" ht="18.75" x14ac:dyDescent="0.3">
      <c r="A19" s="15" t="s">
        <v>58</v>
      </c>
      <c r="B19" s="15" t="s">
        <v>16</v>
      </c>
      <c r="C19" s="16">
        <v>39571</v>
      </c>
      <c r="D19" s="17" t="s">
        <v>29</v>
      </c>
      <c r="E19" s="17" t="s">
        <v>30</v>
      </c>
      <c r="F19" s="18">
        <v>91000</v>
      </c>
      <c r="G19" s="18">
        <v>93205</v>
      </c>
      <c r="L19" s="13" t="s">
        <v>17</v>
      </c>
      <c r="M19" s="13" t="s">
        <v>18</v>
      </c>
      <c r="N19" s="135">
        <f t="shared" si="1"/>
        <v>152000.64000000001</v>
      </c>
      <c r="O19" s="133">
        <f t="shared" si="2"/>
        <v>1</v>
      </c>
    </row>
    <row r="20" spans="1:15" ht="18.75" x14ac:dyDescent="0.3">
      <c r="A20" s="8" t="s">
        <v>59</v>
      </c>
      <c r="B20" s="8" t="s">
        <v>12</v>
      </c>
      <c r="C20" s="9">
        <v>39572</v>
      </c>
      <c r="D20" s="10" t="s">
        <v>29</v>
      </c>
      <c r="E20" s="17" t="s">
        <v>43</v>
      </c>
      <c r="F20" s="11">
        <v>83000</v>
      </c>
      <c r="G20" s="11">
        <v>86630</v>
      </c>
      <c r="L20" s="20" t="s">
        <v>17</v>
      </c>
      <c r="M20" s="20" t="s">
        <v>31</v>
      </c>
      <c r="N20" s="135">
        <f t="shared" si="1"/>
        <v>205485.29</v>
      </c>
      <c r="O20" s="133">
        <f t="shared" si="2"/>
        <v>1</v>
      </c>
    </row>
    <row r="21" spans="1:15" ht="18.75" x14ac:dyDescent="0.3">
      <c r="A21" s="15" t="s">
        <v>60</v>
      </c>
      <c r="B21" s="15" t="s">
        <v>16</v>
      </c>
      <c r="C21" s="16">
        <v>39576</v>
      </c>
      <c r="D21" s="17" t="s">
        <v>29</v>
      </c>
      <c r="E21" s="17" t="s">
        <v>47</v>
      </c>
      <c r="F21" s="18">
        <v>39666</v>
      </c>
      <c r="G21" s="18">
        <v>44227.59</v>
      </c>
      <c r="L21" s="13" t="s">
        <v>17</v>
      </c>
      <c r="M21" s="13" t="s">
        <v>34</v>
      </c>
      <c r="N21" s="135">
        <f t="shared" si="1"/>
        <v>89597.934999999998</v>
      </c>
      <c r="O21" s="133">
        <f t="shared" si="2"/>
        <v>3</v>
      </c>
    </row>
    <row r="22" spans="1:15" ht="18.75" x14ac:dyDescent="0.3">
      <c r="A22" s="8" t="s">
        <v>62</v>
      </c>
      <c r="B22" s="8" t="s">
        <v>12</v>
      </c>
      <c r="C22" s="9">
        <v>39577</v>
      </c>
      <c r="D22" s="10" t="s">
        <v>36</v>
      </c>
      <c r="E22" s="17" t="s">
        <v>37</v>
      </c>
      <c r="F22" s="11">
        <v>49330</v>
      </c>
      <c r="G22" s="11">
        <v>54263.000000000007</v>
      </c>
      <c r="L22" s="20" t="s">
        <v>17</v>
      </c>
      <c r="M22" s="20" t="s">
        <v>38</v>
      </c>
      <c r="N22" s="135">
        <f t="shared" si="1"/>
        <v>44099.805</v>
      </c>
      <c r="O22" s="133">
        <f t="shared" si="2"/>
        <v>1</v>
      </c>
    </row>
    <row r="23" spans="1:15" ht="18.75" x14ac:dyDescent="0.3">
      <c r="A23" s="15" t="s">
        <v>64</v>
      </c>
      <c r="B23" s="15" t="s">
        <v>12</v>
      </c>
      <c r="C23" s="16">
        <v>39600</v>
      </c>
      <c r="D23" s="17" t="s">
        <v>36</v>
      </c>
      <c r="E23" s="17" t="s">
        <v>37</v>
      </c>
      <c r="F23" s="18">
        <v>34589</v>
      </c>
      <c r="G23" s="18">
        <v>38912.625</v>
      </c>
      <c r="L23" s="13" t="s">
        <v>29</v>
      </c>
      <c r="M23" s="13" t="s">
        <v>30</v>
      </c>
      <c r="N23" s="135">
        <f t="shared" si="1"/>
        <v>239322.76</v>
      </c>
      <c r="O23" s="133">
        <f t="shared" si="2"/>
        <v>2</v>
      </c>
    </row>
    <row r="24" spans="1:15" ht="18.75" x14ac:dyDescent="0.3">
      <c r="A24" s="8" t="s">
        <v>66</v>
      </c>
      <c r="B24" s="8" t="s">
        <v>12</v>
      </c>
      <c r="C24" s="9">
        <v>39608</v>
      </c>
      <c r="D24" s="10" t="s">
        <v>48</v>
      </c>
      <c r="E24" s="17" t="s">
        <v>63</v>
      </c>
      <c r="F24" s="11">
        <v>24000</v>
      </c>
      <c r="G24" s="11">
        <v>27119.999999999996</v>
      </c>
      <c r="L24" s="20" t="s">
        <v>29</v>
      </c>
      <c r="M24" s="13" t="s">
        <v>43</v>
      </c>
      <c r="N24" s="135">
        <f t="shared" si="1"/>
        <v>86630</v>
      </c>
      <c r="O24" s="133">
        <f t="shared" si="2"/>
        <v>1</v>
      </c>
    </row>
    <row r="25" spans="1:15" ht="18.75" x14ac:dyDescent="0.3">
      <c r="A25" s="15" t="s">
        <v>68</v>
      </c>
      <c r="B25" s="15" t="s">
        <v>16</v>
      </c>
      <c r="C25" s="16">
        <v>39778</v>
      </c>
      <c r="D25" s="17" t="s">
        <v>17</v>
      </c>
      <c r="E25" s="17" t="s">
        <v>31</v>
      </c>
      <c r="F25" s="18">
        <v>202454</v>
      </c>
      <c r="G25" s="18">
        <v>205485.29</v>
      </c>
      <c r="L25" s="13" t="s">
        <v>29</v>
      </c>
      <c r="M25" s="13" t="s">
        <v>47</v>
      </c>
      <c r="N25" s="135">
        <f t="shared" si="1"/>
        <v>44227.59</v>
      </c>
      <c r="O25" s="133">
        <f t="shared" si="2"/>
        <v>1</v>
      </c>
    </row>
    <row r="26" spans="1:15" ht="18.75" x14ac:dyDescent="0.3">
      <c r="A26" s="8" t="s">
        <v>69</v>
      </c>
      <c r="B26" s="8" t="s">
        <v>12</v>
      </c>
      <c r="C26" s="9">
        <v>40156</v>
      </c>
      <c r="D26" s="10" t="s">
        <v>29</v>
      </c>
      <c r="E26" s="17" t="s">
        <v>38</v>
      </c>
      <c r="F26" s="11">
        <v>21888</v>
      </c>
      <c r="G26" s="11">
        <v>24952.320000000003</v>
      </c>
      <c r="L26" s="20" t="s">
        <v>29</v>
      </c>
      <c r="M26" s="13" t="s">
        <v>38</v>
      </c>
      <c r="N26" s="135">
        <f t="shared" si="1"/>
        <v>24952.320000000003</v>
      </c>
      <c r="O26" s="133">
        <f t="shared" si="2"/>
        <v>1</v>
      </c>
    </row>
    <row r="27" spans="1:15" ht="18.75" x14ac:dyDescent="0.3">
      <c r="A27" s="15" t="s">
        <v>71</v>
      </c>
      <c r="B27" s="15" t="s">
        <v>12</v>
      </c>
      <c r="C27" s="16">
        <v>40156</v>
      </c>
      <c r="D27" s="17" t="s">
        <v>48</v>
      </c>
      <c r="E27" s="17" t="s">
        <v>65</v>
      </c>
      <c r="F27" s="18">
        <v>60999</v>
      </c>
      <c r="G27" s="18">
        <v>66943.854999999996</v>
      </c>
      <c r="L27" s="13" t="s">
        <v>32</v>
      </c>
      <c r="M27" s="13" t="s">
        <v>33</v>
      </c>
      <c r="N27" s="135">
        <f t="shared" si="1"/>
        <v>451000</v>
      </c>
      <c r="O27" s="133">
        <f t="shared" si="2"/>
        <v>1</v>
      </c>
    </row>
    <row r="28" spans="1:15" ht="18.75" x14ac:dyDescent="0.3">
      <c r="A28" s="8" t="s">
        <v>72</v>
      </c>
      <c r="B28" s="8" t="s">
        <v>12</v>
      </c>
      <c r="C28" s="9">
        <v>40157</v>
      </c>
      <c r="D28" s="10" t="s">
        <v>17</v>
      </c>
      <c r="E28" s="17" t="s">
        <v>34</v>
      </c>
      <c r="F28" s="11">
        <v>23036</v>
      </c>
      <c r="G28" s="11">
        <v>26491.399999999998</v>
      </c>
      <c r="L28" s="20" t="s">
        <v>36</v>
      </c>
      <c r="M28" s="20" t="s">
        <v>37</v>
      </c>
      <c r="N28" s="135">
        <f t="shared" si="1"/>
        <v>269198.43</v>
      </c>
      <c r="O28" s="133">
        <f t="shared" si="2"/>
        <v>9</v>
      </c>
    </row>
    <row r="29" spans="1:15" ht="18.75" x14ac:dyDescent="0.3">
      <c r="A29" s="15" t="s">
        <v>73</v>
      </c>
      <c r="B29" s="15" t="s">
        <v>16</v>
      </c>
      <c r="C29" s="16">
        <v>40528</v>
      </c>
      <c r="D29" s="17" t="s">
        <v>44</v>
      </c>
      <c r="E29" s="17" t="s">
        <v>74</v>
      </c>
      <c r="F29" s="18">
        <v>57000</v>
      </c>
      <c r="G29" s="18">
        <v>58485</v>
      </c>
      <c r="L29" s="13" t="s">
        <v>36</v>
      </c>
      <c r="M29" s="13" t="s">
        <v>40</v>
      </c>
      <c r="N29" s="135">
        <f t="shared" si="1"/>
        <v>19895.32</v>
      </c>
      <c r="O29" s="133">
        <f t="shared" si="2"/>
        <v>1</v>
      </c>
    </row>
    <row r="30" spans="1:15" ht="18.75" x14ac:dyDescent="0.3">
      <c r="A30" s="8" t="s">
        <v>75</v>
      </c>
      <c r="B30" s="8" t="s">
        <v>16</v>
      </c>
      <c r="C30" s="9">
        <v>40193</v>
      </c>
      <c r="D30" s="10" t="s">
        <v>17</v>
      </c>
      <c r="E30" s="17" t="s">
        <v>34</v>
      </c>
      <c r="F30" s="11">
        <v>23045</v>
      </c>
      <c r="G30" s="11">
        <v>25119.050000000003</v>
      </c>
      <c r="L30" s="20" t="s">
        <v>36</v>
      </c>
      <c r="M30" s="20" t="s">
        <v>42</v>
      </c>
      <c r="N30" s="135">
        <f t="shared" si="1"/>
        <v>23520.000000000004</v>
      </c>
      <c r="O30" s="133">
        <f t="shared" si="2"/>
        <v>1</v>
      </c>
    </row>
    <row r="31" spans="1:15" ht="18.75" x14ac:dyDescent="0.3">
      <c r="A31" s="15" t="s">
        <v>76</v>
      </c>
      <c r="B31" s="15" t="s">
        <v>16</v>
      </c>
      <c r="C31" s="16">
        <v>40276</v>
      </c>
      <c r="D31" s="17" t="s">
        <v>17</v>
      </c>
      <c r="E31" s="17" t="s">
        <v>34</v>
      </c>
      <c r="F31" s="18">
        <v>23045</v>
      </c>
      <c r="G31" s="18">
        <v>37987.485000000001</v>
      </c>
      <c r="L31" s="13" t="s">
        <v>27</v>
      </c>
      <c r="M31" s="13" t="s">
        <v>46</v>
      </c>
      <c r="N31" s="135">
        <f t="shared" si="1"/>
        <v>484470</v>
      </c>
      <c r="O31" s="133">
        <f t="shared" si="2"/>
        <v>1</v>
      </c>
    </row>
    <row r="32" spans="1:15" ht="18.75" x14ac:dyDescent="0.3">
      <c r="A32" s="8" t="s">
        <v>77</v>
      </c>
      <c r="B32" s="8" t="s">
        <v>12</v>
      </c>
      <c r="C32" s="9">
        <v>40276</v>
      </c>
      <c r="D32" s="10" t="s">
        <v>44</v>
      </c>
      <c r="E32" s="17" t="s">
        <v>61</v>
      </c>
      <c r="F32" s="11">
        <v>25999</v>
      </c>
      <c r="G32" s="11">
        <v>27818.93</v>
      </c>
      <c r="L32" s="13" t="s">
        <v>27</v>
      </c>
      <c r="M32" s="20" t="s">
        <v>50</v>
      </c>
      <c r="N32" s="135">
        <f t="shared" si="1"/>
        <v>360200</v>
      </c>
      <c r="O32" s="133">
        <f t="shared" si="2"/>
        <v>1</v>
      </c>
    </row>
    <row r="33" spans="1:15" ht="18.75" x14ac:dyDescent="0.3">
      <c r="A33" s="15" t="s">
        <v>78</v>
      </c>
      <c r="B33" s="15" t="s">
        <v>12</v>
      </c>
      <c r="C33" s="16">
        <v>40365</v>
      </c>
      <c r="D33" s="17" t="s">
        <v>48</v>
      </c>
      <c r="E33" s="17" t="s">
        <v>67</v>
      </c>
      <c r="F33" s="18">
        <v>18333</v>
      </c>
      <c r="G33" s="18">
        <v>19707.974999999999</v>
      </c>
      <c r="L33" s="13" t="s">
        <v>44</v>
      </c>
      <c r="M33" s="13" t="s">
        <v>54</v>
      </c>
      <c r="N33" s="135">
        <f t="shared" si="1"/>
        <v>34681.255000000005</v>
      </c>
      <c r="O33" s="133">
        <f t="shared" si="2"/>
        <v>2</v>
      </c>
    </row>
    <row r="34" spans="1:15" ht="18.75" x14ac:dyDescent="0.3">
      <c r="A34" s="8" t="s">
        <v>79</v>
      </c>
      <c r="B34" s="8" t="s">
        <v>12</v>
      </c>
      <c r="C34" s="9">
        <v>40301</v>
      </c>
      <c r="D34" s="10" t="s">
        <v>44</v>
      </c>
      <c r="E34" s="17" t="s">
        <v>61</v>
      </c>
      <c r="F34" s="11">
        <v>46014</v>
      </c>
      <c r="G34" s="11">
        <v>50696.52</v>
      </c>
      <c r="L34" s="20" t="s">
        <v>44</v>
      </c>
      <c r="M34" s="13" t="s">
        <v>61</v>
      </c>
      <c r="N34" s="135">
        <f t="shared" si="1"/>
        <v>100205.45</v>
      </c>
      <c r="O34" s="133">
        <f t="shared" si="2"/>
        <v>3</v>
      </c>
    </row>
    <row r="35" spans="1:15" ht="18.75" x14ac:dyDescent="0.3">
      <c r="A35" s="15" t="s">
        <v>80</v>
      </c>
      <c r="B35" s="15" t="s">
        <v>16</v>
      </c>
      <c r="C35" s="16">
        <v>40666</v>
      </c>
      <c r="D35" s="17" t="s">
        <v>13</v>
      </c>
      <c r="E35" s="17" t="s">
        <v>22</v>
      </c>
      <c r="F35" s="18">
        <v>100000</v>
      </c>
      <c r="G35" s="18">
        <v>101333</v>
      </c>
      <c r="L35" s="13" t="s">
        <v>48</v>
      </c>
      <c r="M35" s="13" t="s">
        <v>63</v>
      </c>
      <c r="N35" s="135">
        <f t="shared" si="1"/>
        <v>27119.999999999996</v>
      </c>
      <c r="O35" s="133">
        <f t="shared" si="2"/>
        <v>1</v>
      </c>
    </row>
    <row r="36" spans="1:15" ht="18.75" x14ac:dyDescent="0.3">
      <c r="A36" s="8" t="s">
        <v>81</v>
      </c>
      <c r="B36" s="8" t="s">
        <v>12</v>
      </c>
      <c r="C36" s="9">
        <v>40667</v>
      </c>
      <c r="D36" s="10" t="s">
        <v>13</v>
      </c>
      <c r="E36" s="17" t="s">
        <v>25</v>
      </c>
      <c r="F36" s="11">
        <v>155222</v>
      </c>
      <c r="G36" s="11">
        <v>157744.20000000001</v>
      </c>
      <c r="L36" s="13" t="s">
        <v>48</v>
      </c>
      <c r="M36" s="20" t="s">
        <v>65</v>
      </c>
      <c r="N36" s="135">
        <f t="shared" si="1"/>
        <v>66943.854999999996</v>
      </c>
      <c r="O36" s="133">
        <f t="shared" si="2"/>
        <v>1</v>
      </c>
    </row>
    <row r="37" spans="1:15" ht="18.75" x14ac:dyDescent="0.3">
      <c r="A37" s="15" t="s">
        <v>82</v>
      </c>
      <c r="B37" s="15" t="s">
        <v>12</v>
      </c>
      <c r="C37" s="16">
        <v>40755</v>
      </c>
      <c r="D37" s="17" t="s">
        <v>17</v>
      </c>
      <c r="E37" s="17" t="s">
        <v>38</v>
      </c>
      <c r="F37" s="18">
        <v>41799</v>
      </c>
      <c r="G37" s="18">
        <v>44099.805</v>
      </c>
      <c r="L37" s="13" t="s">
        <v>48</v>
      </c>
      <c r="M37" s="13" t="s">
        <v>67</v>
      </c>
      <c r="N37" s="135">
        <f t="shared" si="1"/>
        <v>47855.175000000003</v>
      </c>
      <c r="O37" s="133">
        <f t="shared" si="2"/>
        <v>2</v>
      </c>
    </row>
    <row r="38" spans="1:15" ht="18.75" x14ac:dyDescent="0.3">
      <c r="A38" s="8" t="s">
        <v>83</v>
      </c>
      <c r="B38" s="8" t="s">
        <v>12</v>
      </c>
      <c r="C38" s="9">
        <v>40758</v>
      </c>
      <c r="D38" s="10" t="s">
        <v>48</v>
      </c>
      <c r="E38" s="17" t="s">
        <v>67</v>
      </c>
      <c r="F38" s="11">
        <v>23456</v>
      </c>
      <c r="G38" s="11">
        <v>28147.200000000001</v>
      </c>
    </row>
    <row r="39" spans="1:15" ht="18.75" x14ac:dyDescent="0.3">
      <c r="A39" s="15" t="s">
        <v>84</v>
      </c>
      <c r="B39" s="15" t="s">
        <v>12</v>
      </c>
      <c r="C39" s="16">
        <v>41271</v>
      </c>
      <c r="D39" s="17" t="s">
        <v>44</v>
      </c>
      <c r="E39" s="17" t="s">
        <v>61</v>
      </c>
      <c r="F39" s="18">
        <v>18000</v>
      </c>
      <c r="G39" s="18">
        <v>21690</v>
      </c>
    </row>
    <row r="40" spans="1:15" ht="18.75" x14ac:dyDescent="0.3">
      <c r="A40" s="8" t="s">
        <v>85</v>
      </c>
      <c r="B40" s="8" t="s">
        <v>12</v>
      </c>
      <c r="C40" s="9">
        <v>40942</v>
      </c>
      <c r="D40" s="10" t="s">
        <v>36</v>
      </c>
      <c r="E40" s="17" t="s">
        <v>37</v>
      </c>
      <c r="F40" s="11">
        <v>21222</v>
      </c>
      <c r="G40" s="11">
        <v>22707.54</v>
      </c>
    </row>
    <row r="41" spans="1:15" ht="18.75" x14ac:dyDescent="0.3">
      <c r="A41" s="15" t="s">
        <v>85</v>
      </c>
      <c r="B41" s="15" t="s">
        <v>12</v>
      </c>
      <c r="C41" s="16">
        <v>41307</v>
      </c>
      <c r="D41" s="17" t="s">
        <v>36</v>
      </c>
      <c r="E41" s="17" t="s">
        <v>37</v>
      </c>
      <c r="F41" s="18">
        <v>23444</v>
      </c>
      <c r="G41" s="18">
        <v>28484.460000000003</v>
      </c>
    </row>
    <row r="42" spans="1:15" ht="18.75" x14ac:dyDescent="0.3">
      <c r="A42" s="8" t="s">
        <v>86</v>
      </c>
      <c r="B42" s="8" t="s">
        <v>12</v>
      </c>
      <c r="C42" s="9">
        <v>41317</v>
      </c>
      <c r="D42" s="10" t="s">
        <v>36</v>
      </c>
      <c r="E42" s="17" t="s">
        <v>37</v>
      </c>
      <c r="F42" s="11">
        <v>20350</v>
      </c>
      <c r="G42" s="11">
        <v>21555</v>
      </c>
    </row>
  </sheetData>
  <mergeCells count="1">
    <mergeCell ref="I2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B4C9-8749-42BF-8348-5FB29308012A}">
  <dimension ref="A1:V52"/>
  <sheetViews>
    <sheetView workbookViewId="0">
      <selection activeCell="L3" sqref="L3"/>
    </sheetView>
  </sheetViews>
  <sheetFormatPr defaultRowHeight="15" x14ac:dyDescent="0.25"/>
  <cols>
    <col min="1" max="1" width="12.5703125" style="1" bestFit="1" customWidth="1"/>
    <col min="2" max="2" width="8.28515625" style="1" bestFit="1" customWidth="1"/>
    <col min="3" max="3" width="14.140625" style="1" bestFit="1" customWidth="1"/>
    <col min="4" max="4" width="17" style="1" bestFit="1" customWidth="1"/>
    <col min="5" max="5" width="32" style="1" bestFit="1" customWidth="1"/>
    <col min="6" max="6" width="19.42578125" style="1" bestFit="1" customWidth="1"/>
    <col min="7" max="7" width="17.28515625" style="1" bestFit="1" customWidth="1"/>
    <col min="8" max="8" width="14.140625" style="1" customWidth="1"/>
    <col min="9" max="9" width="13.28515625" style="1" bestFit="1" customWidth="1"/>
    <col min="10" max="10" width="24.7109375" style="1" bestFit="1" customWidth="1"/>
    <col min="11" max="11" width="31.140625" style="1" bestFit="1" customWidth="1"/>
    <col min="12" max="12" width="23.7109375" style="1" bestFit="1" customWidth="1"/>
    <col min="13" max="13" width="24.7109375" style="1" bestFit="1" customWidth="1"/>
    <col min="14" max="14" width="24.7109375" style="1" customWidth="1"/>
    <col min="15" max="15" width="21.28515625" style="1" customWidth="1"/>
    <col min="16" max="16" width="17.85546875" style="1" bestFit="1" customWidth="1"/>
    <col min="17" max="17" width="15.28515625" style="1" customWidth="1"/>
    <col min="18" max="18" width="18.42578125" style="1" customWidth="1"/>
    <col min="19" max="19" width="26.5703125" style="1" bestFit="1" customWidth="1"/>
    <col min="20" max="20" width="19.85546875" style="1" customWidth="1"/>
    <col min="21" max="16384" width="9.140625" style="1"/>
  </cols>
  <sheetData>
    <row r="1" spans="1:20" x14ac:dyDescent="0.25">
      <c r="I1" s="1" t="s">
        <v>0</v>
      </c>
    </row>
    <row r="2" spans="1:20" ht="32.25" thickBot="1" x14ac:dyDescent="0.3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6"/>
      <c r="I2" t="s">
        <v>4</v>
      </c>
      <c r="J2" s="7" t="s">
        <v>5</v>
      </c>
      <c r="K2" t="s">
        <v>8</v>
      </c>
      <c r="L2" t="s">
        <v>9</v>
      </c>
      <c r="R2" s="1" t="s">
        <v>10</v>
      </c>
    </row>
    <row r="3" spans="1:20" ht="18.75" x14ac:dyDescent="0.3">
      <c r="A3" s="8" t="s">
        <v>11</v>
      </c>
      <c r="B3" s="8" t="s">
        <v>12</v>
      </c>
      <c r="C3" s="9">
        <v>39169</v>
      </c>
      <c r="D3" s="10" t="s">
        <v>13</v>
      </c>
      <c r="E3" s="10" t="s">
        <v>14</v>
      </c>
      <c r="F3" s="11">
        <v>100000</v>
      </c>
      <c r="G3" s="11">
        <v>128100</v>
      </c>
      <c r="H3" s="12"/>
      <c r="I3" t="s">
        <v>13</v>
      </c>
      <c r="J3" s="13" t="s">
        <v>14</v>
      </c>
      <c r="K3">
        <f>SUMIFS(F:F,D:D,Table36[[#This Row],[DEPT]],E:E,Table36[[#This Row],[POSITION]])</f>
        <v>310478</v>
      </c>
      <c r="L3">
        <f>SUMIFS(G:G,D:D,Table36[[#This Row],[DEPT]],E:E,Table36[[#This Row],[POSITION]])</f>
        <v>357078</v>
      </c>
      <c r="M3" s="14"/>
      <c r="N3" s="14"/>
    </row>
    <row r="4" spans="1:20" ht="23.25" x14ac:dyDescent="0.35">
      <c r="A4" s="15" t="s">
        <v>15</v>
      </c>
      <c r="B4" s="15" t="s">
        <v>16</v>
      </c>
      <c r="C4" s="16">
        <v>39265</v>
      </c>
      <c r="D4" s="17" t="s">
        <v>17</v>
      </c>
      <c r="E4" s="17" t="s">
        <v>18</v>
      </c>
      <c r="F4" s="18">
        <v>150500</v>
      </c>
      <c r="G4" s="18">
        <v>152000.64000000001</v>
      </c>
      <c r="H4" s="19"/>
      <c r="I4" t="s">
        <v>13</v>
      </c>
      <c r="J4" s="20" t="s">
        <v>19</v>
      </c>
      <c r="K4">
        <f>SUMIFS(F:F,D:D,Table36[[#This Row],[DEPT]],E:E,Table36[[#This Row],[POSITION]])</f>
        <v>270000</v>
      </c>
      <c r="L4">
        <f>SUMIFS(G:G,D:D,Table36[[#This Row],[DEPT]],E:E,Table36[[#This Row],[POSITION]])</f>
        <v>275307.15000000002</v>
      </c>
      <c r="M4" s="14"/>
      <c r="Q4" s="110" t="s">
        <v>20</v>
      </c>
      <c r="R4" s="110"/>
      <c r="S4" s="110"/>
    </row>
    <row r="5" spans="1:20" ht="19.5" thickBot="1" x14ac:dyDescent="0.35">
      <c r="A5" s="8" t="s">
        <v>21</v>
      </c>
      <c r="B5" s="8" t="s">
        <v>16</v>
      </c>
      <c r="C5" s="9">
        <v>39265</v>
      </c>
      <c r="D5" s="10" t="s">
        <v>13</v>
      </c>
      <c r="E5" s="10" t="s">
        <v>14</v>
      </c>
      <c r="F5" s="11">
        <v>110000</v>
      </c>
      <c r="G5" s="11">
        <v>112500</v>
      </c>
      <c r="H5" s="12"/>
      <c r="I5" t="s">
        <v>13</v>
      </c>
      <c r="J5" s="20" t="s">
        <v>22</v>
      </c>
      <c r="K5">
        <f>SUMIFS(F:F,D:D,Table36[[#This Row],[DEPT]],E:E,Table36[[#This Row],[POSITION]])</f>
        <v>100000</v>
      </c>
      <c r="L5">
        <f>SUMIFS(G:G,D:D,Table36[[#This Row],[DEPT]],E:E,Table36[[#This Row],[POSITION]])</f>
        <v>101333</v>
      </c>
      <c r="M5" s="14"/>
      <c r="Q5" s="21" t="s">
        <v>23</v>
      </c>
      <c r="R5" s="21" t="s">
        <v>6</v>
      </c>
      <c r="S5" s="21" t="s">
        <v>7</v>
      </c>
      <c r="T5" s="21"/>
    </row>
    <row r="6" spans="1:20" ht="18.75" x14ac:dyDescent="0.3">
      <c r="A6" s="15" t="s">
        <v>24</v>
      </c>
      <c r="B6" s="15" t="s">
        <v>12</v>
      </c>
      <c r="C6" s="16">
        <v>39270</v>
      </c>
      <c r="D6" s="17" t="s">
        <v>13</v>
      </c>
      <c r="E6" s="17" t="s">
        <v>19</v>
      </c>
      <c r="F6" s="18">
        <v>270000</v>
      </c>
      <c r="G6" s="18">
        <v>275307.15000000002</v>
      </c>
      <c r="H6" s="19"/>
      <c r="I6" t="s">
        <v>13</v>
      </c>
      <c r="J6" s="13" t="s">
        <v>25</v>
      </c>
      <c r="K6">
        <f>SUMIFS(F:F,D:D,Table36[[#This Row],[DEPT]],E:E,Table36[[#This Row],[POSITION]])</f>
        <v>155222</v>
      </c>
      <c r="L6">
        <f>SUMIFS(G:G,D:D,Table36[[#This Row],[DEPT]],E:E,Table36[[#This Row],[POSITION]])</f>
        <v>157744.20000000001</v>
      </c>
      <c r="M6" s="14"/>
      <c r="Q6" s="22" t="s">
        <v>13</v>
      </c>
      <c r="R6" s="23"/>
      <c r="S6" s="24"/>
      <c r="T6" s="25"/>
    </row>
    <row r="7" spans="1:20" ht="18.75" x14ac:dyDescent="0.3">
      <c r="A7" s="8" t="s">
        <v>26</v>
      </c>
      <c r="B7" s="8" t="s">
        <v>16</v>
      </c>
      <c r="C7" s="9">
        <v>39275</v>
      </c>
      <c r="D7" s="10" t="s">
        <v>13</v>
      </c>
      <c r="E7" s="10" t="s">
        <v>14</v>
      </c>
      <c r="F7" s="11">
        <v>100478</v>
      </c>
      <c r="G7" s="11">
        <v>116478</v>
      </c>
      <c r="H7" s="12"/>
      <c r="I7" s="20" t="s">
        <v>17</v>
      </c>
      <c r="J7" s="20" t="s">
        <v>18</v>
      </c>
      <c r="K7">
        <f>SUMIFS(F:F,D:D,Table36[[#This Row],[DEPT]],E:E,Table36[[#This Row],[POSITION]])</f>
        <v>150500</v>
      </c>
      <c r="L7">
        <f>SUMIFS(G:G,D:D,Table36[[#This Row],[DEPT]],E:E,Table36[[#This Row],[POSITION]])</f>
        <v>152000.64000000001</v>
      </c>
      <c r="M7" s="14"/>
      <c r="Q7" s="26" t="s">
        <v>27</v>
      </c>
      <c r="R7" s="27"/>
      <c r="S7" s="28"/>
      <c r="T7" s="25"/>
    </row>
    <row r="8" spans="1:20" ht="18.75" x14ac:dyDescent="0.3">
      <c r="A8" s="15" t="s">
        <v>28</v>
      </c>
      <c r="B8" s="15" t="s">
        <v>12</v>
      </c>
      <c r="C8" s="16">
        <v>39303</v>
      </c>
      <c r="D8" s="17" t="s">
        <v>29</v>
      </c>
      <c r="E8" s="17" t="s">
        <v>30</v>
      </c>
      <c r="F8" s="18">
        <v>145998</v>
      </c>
      <c r="G8" s="18">
        <v>146117.76000000001</v>
      </c>
      <c r="H8" s="19"/>
      <c r="I8" s="20" t="s">
        <v>17</v>
      </c>
      <c r="J8" s="20" t="s">
        <v>31</v>
      </c>
      <c r="K8">
        <f>SUMIFS(F:F,D:D,Table36[[#This Row],[DEPT]],E:E,Table36[[#This Row],[POSITION]])</f>
        <v>202454</v>
      </c>
      <c r="L8">
        <f>SUMIFS(G:G,D:D,Table36[[#This Row],[DEPT]],E:E,Table36[[#This Row],[POSITION]])</f>
        <v>205485.29</v>
      </c>
      <c r="M8" s="14"/>
      <c r="Q8" s="26" t="s">
        <v>17</v>
      </c>
      <c r="R8" s="27"/>
      <c r="S8" s="28"/>
      <c r="T8" s="25"/>
    </row>
    <row r="9" spans="1:20" ht="18.75" x14ac:dyDescent="0.3">
      <c r="A9" s="8" t="s">
        <v>24</v>
      </c>
      <c r="B9" s="8" t="s">
        <v>12</v>
      </c>
      <c r="C9" s="9">
        <v>39334</v>
      </c>
      <c r="D9" s="10" t="s">
        <v>32</v>
      </c>
      <c r="E9" s="17" t="s">
        <v>33</v>
      </c>
      <c r="F9" s="11">
        <v>451000</v>
      </c>
      <c r="G9" s="11">
        <v>451000</v>
      </c>
      <c r="H9" s="12"/>
      <c r="I9" s="20" t="s">
        <v>17</v>
      </c>
      <c r="J9" s="13" t="s">
        <v>34</v>
      </c>
      <c r="K9">
        <f>SUMIFS(F:F,D:D,Table36[[#This Row],[DEPT]],E:E,Table36[[#This Row],[POSITION]])</f>
        <v>69126</v>
      </c>
      <c r="L9">
        <f>SUMIFS(G:G,D:D,Table36[[#This Row],[DEPT]],E:E,Table36[[#This Row],[POSITION]])</f>
        <v>89597.934999999998</v>
      </c>
      <c r="M9" s="14"/>
      <c r="Q9" s="26" t="s">
        <v>32</v>
      </c>
      <c r="R9" s="27"/>
      <c r="S9" s="28"/>
      <c r="T9" s="25"/>
    </row>
    <row r="10" spans="1:20" ht="18.75" x14ac:dyDescent="0.3">
      <c r="A10" s="15" t="s">
        <v>35</v>
      </c>
      <c r="B10" s="15" t="s">
        <v>16</v>
      </c>
      <c r="C10" s="16">
        <v>39421</v>
      </c>
      <c r="D10" s="17" t="s">
        <v>36</v>
      </c>
      <c r="E10" s="17" t="s">
        <v>37</v>
      </c>
      <c r="F10" s="18">
        <v>20021</v>
      </c>
      <c r="G10" s="18">
        <v>22623.73</v>
      </c>
      <c r="H10" s="19"/>
      <c r="I10" s="20" t="s">
        <v>17</v>
      </c>
      <c r="J10" s="20" t="s">
        <v>38</v>
      </c>
      <c r="K10">
        <f>SUMIFS(F:F,D:D,Table36[[#This Row],[DEPT]],E:E,Table36[[#This Row],[POSITION]])</f>
        <v>41799</v>
      </c>
      <c r="L10">
        <f>SUMIFS(G:G,D:D,Table36[[#This Row],[DEPT]],E:E,Table36[[#This Row],[POSITION]])</f>
        <v>44099.805</v>
      </c>
      <c r="M10" s="14"/>
      <c r="Q10" s="26" t="s">
        <v>29</v>
      </c>
      <c r="R10" s="27"/>
      <c r="S10" s="28"/>
      <c r="T10" s="25"/>
    </row>
    <row r="11" spans="1:20" ht="18.75" x14ac:dyDescent="0.3">
      <c r="A11" s="8" t="s">
        <v>39</v>
      </c>
      <c r="B11" s="8" t="s">
        <v>16</v>
      </c>
      <c r="C11" s="9">
        <v>39424</v>
      </c>
      <c r="D11" s="10" t="s">
        <v>36</v>
      </c>
      <c r="E11" s="17" t="s">
        <v>40</v>
      </c>
      <c r="F11" s="11">
        <v>19222</v>
      </c>
      <c r="G11" s="11">
        <v>19895.32</v>
      </c>
      <c r="H11" s="12"/>
      <c r="I11" s="20" t="s">
        <v>29</v>
      </c>
      <c r="J11" s="20" t="s">
        <v>30</v>
      </c>
      <c r="K11">
        <f>SUMIFS(F:F,D:D,Table36[[#This Row],[DEPT]],E:E,Table36[[#This Row],[POSITION]])</f>
        <v>236998</v>
      </c>
      <c r="L11">
        <f>SUMIFS(G:G,D:D,Table36[[#This Row],[DEPT]],E:E,Table36[[#This Row],[POSITION]])</f>
        <v>239322.76</v>
      </c>
      <c r="M11" s="14"/>
      <c r="Q11" s="26" t="s">
        <v>36</v>
      </c>
      <c r="R11" s="27"/>
      <c r="S11" s="28"/>
      <c r="T11" s="25"/>
    </row>
    <row r="12" spans="1:20" ht="18.75" x14ac:dyDescent="0.3">
      <c r="A12" s="15" t="s">
        <v>41</v>
      </c>
      <c r="B12" s="15" t="s">
        <v>16</v>
      </c>
      <c r="C12" s="16">
        <v>39424</v>
      </c>
      <c r="D12" s="17" t="s">
        <v>36</v>
      </c>
      <c r="E12" s="17" t="s">
        <v>42</v>
      </c>
      <c r="F12" s="18">
        <v>21000</v>
      </c>
      <c r="G12" s="18">
        <v>23520.000000000004</v>
      </c>
      <c r="H12" s="19"/>
      <c r="I12" s="20" t="s">
        <v>29</v>
      </c>
      <c r="J12" s="13" t="s">
        <v>43</v>
      </c>
      <c r="K12">
        <f>SUMIFS(F:F,D:D,Table36[[#This Row],[DEPT]],E:E,Table36[[#This Row],[POSITION]])</f>
        <v>83000</v>
      </c>
      <c r="L12">
        <f>SUMIFS(G:G,D:D,Table36[[#This Row],[DEPT]],E:E,Table36[[#This Row],[POSITION]])</f>
        <v>86630</v>
      </c>
      <c r="M12" s="14"/>
      <c r="Q12" s="26" t="s">
        <v>44</v>
      </c>
      <c r="R12" s="27"/>
      <c r="S12" s="28"/>
      <c r="T12" s="25"/>
    </row>
    <row r="13" spans="1:20" ht="19.5" thickBot="1" x14ac:dyDescent="0.35">
      <c r="A13" s="8" t="s">
        <v>45</v>
      </c>
      <c r="B13" s="8" t="s">
        <v>16</v>
      </c>
      <c r="C13" s="9">
        <v>39454</v>
      </c>
      <c r="D13" s="10" t="s">
        <v>27</v>
      </c>
      <c r="E13" s="17" t="s">
        <v>46</v>
      </c>
      <c r="F13" s="11">
        <v>471000</v>
      </c>
      <c r="G13" s="11">
        <v>484470</v>
      </c>
      <c r="H13" s="12"/>
      <c r="I13" s="20" t="s">
        <v>29</v>
      </c>
      <c r="J13" s="20" t="s">
        <v>47</v>
      </c>
      <c r="K13">
        <f>SUMIFS(F:F,D:D,Table36[[#This Row],[DEPT]],E:E,Table36[[#This Row],[POSITION]])</f>
        <v>39666</v>
      </c>
      <c r="L13">
        <f>SUMIFS(G:G,D:D,Table36[[#This Row],[DEPT]],E:E,Table36[[#This Row],[POSITION]])</f>
        <v>44227.59</v>
      </c>
      <c r="M13" s="14"/>
      <c r="Q13" s="29" t="s">
        <v>48</v>
      </c>
      <c r="R13" s="27"/>
      <c r="S13" s="30"/>
      <c r="T13" s="25"/>
    </row>
    <row r="14" spans="1:20" ht="18.75" x14ac:dyDescent="0.3">
      <c r="A14" s="15" t="s">
        <v>49</v>
      </c>
      <c r="B14" s="15" t="s">
        <v>16</v>
      </c>
      <c r="C14" s="16">
        <v>39481</v>
      </c>
      <c r="D14" s="17" t="s">
        <v>27</v>
      </c>
      <c r="E14" s="17" t="s">
        <v>50</v>
      </c>
      <c r="F14" s="18">
        <v>356000</v>
      </c>
      <c r="G14" s="18">
        <v>360200</v>
      </c>
      <c r="H14" s="19"/>
      <c r="I14" s="20" t="s">
        <v>29</v>
      </c>
      <c r="J14" s="13" t="s">
        <v>38</v>
      </c>
      <c r="K14">
        <f>SUMIFS(F:F,D:D,Table36[[#This Row],[DEPT]],E:E,Table36[[#This Row],[POSITION]])</f>
        <v>21888</v>
      </c>
      <c r="L14">
        <f>SUMIFS(G:G,D:D,Table36[[#This Row],[DEPT]],E:E,Table36[[#This Row],[POSITION]])</f>
        <v>24952.320000000003</v>
      </c>
      <c r="M14" s="14"/>
      <c r="N14" s="14"/>
      <c r="Q14" s="31" t="s">
        <v>51</v>
      </c>
      <c r="R14" s="32">
        <f>SUM(R6:R13)</f>
        <v>0</v>
      </c>
      <c r="S14" s="32">
        <f>SUM(S6:S13)</f>
        <v>0</v>
      </c>
      <c r="T14" s="25"/>
    </row>
    <row r="15" spans="1:20" ht="18.75" x14ac:dyDescent="0.3">
      <c r="A15" s="8" t="s">
        <v>52</v>
      </c>
      <c r="B15" s="8" t="s">
        <v>12</v>
      </c>
      <c r="C15" s="9">
        <v>39512</v>
      </c>
      <c r="D15" s="10" t="s">
        <v>36</v>
      </c>
      <c r="E15" s="17" t="s">
        <v>37</v>
      </c>
      <c r="F15" s="11">
        <v>23555</v>
      </c>
      <c r="G15" s="11">
        <v>25674.95</v>
      </c>
      <c r="H15" s="12"/>
      <c r="I15" s="13" t="s">
        <v>32</v>
      </c>
      <c r="J15" s="13" t="s">
        <v>33</v>
      </c>
      <c r="K15">
        <f>SUMIFS(F:F,D:D,Table36[[#This Row],[DEPT]],E:E,Table36[[#This Row],[POSITION]])</f>
        <v>451000</v>
      </c>
      <c r="L15">
        <f>SUMIFS(G:G,D:D,Table36[[#This Row],[DEPT]],E:E,Table36[[#This Row],[POSITION]])</f>
        <v>451000</v>
      </c>
      <c r="M15" s="14"/>
    </row>
    <row r="16" spans="1:20" ht="18.75" x14ac:dyDescent="0.3">
      <c r="A16" s="15" t="s">
        <v>53</v>
      </c>
      <c r="B16" s="15" t="s">
        <v>12</v>
      </c>
      <c r="C16" s="16">
        <v>39512</v>
      </c>
      <c r="D16" s="17" t="s">
        <v>44</v>
      </c>
      <c r="E16" s="17" t="s">
        <v>54</v>
      </c>
      <c r="F16" s="18">
        <v>15333</v>
      </c>
      <c r="G16" s="18">
        <v>16636.305</v>
      </c>
      <c r="H16" s="19"/>
      <c r="I16" s="20" t="s">
        <v>36</v>
      </c>
      <c r="J16" s="20" t="s">
        <v>37</v>
      </c>
      <c r="K16">
        <f>SUMIFS(F:F,D:D,Table36[[#This Row],[DEPT]],E:E,Table36[[#This Row],[POSITION]])</f>
        <v>243520</v>
      </c>
      <c r="L16">
        <f>SUMIFS(G:G,D:D,Table36[[#This Row],[DEPT]],E:E,Table36[[#This Row],[POSITION]])</f>
        <v>269198.43</v>
      </c>
      <c r="M16" s="14"/>
      <c r="Q16" s="1">
        <f>SUMIFS(F3:F43,D3:D43,D3,E3:E43,E3)</f>
        <v>310478</v>
      </c>
    </row>
    <row r="17" spans="1:22" ht="18.75" x14ac:dyDescent="0.3">
      <c r="A17" s="8" t="s">
        <v>55</v>
      </c>
      <c r="B17" s="8" t="s">
        <v>16</v>
      </c>
      <c r="C17" s="9">
        <v>39517</v>
      </c>
      <c r="D17" s="10" t="s">
        <v>44</v>
      </c>
      <c r="E17" s="17" t="s">
        <v>54</v>
      </c>
      <c r="F17" s="11">
        <v>16555</v>
      </c>
      <c r="G17" s="11">
        <v>18044.95</v>
      </c>
      <c r="H17" s="12"/>
      <c r="I17" s="20" t="s">
        <v>36</v>
      </c>
      <c r="J17" s="13" t="s">
        <v>40</v>
      </c>
      <c r="K17">
        <f>SUMIFS(F:F,D:D,Table36[[#This Row],[DEPT]],E:E,Table36[[#This Row],[POSITION]])</f>
        <v>19222</v>
      </c>
      <c r="L17">
        <f>SUMIFS(G:G,D:D,Table36[[#This Row],[DEPT]],E:E,Table36[[#This Row],[POSITION]])</f>
        <v>19895.32</v>
      </c>
      <c r="M17" s="14"/>
      <c r="V17" s="33"/>
    </row>
    <row r="18" spans="1:22" ht="18.75" x14ac:dyDescent="0.3">
      <c r="A18" s="15" t="s">
        <v>56</v>
      </c>
      <c r="B18" s="15" t="s">
        <v>12</v>
      </c>
      <c r="C18" s="16">
        <v>39522</v>
      </c>
      <c r="D18" s="17" t="s">
        <v>36</v>
      </c>
      <c r="E18" s="17" t="s">
        <v>37</v>
      </c>
      <c r="F18" s="18">
        <v>26555</v>
      </c>
      <c r="G18" s="18">
        <v>29077.724999999999</v>
      </c>
      <c r="H18" s="19"/>
      <c r="I18" s="20" t="s">
        <v>36</v>
      </c>
      <c r="J18" s="20" t="s">
        <v>42</v>
      </c>
      <c r="K18">
        <f>SUMIFS(F:F,D:D,Table36[[#This Row],[DEPT]],E:E,Table36[[#This Row],[POSITION]])</f>
        <v>21000</v>
      </c>
      <c r="L18">
        <f>SUMIFS(G:G,D:D,Table36[[#This Row],[DEPT]],E:E,Table36[[#This Row],[POSITION]])</f>
        <v>23520.000000000004</v>
      </c>
      <c r="M18" s="14"/>
    </row>
    <row r="19" spans="1:22" ht="18.75" x14ac:dyDescent="0.3">
      <c r="A19" s="8" t="s">
        <v>57</v>
      </c>
      <c r="B19" s="8" t="s">
        <v>12</v>
      </c>
      <c r="C19" s="9">
        <v>39542</v>
      </c>
      <c r="D19" s="10" t="s">
        <v>36</v>
      </c>
      <c r="E19" s="17" t="s">
        <v>37</v>
      </c>
      <c r="F19" s="11">
        <v>24454</v>
      </c>
      <c r="G19" s="11">
        <v>25899.4</v>
      </c>
      <c r="H19" s="12"/>
      <c r="I19" s="13" t="s">
        <v>27</v>
      </c>
      <c r="J19" s="13" t="s">
        <v>46</v>
      </c>
      <c r="K19">
        <f>SUMIFS(F:F,D:D,Table36[[#This Row],[DEPT]],E:E,Table36[[#This Row],[POSITION]])</f>
        <v>471000</v>
      </c>
      <c r="L19">
        <f>SUMIFS(G:G,D:D,Table36[[#This Row],[DEPT]],E:E,Table36[[#This Row],[POSITION]])</f>
        <v>484470</v>
      </c>
      <c r="M19" s="14"/>
    </row>
    <row r="20" spans="1:22" ht="18.75" x14ac:dyDescent="0.3">
      <c r="A20" s="15" t="s">
        <v>58</v>
      </c>
      <c r="B20" s="15" t="s">
        <v>16</v>
      </c>
      <c r="C20" s="16">
        <v>39571</v>
      </c>
      <c r="D20" s="17" t="s">
        <v>29</v>
      </c>
      <c r="E20" s="17" t="s">
        <v>30</v>
      </c>
      <c r="F20" s="18">
        <v>91000</v>
      </c>
      <c r="G20" s="18">
        <v>93205</v>
      </c>
      <c r="H20" s="19"/>
      <c r="I20" s="13" t="s">
        <v>27</v>
      </c>
      <c r="J20" s="20" t="s">
        <v>50</v>
      </c>
      <c r="K20">
        <f>SUMIFS(F:F,D:D,Table36[[#This Row],[DEPT]],E:E,Table36[[#This Row],[POSITION]])</f>
        <v>356000</v>
      </c>
      <c r="L20">
        <f>SUMIFS(G:G,D:D,Table36[[#This Row],[DEPT]],E:E,Table36[[#This Row],[POSITION]])</f>
        <v>360200</v>
      </c>
      <c r="M20" s="14"/>
    </row>
    <row r="21" spans="1:22" ht="18.75" x14ac:dyDescent="0.3">
      <c r="A21" s="8" t="s">
        <v>59</v>
      </c>
      <c r="B21" s="8" t="s">
        <v>12</v>
      </c>
      <c r="C21" s="9">
        <v>39572</v>
      </c>
      <c r="D21" s="10" t="s">
        <v>29</v>
      </c>
      <c r="E21" s="17" t="s">
        <v>43</v>
      </c>
      <c r="F21" s="11">
        <v>83000</v>
      </c>
      <c r="G21" s="11">
        <v>86630</v>
      </c>
      <c r="H21" s="12"/>
      <c r="I21" s="20" t="s">
        <v>44</v>
      </c>
      <c r="J21" s="20" t="s">
        <v>54</v>
      </c>
      <c r="K21">
        <f>SUMIFS(F:F,D:D,Table36[[#This Row],[DEPT]],E:E,Table36[[#This Row],[POSITION]])</f>
        <v>31888</v>
      </c>
      <c r="L21">
        <f>SUMIFS(G:G,D:D,Table36[[#This Row],[DEPT]],E:E,Table36[[#This Row],[POSITION]])</f>
        <v>34681.255000000005</v>
      </c>
      <c r="M21" s="14"/>
    </row>
    <row r="22" spans="1:22" ht="18.75" x14ac:dyDescent="0.3">
      <c r="A22" s="15" t="s">
        <v>60</v>
      </c>
      <c r="B22" s="15" t="s">
        <v>16</v>
      </c>
      <c r="C22" s="16">
        <v>39576</v>
      </c>
      <c r="D22" s="17" t="s">
        <v>29</v>
      </c>
      <c r="E22" s="17" t="s">
        <v>47</v>
      </c>
      <c r="F22" s="18">
        <v>39666</v>
      </c>
      <c r="G22" s="18">
        <v>44227.59</v>
      </c>
      <c r="H22" s="19"/>
      <c r="I22" s="20" t="s">
        <v>44</v>
      </c>
      <c r="J22" s="13" t="s">
        <v>61</v>
      </c>
      <c r="K22">
        <f>SUMIFS(F:F,D:D,Table36[[#This Row],[DEPT]],E:E,Table36[[#This Row],[POSITION]])</f>
        <v>90013</v>
      </c>
      <c r="L22">
        <f>SUMIFS(G:G,D:D,Table36[[#This Row],[DEPT]],E:E,Table36[[#This Row],[POSITION]])</f>
        <v>100205.45</v>
      </c>
      <c r="M22" s="14"/>
    </row>
    <row r="23" spans="1:22" ht="18.75" x14ac:dyDescent="0.3">
      <c r="A23" s="8" t="s">
        <v>62</v>
      </c>
      <c r="B23" s="8" t="s">
        <v>12</v>
      </c>
      <c r="C23" s="9">
        <v>39577</v>
      </c>
      <c r="D23" s="10" t="s">
        <v>36</v>
      </c>
      <c r="E23" s="17" t="s">
        <v>37</v>
      </c>
      <c r="F23" s="11">
        <v>49330</v>
      </c>
      <c r="G23" s="11">
        <v>54263.000000000007</v>
      </c>
      <c r="H23" s="12"/>
      <c r="I23" s="13" t="s">
        <v>48</v>
      </c>
      <c r="J23" s="13" t="s">
        <v>63</v>
      </c>
      <c r="K23">
        <f>SUMIFS(F:F,D:D,Table36[[#This Row],[DEPT]],E:E,Table36[[#This Row],[POSITION]])</f>
        <v>24000</v>
      </c>
      <c r="L23">
        <f>SUMIFS(G:G,D:D,Table36[[#This Row],[DEPT]],E:E,Table36[[#This Row],[POSITION]])</f>
        <v>27119.999999999996</v>
      </c>
      <c r="M23" s="14"/>
    </row>
    <row r="24" spans="1:22" ht="18.75" x14ac:dyDescent="0.3">
      <c r="A24" s="15" t="s">
        <v>64</v>
      </c>
      <c r="B24" s="15" t="s">
        <v>12</v>
      </c>
      <c r="C24" s="16">
        <v>39600</v>
      </c>
      <c r="D24" s="17" t="s">
        <v>36</v>
      </c>
      <c r="E24" s="17" t="s">
        <v>37</v>
      </c>
      <c r="F24" s="18">
        <v>34589</v>
      </c>
      <c r="G24" s="18">
        <v>38912.625</v>
      </c>
      <c r="H24" s="19"/>
      <c r="I24" s="13" t="s">
        <v>48</v>
      </c>
      <c r="J24" s="20" t="s">
        <v>65</v>
      </c>
      <c r="K24">
        <f>SUMIFS(F:F,D:D,Table36[[#This Row],[DEPT]],E:E,Table36[[#This Row],[POSITION]])</f>
        <v>60999</v>
      </c>
      <c r="L24">
        <f>SUMIFS(G:G,D:D,Table36[[#This Row],[DEPT]],E:E,Table36[[#This Row],[POSITION]])</f>
        <v>66943.854999999996</v>
      </c>
      <c r="M24" s="14"/>
    </row>
    <row r="25" spans="1:22" ht="18.75" x14ac:dyDescent="0.3">
      <c r="A25" s="8" t="s">
        <v>66</v>
      </c>
      <c r="B25" s="8" t="s">
        <v>12</v>
      </c>
      <c r="C25" s="9">
        <v>39608</v>
      </c>
      <c r="D25" s="10" t="s">
        <v>48</v>
      </c>
      <c r="E25" s="17" t="s">
        <v>63</v>
      </c>
      <c r="F25" s="11">
        <v>24000</v>
      </c>
      <c r="G25" s="11">
        <v>27119.999999999996</v>
      </c>
      <c r="H25" s="12"/>
      <c r="I25" s="13" t="s">
        <v>48</v>
      </c>
      <c r="J25" s="20" t="s">
        <v>67</v>
      </c>
      <c r="K25">
        <f>SUMIFS(F:F,D:D,Table36[[#This Row],[DEPT]],E:E,Table36[[#This Row],[POSITION]])</f>
        <v>41789</v>
      </c>
      <c r="L25">
        <f>SUMIFS(G:G,D:D,Table36[[#This Row],[DEPT]],E:E,Table36[[#This Row],[POSITION]])</f>
        <v>47855.175000000003</v>
      </c>
      <c r="M25" s="14"/>
    </row>
    <row r="26" spans="1:22" ht="18.75" x14ac:dyDescent="0.3">
      <c r="A26" s="15" t="s">
        <v>68</v>
      </c>
      <c r="B26" s="15" t="s">
        <v>16</v>
      </c>
      <c r="C26" s="16">
        <v>39778</v>
      </c>
      <c r="D26" s="17" t="s">
        <v>17</v>
      </c>
      <c r="E26" s="17" t="s">
        <v>31</v>
      </c>
      <c r="F26" s="18">
        <v>202454</v>
      </c>
      <c r="G26" s="18">
        <v>205485.29</v>
      </c>
      <c r="H26" s="19"/>
    </row>
    <row r="27" spans="1:22" ht="18.75" x14ac:dyDescent="0.3">
      <c r="A27" s="8" t="s">
        <v>69</v>
      </c>
      <c r="B27" s="8" t="s">
        <v>12</v>
      </c>
      <c r="C27" s="9">
        <v>40156</v>
      </c>
      <c r="D27" s="10" t="s">
        <v>29</v>
      </c>
      <c r="E27" s="17" t="s">
        <v>38</v>
      </c>
      <c r="F27" s="11">
        <v>21888</v>
      </c>
      <c r="G27" s="11">
        <v>24952.320000000003</v>
      </c>
      <c r="H27" s="12"/>
      <c r="M27" s="1" t="s">
        <v>70</v>
      </c>
    </row>
    <row r="28" spans="1:22" ht="18.75" x14ac:dyDescent="0.3">
      <c r="A28" s="15" t="s">
        <v>71</v>
      </c>
      <c r="B28" s="15" t="s">
        <v>12</v>
      </c>
      <c r="C28" s="16">
        <v>40156</v>
      </c>
      <c r="D28" s="17" t="s">
        <v>48</v>
      </c>
      <c r="E28" s="17" t="s">
        <v>65</v>
      </c>
      <c r="F28" s="18">
        <v>60999</v>
      </c>
      <c r="G28" s="18">
        <v>66943.854999999996</v>
      </c>
      <c r="H28" s="19"/>
    </row>
    <row r="29" spans="1:22" ht="18.75" x14ac:dyDescent="0.3">
      <c r="A29" s="8" t="s">
        <v>72</v>
      </c>
      <c r="B29" s="8" t="s">
        <v>12</v>
      </c>
      <c r="C29" s="9">
        <v>40157</v>
      </c>
      <c r="D29" s="10" t="s">
        <v>17</v>
      </c>
      <c r="E29" s="17" t="s">
        <v>34</v>
      </c>
      <c r="F29" s="11">
        <v>23036</v>
      </c>
      <c r="G29" s="11">
        <v>26491.399999999998</v>
      </c>
      <c r="H29" s="12"/>
    </row>
    <row r="30" spans="1:22" ht="18.75" x14ac:dyDescent="0.3">
      <c r="A30" s="15" t="s">
        <v>73</v>
      </c>
      <c r="B30" s="15" t="s">
        <v>16</v>
      </c>
      <c r="C30" s="16">
        <v>40528</v>
      </c>
      <c r="D30" s="17" t="s">
        <v>44</v>
      </c>
      <c r="E30" s="17" t="s">
        <v>74</v>
      </c>
      <c r="F30" s="18">
        <v>57000</v>
      </c>
      <c r="G30" s="18">
        <v>58485</v>
      </c>
      <c r="H30" s="19"/>
    </row>
    <row r="31" spans="1:22" ht="18.75" x14ac:dyDescent="0.3">
      <c r="A31" s="8" t="s">
        <v>75</v>
      </c>
      <c r="B31" s="8" t="s">
        <v>16</v>
      </c>
      <c r="C31" s="9">
        <v>40193</v>
      </c>
      <c r="D31" s="10" t="s">
        <v>17</v>
      </c>
      <c r="E31" s="17" t="s">
        <v>34</v>
      </c>
      <c r="F31" s="11">
        <v>23045</v>
      </c>
      <c r="G31" s="11">
        <v>25119.050000000003</v>
      </c>
      <c r="H31" s="12"/>
    </row>
    <row r="32" spans="1:22" ht="18.75" x14ac:dyDescent="0.3">
      <c r="A32" s="15" t="s">
        <v>76</v>
      </c>
      <c r="B32" s="15" t="s">
        <v>16</v>
      </c>
      <c r="C32" s="16">
        <v>40276</v>
      </c>
      <c r="D32" s="17" t="s">
        <v>17</v>
      </c>
      <c r="E32" s="17" t="s">
        <v>34</v>
      </c>
      <c r="F32" s="18">
        <v>23045</v>
      </c>
      <c r="G32" s="18">
        <v>37987.485000000001</v>
      </c>
      <c r="H32" s="19"/>
    </row>
    <row r="33" spans="1:8" ht="18.75" x14ac:dyDescent="0.3">
      <c r="A33" s="8" t="s">
        <v>77</v>
      </c>
      <c r="B33" s="8" t="s">
        <v>12</v>
      </c>
      <c r="C33" s="9">
        <v>40276</v>
      </c>
      <c r="D33" s="10" t="s">
        <v>44</v>
      </c>
      <c r="E33" s="17" t="s">
        <v>61</v>
      </c>
      <c r="F33" s="11">
        <v>25999</v>
      </c>
      <c r="G33" s="11">
        <v>27818.93</v>
      </c>
      <c r="H33" s="12"/>
    </row>
    <row r="34" spans="1:8" ht="18.75" x14ac:dyDescent="0.3">
      <c r="A34" s="15" t="s">
        <v>78</v>
      </c>
      <c r="B34" s="15" t="s">
        <v>12</v>
      </c>
      <c r="C34" s="16">
        <v>40365</v>
      </c>
      <c r="D34" s="17" t="s">
        <v>48</v>
      </c>
      <c r="E34" s="17" t="s">
        <v>67</v>
      </c>
      <c r="F34" s="18">
        <v>18333</v>
      </c>
      <c r="G34" s="18">
        <v>19707.974999999999</v>
      </c>
      <c r="H34" s="19"/>
    </row>
    <row r="35" spans="1:8" ht="18.75" x14ac:dyDescent="0.3">
      <c r="A35" s="8" t="s">
        <v>79</v>
      </c>
      <c r="B35" s="8" t="s">
        <v>12</v>
      </c>
      <c r="C35" s="9">
        <v>40301</v>
      </c>
      <c r="D35" s="10" t="s">
        <v>44</v>
      </c>
      <c r="E35" s="17" t="s">
        <v>61</v>
      </c>
      <c r="F35" s="11">
        <v>46014</v>
      </c>
      <c r="G35" s="11">
        <v>50696.52</v>
      </c>
      <c r="H35" s="12"/>
    </row>
    <row r="36" spans="1:8" ht="18.75" x14ac:dyDescent="0.3">
      <c r="A36" s="15" t="s">
        <v>80</v>
      </c>
      <c r="B36" s="15" t="s">
        <v>16</v>
      </c>
      <c r="C36" s="16">
        <v>40666</v>
      </c>
      <c r="D36" s="17" t="s">
        <v>13</v>
      </c>
      <c r="E36" s="17" t="s">
        <v>22</v>
      </c>
      <c r="F36" s="18">
        <v>100000</v>
      </c>
      <c r="G36" s="18">
        <v>101333</v>
      </c>
      <c r="H36" s="19"/>
    </row>
    <row r="37" spans="1:8" ht="18.75" x14ac:dyDescent="0.3">
      <c r="A37" s="8" t="s">
        <v>81</v>
      </c>
      <c r="B37" s="8" t="s">
        <v>12</v>
      </c>
      <c r="C37" s="9">
        <v>40667</v>
      </c>
      <c r="D37" s="10" t="s">
        <v>13</v>
      </c>
      <c r="E37" s="17" t="s">
        <v>25</v>
      </c>
      <c r="F37" s="11">
        <v>155222</v>
      </c>
      <c r="G37" s="11">
        <v>157744.20000000001</v>
      </c>
      <c r="H37" s="12"/>
    </row>
    <row r="38" spans="1:8" ht="18.75" x14ac:dyDescent="0.3">
      <c r="A38" s="15" t="s">
        <v>82</v>
      </c>
      <c r="B38" s="15" t="s">
        <v>12</v>
      </c>
      <c r="C38" s="16">
        <v>40755</v>
      </c>
      <c r="D38" s="17" t="s">
        <v>17</v>
      </c>
      <c r="E38" s="17" t="s">
        <v>38</v>
      </c>
      <c r="F38" s="18">
        <v>41799</v>
      </c>
      <c r="G38" s="18">
        <v>44099.805</v>
      </c>
      <c r="H38" s="19"/>
    </row>
    <row r="39" spans="1:8" ht="18.75" x14ac:dyDescent="0.3">
      <c r="A39" s="8" t="s">
        <v>83</v>
      </c>
      <c r="B39" s="8" t="s">
        <v>12</v>
      </c>
      <c r="C39" s="9">
        <v>40758</v>
      </c>
      <c r="D39" s="10" t="s">
        <v>48</v>
      </c>
      <c r="E39" s="17" t="s">
        <v>67</v>
      </c>
      <c r="F39" s="11">
        <v>23456</v>
      </c>
      <c r="G39" s="11">
        <v>28147.200000000001</v>
      </c>
      <c r="H39" s="12"/>
    </row>
    <row r="40" spans="1:8" ht="18.75" x14ac:dyDescent="0.3">
      <c r="A40" s="15" t="s">
        <v>84</v>
      </c>
      <c r="B40" s="15" t="s">
        <v>12</v>
      </c>
      <c r="C40" s="16">
        <v>41271</v>
      </c>
      <c r="D40" s="17" t="s">
        <v>44</v>
      </c>
      <c r="E40" s="17" t="s">
        <v>61</v>
      </c>
      <c r="F40" s="18">
        <v>18000</v>
      </c>
      <c r="G40" s="18">
        <v>21690</v>
      </c>
      <c r="H40" s="19"/>
    </row>
    <row r="41" spans="1:8" ht="18.75" x14ac:dyDescent="0.3">
      <c r="A41" s="8" t="s">
        <v>85</v>
      </c>
      <c r="B41" s="8" t="s">
        <v>12</v>
      </c>
      <c r="C41" s="9">
        <v>40942</v>
      </c>
      <c r="D41" s="10" t="s">
        <v>36</v>
      </c>
      <c r="E41" s="17" t="s">
        <v>37</v>
      </c>
      <c r="F41" s="11">
        <v>21222</v>
      </c>
      <c r="G41" s="11">
        <v>22707.54</v>
      </c>
      <c r="H41" s="12"/>
    </row>
    <row r="42" spans="1:8" ht="18.75" x14ac:dyDescent="0.3">
      <c r="A42" s="15" t="s">
        <v>85</v>
      </c>
      <c r="B42" s="15" t="s">
        <v>12</v>
      </c>
      <c r="C42" s="16">
        <v>41307</v>
      </c>
      <c r="D42" s="17" t="s">
        <v>36</v>
      </c>
      <c r="E42" s="17" t="s">
        <v>37</v>
      </c>
      <c r="F42" s="18">
        <v>23444</v>
      </c>
      <c r="G42" s="18">
        <v>28484.460000000003</v>
      </c>
      <c r="H42" s="19"/>
    </row>
    <row r="43" spans="1:8" ht="18.75" x14ac:dyDescent="0.3">
      <c r="A43" s="8" t="s">
        <v>86</v>
      </c>
      <c r="B43" s="8" t="s">
        <v>12</v>
      </c>
      <c r="C43" s="9">
        <v>41317</v>
      </c>
      <c r="D43" s="10" t="s">
        <v>36</v>
      </c>
      <c r="E43" s="17" t="s">
        <v>37</v>
      </c>
      <c r="F43" s="11">
        <v>20350</v>
      </c>
      <c r="G43" s="11">
        <v>21555</v>
      </c>
      <c r="H43" s="12"/>
    </row>
    <row r="44" spans="1:8" x14ac:dyDescent="0.25">
      <c r="E44" s="1" t="s">
        <v>87</v>
      </c>
      <c r="F44" s="14">
        <f>SUM(F3:F43)</f>
        <v>3548562</v>
      </c>
      <c r="G44" s="14">
        <f>SUM(G3:G43)</f>
        <v>3721353.1750000007</v>
      </c>
      <c r="H44" s="14"/>
    </row>
    <row r="52" spans="6:6" x14ac:dyDescent="0.25">
      <c r="F52" s="14"/>
    </row>
  </sheetData>
  <mergeCells count="1">
    <mergeCell ref="Q4:S4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6DFC-FDC0-453D-9506-A4BED0D39308}">
  <dimension ref="A5:K19"/>
  <sheetViews>
    <sheetView workbookViewId="0">
      <selection activeCell="G11" sqref="G11"/>
    </sheetView>
  </sheetViews>
  <sheetFormatPr defaultRowHeight="15" x14ac:dyDescent="0.25"/>
  <cols>
    <col min="7" max="7" width="10.5703125" bestFit="1" customWidth="1"/>
  </cols>
  <sheetData>
    <row r="5" spans="1:11" ht="21" x14ac:dyDescent="0.25">
      <c r="A5" s="42" t="s">
        <v>91</v>
      </c>
      <c r="B5" s="43"/>
      <c r="C5" s="44"/>
      <c r="E5" s="42" t="s">
        <v>92</v>
      </c>
      <c r="F5" s="43"/>
      <c r="G5" s="44"/>
      <c r="I5" s="42" t="s">
        <v>93</v>
      </c>
      <c r="J5" s="43"/>
      <c r="K5" s="44"/>
    </row>
    <row r="6" spans="1:11" ht="15.75" x14ac:dyDescent="0.3">
      <c r="A6" s="45"/>
      <c r="G6" s="46"/>
      <c r="K6" s="46"/>
    </row>
    <row r="7" spans="1:11" ht="15.75" x14ac:dyDescent="0.3">
      <c r="A7" s="47" t="s">
        <v>94</v>
      </c>
      <c r="B7" s="48" t="s">
        <v>95</v>
      </c>
      <c r="C7" s="48" t="s">
        <v>96</v>
      </c>
      <c r="E7" s="49" t="s">
        <v>97</v>
      </c>
      <c r="F7" s="50"/>
      <c r="G7" s="48" t="s">
        <v>98</v>
      </c>
      <c r="I7" s="49" t="s">
        <v>99</v>
      </c>
      <c r="J7" s="50"/>
      <c r="K7" s="48" t="s">
        <v>98</v>
      </c>
    </row>
    <row r="8" spans="1:11" ht="15.75" x14ac:dyDescent="0.3">
      <c r="A8" s="51">
        <v>1</v>
      </c>
      <c r="B8" s="52" t="s">
        <v>100</v>
      </c>
      <c r="C8" s="53">
        <v>120</v>
      </c>
      <c r="D8" s="54"/>
      <c r="E8" s="55" t="s">
        <v>101</v>
      </c>
      <c r="F8" s="54"/>
      <c r="G8" s="56">
        <f>MIN(C8:C19)</f>
        <v>90</v>
      </c>
      <c r="H8" s="54"/>
      <c r="I8" s="53">
        <v>1</v>
      </c>
      <c r="J8" s="54"/>
      <c r="K8" s="57">
        <f>LARGE(C8:C19,1)</f>
        <v>415</v>
      </c>
    </row>
    <row r="9" spans="1:11" ht="15.75" x14ac:dyDescent="0.3">
      <c r="A9" s="51">
        <v>2</v>
      </c>
      <c r="B9" s="52" t="s">
        <v>102</v>
      </c>
      <c r="C9" s="53">
        <v>230</v>
      </c>
      <c r="E9" s="55" t="s">
        <v>103</v>
      </c>
      <c r="G9" s="56">
        <f>MAX(C8:C19)</f>
        <v>415</v>
      </c>
      <c r="I9" s="53">
        <v>2</v>
      </c>
      <c r="K9" s="57">
        <f>LARGE(C8:C19,2)</f>
        <v>410</v>
      </c>
    </row>
    <row r="10" spans="1:11" ht="15.75" x14ac:dyDescent="0.3">
      <c r="A10" s="51">
        <v>3</v>
      </c>
      <c r="B10" s="52" t="s">
        <v>104</v>
      </c>
      <c r="C10" s="53">
        <v>405</v>
      </c>
      <c r="E10" s="55" t="s">
        <v>105</v>
      </c>
      <c r="F10" s="58"/>
      <c r="G10" s="56">
        <f>AVERAGE(C8:C19)</f>
        <v>267.08333333333331</v>
      </c>
      <c r="I10" s="53">
        <v>3</v>
      </c>
      <c r="K10" s="57">
        <f>LARGE(C8:C19,3)</f>
        <v>405</v>
      </c>
    </row>
    <row r="11" spans="1:11" ht="15.75" x14ac:dyDescent="0.3">
      <c r="A11" s="51">
        <v>4</v>
      </c>
      <c r="B11" s="52" t="s">
        <v>106</v>
      </c>
      <c r="C11" s="53">
        <v>350</v>
      </c>
      <c r="E11" s="55" t="s">
        <v>107</v>
      </c>
      <c r="G11" s="56">
        <f>MEDIAN(C8:C19)</f>
        <v>240</v>
      </c>
      <c r="I11" s="53">
        <v>4</v>
      </c>
      <c r="K11" s="57">
        <f>LARGE(C8:C19,4)</f>
        <v>360</v>
      </c>
    </row>
    <row r="12" spans="1:11" ht="15.75" x14ac:dyDescent="0.3">
      <c r="A12" s="51">
        <v>5</v>
      </c>
      <c r="B12" s="52" t="s">
        <v>106</v>
      </c>
      <c r="C12" s="53">
        <v>360</v>
      </c>
      <c r="I12" s="53">
        <v>5</v>
      </c>
      <c r="K12" s="57">
        <f>LARGE(C8:C19,5)</f>
        <v>350</v>
      </c>
    </row>
    <row r="13" spans="1:11" ht="15.75" x14ac:dyDescent="0.3">
      <c r="A13" s="51">
        <v>6</v>
      </c>
      <c r="B13" s="52" t="s">
        <v>102</v>
      </c>
      <c r="C13" s="53">
        <v>240</v>
      </c>
      <c r="G13" s="46"/>
      <c r="K13" s="46"/>
    </row>
    <row r="14" spans="1:11" ht="15.75" x14ac:dyDescent="0.3">
      <c r="A14" s="51">
        <v>7</v>
      </c>
      <c r="B14" s="52" t="s">
        <v>104</v>
      </c>
      <c r="C14" s="53">
        <v>415</v>
      </c>
      <c r="E14" s="49" t="s">
        <v>108</v>
      </c>
      <c r="F14" s="48" t="s">
        <v>109</v>
      </c>
      <c r="G14" s="48" t="s">
        <v>98</v>
      </c>
      <c r="I14" s="49" t="s">
        <v>110</v>
      </c>
      <c r="J14" s="50"/>
      <c r="K14" s="48" t="s">
        <v>98</v>
      </c>
    </row>
    <row r="15" spans="1:11" ht="15.75" x14ac:dyDescent="0.3">
      <c r="A15" s="51">
        <v>8</v>
      </c>
      <c r="B15" s="52" t="s">
        <v>100</v>
      </c>
      <c r="C15" s="53">
        <v>110</v>
      </c>
      <c r="E15" s="55" t="s">
        <v>105</v>
      </c>
      <c r="F15" s="59">
        <v>2</v>
      </c>
      <c r="G15" s="124">
        <f>ROUND(AVERAGE(C8:C19), 2)</f>
        <v>267.08</v>
      </c>
      <c r="I15" s="53">
        <v>1</v>
      </c>
      <c r="K15" s="57">
        <f>SMALL(C8:C19,1)</f>
        <v>90</v>
      </c>
    </row>
    <row r="16" spans="1:11" ht="15.75" x14ac:dyDescent="0.3">
      <c r="A16" s="51">
        <v>9</v>
      </c>
      <c r="B16" s="52" t="s">
        <v>111</v>
      </c>
      <c r="C16" s="53">
        <v>90</v>
      </c>
      <c r="E16" s="55" t="s">
        <v>105</v>
      </c>
      <c r="F16" s="59">
        <v>1</v>
      </c>
      <c r="G16" s="125">
        <f>ROUND(AVERAGE(C8:C19), 1)</f>
        <v>267.10000000000002</v>
      </c>
      <c r="I16" s="53">
        <v>2</v>
      </c>
      <c r="K16" s="57">
        <f>SMALL(C8:C19,2)</f>
        <v>110</v>
      </c>
    </row>
    <row r="17" spans="1:11" ht="15.75" x14ac:dyDescent="0.3">
      <c r="A17" s="51">
        <v>10</v>
      </c>
      <c r="B17" s="52" t="s">
        <v>104</v>
      </c>
      <c r="C17" s="53">
        <v>410</v>
      </c>
      <c r="E17" s="55" t="s">
        <v>105</v>
      </c>
      <c r="F17" s="59">
        <v>0</v>
      </c>
      <c r="G17" s="57">
        <f>ROUND(AVERAGE(C8:C19), 0)</f>
        <v>267</v>
      </c>
      <c r="I17" s="53">
        <v>3</v>
      </c>
      <c r="K17" s="57">
        <f>SMALL(C8:C19,3)</f>
        <v>120</v>
      </c>
    </row>
    <row r="18" spans="1:11" ht="15.75" x14ac:dyDescent="0.3">
      <c r="A18" s="51">
        <v>11</v>
      </c>
      <c r="B18" s="52" t="s">
        <v>102</v>
      </c>
      <c r="C18" s="53">
        <v>235</v>
      </c>
      <c r="E18" s="55" t="s">
        <v>105</v>
      </c>
      <c r="F18" s="59">
        <v>-1</v>
      </c>
      <c r="G18" s="57">
        <f>ROUND(AVERAGE(C8:C19), -1)</f>
        <v>270</v>
      </c>
      <c r="I18" s="53">
        <v>4</v>
      </c>
      <c r="K18" s="57">
        <f>SMALL(C8:C19,4)</f>
        <v>230</v>
      </c>
    </row>
    <row r="19" spans="1:11" ht="15.75" x14ac:dyDescent="0.3">
      <c r="A19" s="51">
        <v>12</v>
      </c>
      <c r="B19" s="52" t="s">
        <v>102</v>
      </c>
      <c r="C19" s="53">
        <v>240</v>
      </c>
      <c r="E19" s="55" t="s">
        <v>105</v>
      </c>
      <c r="F19" s="59">
        <v>-2</v>
      </c>
      <c r="G19" s="57">
        <f>ROUND(AVERAGE(C8:C19), -2)</f>
        <v>300</v>
      </c>
      <c r="I19" s="53">
        <v>5</v>
      </c>
      <c r="K19" s="57">
        <f>SMALL(C8:C19,5)</f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C8FB-9077-491A-AD29-AB5C8B5493EB}">
  <dimension ref="A1:L65"/>
  <sheetViews>
    <sheetView topLeftCell="A9" workbookViewId="0">
      <selection activeCell="I57" sqref="I57"/>
    </sheetView>
  </sheetViews>
  <sheetFormatPr defaultRowHeight="15" x14ac:dyDescent="0.25"/>
  <cols>
    <col min="1" max="1" width="34" style="79" bestFit="1" customWidth="1"/>
    <col min="2" max="2" width="14.140625" style="79" customWidth="1"/>
    <col min="3" max="3" width="17.5703125" style="79" customWidth="1"/>
    <col min="4" max="4" width="14.28515625" style="79" bestFit="1" customWidth="1"/>
    <col min="5" max="5" width="9.5703125" style="79" bestFit="1" customWidth="1"/>
    <col min="6" max="6" width="17.28515625" style="79" customWidth="1"/>
    <col min="7" max="7" width="9.140625" style="79"/>
    <col min="8" max="8" width="5" style="79" bestFit="1" customWidth="1"/>
    <col min="9" max="9" width="11" style="79" bestFit="1" customWidth="1"/>
    <col min="10" max="10" width="10" style="79" bestFit="1" customWidth="1"/>
    <col min="11" max="11" width="48.42578125" style="79" bestFit="1" customWidth="1"/>
    <col min="12" max="12" width="14.28515625" style="79" bestFit="1" customWidth="1"/>
    <col min="13" max="16384" width="9.140625" style="79"/>
  </cols>
  <sheetData>
    <row r="1" spans="1:12" x14ac:dyDescent="0.25">
      <c r="A1" s="77" t="s">
        <v>160</v>
      </c>
      <c r="B1" s="77" t="s">
        <v>161</v>
      </c>
      <c r="C1" s="78" t="s">
        <v>423</v>
      </c>
      <c r="D1" s="126" t="s">
        <v>424</v>
      </c>
    </row>
    <row r="2" spans="1:12" x14ac:dyDescent="0.25">
      <c r="A2" s="80" t="s">
        <v>162</v>
      </c>
      <c r="B2" s="80">
        <v>30</v>
      </c>
      <c r="C2" s="79" t="str">
        <f>IF(B2&lt;=12,"Kid",IF(B2&lt;=19,"Teen",IF(B2&lt;=21,"Adolescent",IF(B2&gt;21,"Adult",))))</f>
        <v>Adult</v>
      </c>
      <c r="D2" s="79" t="str" cm="1">
        <f t="array" ref="D2">_xlfn.IFS(B2&lt;=18.5,"Underweight",B2&lt;=25,"Normal weight",B2&lt;=30,"Overweight",B2&gt;30,"Obese")</f>
        <v>Overweight</v>
      </c>
    </row>
    <row r="3" spans="1:12" x14ac:dyDescent="0.25">
      <c r="A3" s="80" t="s">
        <v>163</v>
      </c>
      <c r="B3" s="80">
        <v>14</v>
      </c>
      <c r="C3" s="79" t="str">
        <f t="shared" ref="C3:C28" si="0">IF(B3&lt;=12,"Kid",IF(B3&lt;=19,"Teen",IF(B3&lt;=21,"Adolescent",IF(B3&gt;21,"Adult",))))</f>
        <v>Teen</v>
      </c>
      <c r="D3" s="79" t="str" cm="1">
        <f t="array" ref="D3">_xlfn.IFS(B3&lt;=18.5,"Underweight",B3&lt;=25,"Normal weight",B3&lt;=30,"Overweight",B3&gt;30,"Obese")</f>
        <v>Underweight</v>
      </c>
    </row>
    <row r="4" spans="1:12" x14ac:dyDescent="0.25">
      <c r="A4" s="80" t="s">
        <v>164</v>
      </c>
      <c r="B4" s="80">
        <v>16</v>
      </c>
      <c r="C4" s="79" t="str">
        <f t="shared" si="0"/>
        <v>Teen</v>
      </c>
      <c r="D4" s="79" t="str" cm="1">
        <f t="array" ref="D4">_xlfn.IFS(B4&lt;=18.5,"Underweight",B4&lt;=25,"Normal weight",B4&lt;=30,"Overweight",B4&gt;30,"Obese")</f>
        <v>Underweight</v>
      </c>
    </row>
    <row r="5" spans="1:12" x14ac:dyDescent="0.25">
      <c r="A5" s="80" t="s">
        <v>165</v>
      </c>
      <c r="B5" s="80">
        <v>21</v>
      </c>
      <c r="C5" s="79" t="str">
        <f t="shared" si="0"/>
        <v>Adolescent</v>
      </c>
      <c r="D5" s="79" t="str" cm="1">
        <f t="array" ref="D5">_xlfn.IFS(B5&lt;=18.5,"Underweight",B5&lt;=25,"Normal weight",B5&lt;=30,"Overweight",B5&gt;30,"Obese")</f>
        <v>Normal weight</v>
      </c>
      <c r="K5" s="111" t="s">
        <v>166</v>
      </c>
      <c r="L5" s="111"/>
    </row>
    <row r="6" spans="1:12" x14ac:dyDescent="0.25">
      <c r="A6" s="80" t="s">
        <v>167</v>
      </c>
      <c r="B6" s="80">
        <v>32</v>
      </c>
      <c r="C6" s="79" t="str">
        <f t="shared" si="0"/>
        <v>Adult</v>
      </c>
      <c r="D6" s="79" t="str" cm="1">
        <f t="array" ref="D6">_xlfn.IFS(B6&lt;=18.5,"Underweight",B6&lt;=25,"Normal weight",B6&lt;=30,"Overweight",B6&gt;30,"Obese")</f>
        <v>Obese</v>
      </c>
      <c r="H6" s="112" t="s">
        <v>166</v>
      </c>
      <c r="I6" s="112"/>
      <c r="K6" s="81" t="s">
        <v>168</v>
      </c>
      <c r="L6" s="81" t="s">
        <v>169</v>
      </c>
    </row>
    <row r="7" spans="1:12" ht="17.25" x14ac:dyDescent="0.25">
      <c r="A7" s="80" t="s">
        <v>170</v>
      </c>
      <c r="B7" s="80">
        <v>45</v>
      </c>
      <c r="C7" s="79" t="str">
        <f t="shared" si="0"/>
        <v>Adult</v>
      </c>
      <c r="D7" s="79" t="str" cm="1">
        <f t="array" ref="D7">_xlfn.IFS(B7&lt;=18.5,"Underweight",B7&lt;=25,"Normal weight",B7&lt;=30,"Overweight",B7&gt;30,"Obese")</f>
        <v>Obese</v>
      </c>
      <c r="H7" s="82" t="s">
        <v>161</v>
      </c>
      <c r="I7" s="82" t="s">
        <v>169</v>
      </c>
      <c r="K7" s="83" t="s">
        <v>171</v>
      </c>
      <c r="L7" s="84" t="s">
        <v>172</v>
      </c>
    </row>
    <row r="8" spans="1:12" ht="17.25" x14ac:dyDescent="0.25">
      <c r="A8" s="85" t="s">
        <v>58</v>
      </c>
      <c r="B8" s="80">
        <v>5</v>
      </c>
      <c r="C8" s="79" t="str">
        <f t="shared" si="0"/>
        <v>Kid</v>
      </c>
      <c r="D8" s="79" t="str" cm="1">
        <f t="array" ref="D8">_xlfn.IFS(B8&lt;=18.5,"Underweight",B8&lt;=25,"Normal weight",B8&lt;=30,"Overweight",B8&gt;30,"Obese")</f>
        <v>Underweight</v>
      </c>
      <c r="H8" s="86" t="s">
        <v>173</v>
      </c>
      <c r="I8" s="86" t="s">
        <v>174</v>
      </c>
      <c r="K8" s="83" t="s">
        <v>175</v>
      </c>
      <c r="L8" s="87" t="s">
        <v>176</v>
      </c>
    </row>
    <row r="9" spans="1:12" ht="17.25" x14ac:dyDescent="0.25">
      <c r="A9" s="88" t="s">
        <v>59</v>
      </c>
      <c r="B9" s="80">
        <v>16</v>
      </c>
      <c r="C9" s="79" t="str">
        <f t="shared" si="0"/>
        <v>Teen</v>
      </c>
      <c r="D9" s="79" t="str" cm="1">
        <f t="array" ref="D9">_xlfn.IFS(B9&lt;=18.5,"Underweight",B9&lt;=25,"Normal weight",B9&lt;=30,"Overweight",B9&gt;30,"Obese")</f>
        <v>Underweight</v>
      </c>
      <c r="H9" s="86" t="s">
        <v>177</v>
      </c>
      <c r="I9" s="86" t="s">
        <v>178</v>
      </c>
      <c r="K9" s="83" t="s">
        <v>179</v>
      </c>
      <c r="L9" s="87" t="s">
        <v>180</v>
      </c>
    </row>
    <row r="10" spans="1:12" ht="17.25" x14ac:dyDescent="0.25">
      <c r="A10" s="85" t="s">
        <v>60</v>
      </c>
      <c r="B10" s="80">
        <v>65</v>
      </c>
      <c r="C10" s="79" t="str">
        <f t="shared" si="0"/>
        <v>Adult</v>
      </c>
      <c r="D10" s="79" t="str" cm="1">
        <f t="array" ref="D10">_xlfn.IFS(B10&lt;=18.5,"Underweight",B10&lt;=25,"Normal weight",B10&lt;=30,"Overweight",B10&gt;30,"Obese")</f>
        <v>Obese</v>
      </c>
      <c r="H10" s="86" t="s">
        <v>181</v>
      </c>
      <c r="I10" s="86" t="s">
        <v>182</v>
      </c>
      <c r="K10" s="83" t="s">
        <v>425</v>
      </c>
      <c r="L10" s="87" t="s">
        <v>184</v>
      </c>
    </row>
    <row r="11" spans="1:12" x14ac:dyDescent="0.25">
      <c r="A11" s="88" t="s">
        <v>62</v>
      </c>
      <c r="B11" s="80">
        <v>23</v>
      </c>
      <c r="C11" s="79" t="str">
        <f t="shared" si="0"/>
        <v>Adult</v>
      </c>
      <c r="D11" s="79" t="str" cm="1">
        <f t="array" ref="D11">_xlfn.IFS(B11&lt;=18.5,"Underweight",B11&lt;=25,"Normal weight",B11&lt;=30,"Overweight",B11&gt;30,"Obese")</f>
        <v>Normal weight</v>
      </c>
      <c r="H11" s="86" t="s">
        <v>185</v>
      </c>
      <c r="I11" s="86" t="s">
        <v>186</v>
      </c>
    </row>
    <row r="12" spans="1:12" x14ac:dyDescent="0.25">
      <c r="A12" s="85" t="s">
        <v>64</v>
      </c>
      <c r="B12" s="80">
        <v>48</v>
      </c>
      <c r="C12" s="79" t="str">
        <f t="shared" si="0"/>
        <v>Adult</v>
      </c>
      <c r="D12" s="79" t="str" cm="1">
        <f t="array" ref="D12">_xlfn.IFS(B12&lt;=18.5,"Underweight",B12&lt;=25,"Normal weight",B12&lt;=30,"Overweight",B12&gt;30,"Obese")</f>
        <v>Obese</v>
      </c>
    </row>
    <row r="13" spans="1:12" x14ac:dyDescent="0.25">
      <c r="A13" s="88" t="s">
        <v>66</v>
      </c>
      <c r="B13" s="80">
        <v>23</v>
      </c>
      <c r="C13" s="79" t="str">
        <f t="shared" si="0"/>
        <v>Adult</v>
      </c>
      <c r="D13" s="79" t="str" cm="1">
        <f t="array" ref="D13">_xlfn.IFS(B13&lt;=18.5,"Underweight",B13&lt;=25,"Normal weight",B13&lt;=30,"Overweight",B13&gt;30,"Obese")</f>
        <v>Normal weight</v>
      </c>
    </row>
    <row r="14" spans="1:12" x14ac:dyDescent="0.25">
      <c r="A14" s="85" t="s">
        <v>68</v>
      </c>
      <c r="B14" s="80">
        <v>32</v>
      </c>
      <c r="C14" s="79" t="str">
        <f t="shared" si="0"/>
        <v>Adult</v>
      </c>
      <c r="D14" s="79" t="str" cm="1">
        <f t="array" ref="D14">_xlfn.IFS(B14&lt;=18.5,"Underweight",B14&lt;=25,"Normal weight",B14&lt;=30,"Overweight",B14&gt;30,"Obese")</f>
        <v>Obese</v>
      </c>
    </row>
    <row r="15" spans="1:12" x14ac:dyDescent="0.25">
      <c r="A15" s="88" t="s">
        <v>69</v>
      </c>
      <c r="B15" s="80">
        <v>14</v>
      </c>
      <c r="C15" s="79" t="str">
        <f t="shared" si="0"/>
        <v>Teen</v>
      </c>
      <c r="D15" s="79" t="str" cm="1">
        <f t="array" ref="D15">_xlfn.IFS(B15&lt;=18.5,"Underweight",B15&lt;=25,"Normal weight",B15&lt;=30,"Overweight",B15&gt;30,"Obese")</f>
        <v>Underweight</v>
      </c>
    </row>
    <row r="16" spans="1:12" x14ac:dyDescent="0.25">
      <c r="A16" s="85" t="s">
        <v>71</v>
      </c>
      <c r="B16" s="80">
        <v>54</v>
      </c>
      <c r="C16" s="79" t="str">
        <f t="shared" si="0"/>
        <v>Adult</v>
      </c>
      <c r="D16" s="79" t="str" cm="1">
        <f t="array" ref="D16">_xlfn.IFS(B16&lt;=18.5,"Underweight",B16&lt;=25,"Normal weight",B16&lt;=30,"Overweight",B16&gt;30,"Obese")</f>
        <v>Obese</v>
      </c>
    </row>
    <row r="17" spans="1:4" x14ac:dyDescent="0.25">
      <c r="A17" s="88" t="s">
        <v>72</v>
      </c>
      <c r="B17" s="80">
        <v>32</v>
      </c>
      <c r="C17" s="79" t="str">
        <f t="shared" si="0"/>
        <v>Adult</v>
      </c>
      <c r="D17" s="79" t="str" cm="1">
        <f t="array" ref="D17">_xlfn.IFS(B17&lt;=18.5,"Underweight",B17&lt;=25,"Normal weight",B17&lt;=30,"Overweight",B17&gt;30,"Obese")</f>
        <v>Obese</v>
      </c>
    </row>
    <row r="18" spans="1:4" x14ac:dyDescent="0.25">
      <c r="A18" s="85" t="s">
        <v>73</v>
      </c>
      <c r="B18" s="80">
        <v>12</v>
      </c>
      <c r="C18" s="79" t="str">
        <f t="shared" si="0"/>
        <v>Kid</v>
      </c>
      <c r="D18" s="79" t="str" cm="1">
        <f t="array" ref="D18">_xlfn.IFS(B18&lt;=18.5,"Underweight",B18&lt;=25,"Normal weight",B18&lt;=30,"Overweight",B18&gt;30,"Obese")</f>
        <v>Underweight</v>
      </c>
    </row>
    <row r="19" spans="1:4" x14ac:dyDescent="0.25">
      <c r="A19" s="88" t="s">
        <v>75</v>
      </c>
      <c r="B19" s="80">
        <v>33</v>
      </c>
      <c r="C19" s="79" t="str">
        <f t="shared" si="0"/>
        <v>Adult</v>
      </c>
      <c r="D19" s="79" t="str" cm="1">
        <f t="array" ref="D19">_xlfn.IFS(B19&lt;=18.5,"Underweight",B19&lt;=25,"Normal weight",B19&lt;=30,"Overweight",B19&gt;30,"Obese")</f>
        <v>Obese</v>
      </c>
    </row>
    <row r="20" spans="1:4" x14ac:dyDescent="0.25">
      <c r="A20" s="85" t="s">
        <v>76</v>
      </c>
      <c r="B20" s="80">
        <v>23</v>
      </c>
      <c r="C20" s="79" t="str">
        <f t="shared" si="0"/>
        <v>Adult</v>
      </c>
      <c r="D20" s="79" t="str" cm="1">
        <f t="array" ref="D20">_xlfn.IFS(B20&lt;=18.5,"Underweight",B20&lt;=25,"Normal weight",B20&lt;=30,"Overweight",B20&gt;30,"Obese")</f>
        <v>Normal weight</v>
      </c>
    </row>
    <row r="21" spans="1:4" x14ac:dyDescent="0.25">
      <c r="A21" s="88" t="s">
        <v>77</v>
      </c>
      <c r="B21" s="80">
        <v>13</v>
      </c>
      <c r="C21" s="79" t="str">
        <f t="shared" si="0"/>
        <v>Teen</v>
      </c>
      <c r="D21" s="79" t="str" cm="1">
        <f t="array" ref="D21">_xlfn.IFS(B21&lt;=18.5,"Underweight",B21&lt;=25,"Normal weight",B21&lt;=30,"Overweight",B21&gt;30,"Obese")</f>
        <v>Underweight</v>
      </c>
    </row>
    <row r="22" spans="1:4" x14ac:dyDescent="0.25">
      <c r="A22" s="85" t="s">
        <v>78</v>
      </c>
      <c r="B22" s="80">
        <v>26</v>
      </c>
      <c r="C22" s="79" t="str">
        <f t="shared" si="0"/>
        <v>Adult</v>
      </c>
      <c r="D22" s="79" t="str" cm="1">
        <f t="array" ref="D22">_xlfn.IFS(B22&lt;=18.5,"Underweight",B22&lt;=25,"Normal weight",B22&lt;=30,"Overweight",B22&gt;30,"Obese")</f>
        <v>Overweight</v>
      </c>
    </row>
    <row r="23" spans="1:4" x14ac:dyDescent="0.25">
      <c r="A23" s="88" t="s">
        <v>79</v>
      </c>
      <c r="B23" s="80">
        <v>25</v>
      </c>
      <c r="C23" s="79" t="str">
        <f t="shared" si="0"/>
        <v>Adult</v>
      </c>
      <c r="D23" s="79" t="str" cm="1">
        <f t="array" ref="D23">_xlfn.IFS(B23&lt;=18.5,"Underweight",B23&lt;=25,"Normal weight",B23&lt;=30,"Overweight",B23&gt;30,"Obese")</f>
        <v>Normal weight</v>
      </c>
    </row>
    <row r="24" spans="1:4" x14ac:dyDescent="0.25">
      <c r="A24" s="85" t="s">
        <v>80</v>
      </c>
      <c r="B24" s="80">
        <v>20</v>
      </c>
      <c r="C24" s="79" t="str">
        <f t="shared" si="0"/>
        <v>Adolescent</v>
      </c>
      <c r="D24" s="79" t="str" cm="1">
        <f t="array" ref="D24">_xlfn.IFS(B24&lt;=18.5,"Underweight",B24&lt;=25,"Normal weight",B24&lt;=30,"Overweight",B24&gt;30,"Obese")</f>
        <v>Normal weight</v>
      </c>
    </row>
    <row r="25" spans="1:4" x14ac:dyDescent="0.25">
      <c r="A25" s="88" t="s">
        <v>81</v>
      </c>
      <c r="B25" s="80">
        <v>31</v>
      </c>
      <c r="C25" s="79" t="str">
        <f t="shared" si="0"/>
        <v>Adult</v>
      </c>
      <c r="D25" s="79" t="str" cm="1">
        <f t="array" ref="D25">_xlfn.IFS(B25&lt;=18.5,"Underweight",B25&lt;=25,"Normal weight",B25&lt;=30,"Overweight",B25&gt;30,"Obese")</f>
        <v>Obese</v>
      </c>
    </row>
    <row r="26" spans="1:4" x14ac:dyDescent="0.25">
      <c r="A26" s="85" t="s">
        <v>82</v>
      </c>
      <c r="B26" s="80">
        <v>11</v>
      </c>
      <c r="C26" s="79" t="str">
        <f t="shared" si="0"/>
        <v>Kid</v>
      </c>
      <c r="D26" s="79" t="str" cm="1">
        <f t="array" ref="D26">_xlfn.IFS(B26&lt;=18.5,"Underweight",B26&lt;=25,"Normal weight",B26&lt;=30,"Overweight",B26&gt;30,"Obese")</f>
        <v>Underweight</v>
      </c>
    </row>
    <row r="27" spans="1:4" x14ac:dyDescent="0.25">
      <c r="A27" s="85" t="s">
        <v>84</v>
      </c>
      <c r="B27" s="80">
        <v>19</v>
      </c>
      <c r="C27" s="79" t="str">
        <f t="shared" si="0"/>
        <v>Teen</v>
      </c>
      <c r="D27" s="79" t="str" cm="1">
        <f t="array" ref="D27">_xlfn.IFS(B27&lt;=18.5,"Underweight",B27&lt;=25,"Normal weight",B27&lt;=30,"Overweight",B27&gt;30,"Obese")</f>
        <v>Normal weight</v>
      </c>
    </row>
    <row r="28" spans="1:4" x14ac:dyDescent="0.25">
      <c r="A28" s="88" t="s">
        <v>85</v>
      </c>
      <c r="B28" s="80">
        <v>44</v>
      </c>
      <c r="C28" s="79" t="str">
        <f t="shared" si="0"/>
        <v>Adult</v>
      </c>
      <c r="D28" s="79" t="str" cm="1">
        <f t="array" ref="D28">_xlfn.IFS(B28&lt;=18.5,"Underweight",B28&lt;=25,"Normal weight",B28&lt;=30,"Overweight",B28&gt;30,"Obese")</f>
        <v>Obese</v>
      </c>
    </row>
    <row r="35" spans="1:12" ht="17.25" x14ac:dyDescent="0.25">
      <c r="A35" s="130" t="s">
        <v>160</v>
      </c>
      <c r="B35" s="131" t="s">
        <v>426</v>
      </c>
      <c r="C35" s="131" t="s">
        <v>453</v>
      </c>
      <c r="D35" s="130" t="s">
        <v>427</v>
      </c>
      <c r="E35" s="131" t="s">
        <v>168</v>
      </c>
      <c r="F35" s="131" t="s">
        <v>169</v>
      </c>
      <c r="J35" s="111" t="s">
        <v>166</v>
      </c>
      <c r="K35" s="111"/>
      <c r="L35" s="89"/>
    </row>
    <row r="36" spans="1:12" ht="17.25" x14ac:dyDescent="0.25">
      <c r="A36" s="130" t="s">
        <v>129</v>
      </c>
      <c r="B36" s="130">
        <v>175</v>
      </c>
      <c r="C36" s="130">
        <f>B36/100</f>
        <v>1.75</v>
      </c>
      <c r="D36" s="130">
        <v>70</v>
      </c>
      <c r="E36" s="132">
        <f>D36/(C36^2)</f>
        <v>22.857142857142858</v>
      </c>
      <c r="F36" s="130" t="str" cm="1">
        <f t="array" ref="F36">_xlfn.IFS(E36&lt;=18.5,"Underweight",E36&lt;=25,"Normal weight",E36&lt;=30,"Overweight",E36&gt;30,"Obese")</f>
        <v>Normal weight</v>
      </c>
      <c r="J36" s="81" t="s">
        <v>168</v>
      </c>
      <c r="K36" s="81" t="s">
        <v>169</v>
      </c>
      <c r="L36" s="89"/>
    </row>
    <row r="37" spans="1:12" ht="17.25" x14ac:dyDescent="0.25">
      <c r="A37" s="130" t="s">
        <v>428</v>
      </c>
      <c r="B37" s="130">
        <v>160</v>
      </c>
      <c r="C37" s="130">
        <f t="shared" ref="C37:C65" si="1">B37/100</f>
        <v>1.6</v>
      </c>
      <c r="D37" s="130">
        <v>55</v>
      </c>
      <c r="E37" s="132">
        <f t="shared" ref="E37:E65" si="2">D37/(C37^2)</f>
        <v>21.484374999999996</v>
      </c>
      <c r="F37" s="130" t="str" cm="1">
        <f t="array" ref="F37">_xlfn.IFS(E37&lt;=18.5,"Underweight",E37&lt;=25,"Normal weight",E37&lt;=30,"Overweight",E37&gt;30,"Obese")</f>
        <v>Normal weight</v>
      </c>
      <c r="J37" s="83" t="s">
        <v>171</v>
      </c>
      <c r="K37" s="84" t="s">
        <v>172</v>
      </c>
      <c r="L37" s="89"/>
    </row>
    <row r="38" spans="1:12" ht="17.25" x14ac:dyDescent="0.25">
      <c r="A38" s="130" t="s">
        <v>429</v>
      </c>
      <c r="B38" s="130">
        <v>185</v>
      </c>
      <c r="C38" s="130">
        <f t="shared" si="1"/>
        <v>1.85</v>
      </c>
      <c r="D38" s="130">
        <v>80</v>
      </c>
      <c r="E38" s="132">
        <f t="shared" si="2"/>
        <v>23.374726077428779</v>
      </c>
      <c r="F38" s="130" t="str" cm="1">
        <f t="array" ref="F38">_xlfn.IFS(E38&lt;=18.5,"Underweight",E38&lt;=25,"Normal weight",E38&lt;=30,"Overweight",E38&gt;30,"Obese")</f>
        <v>Normal weight</v>
      </c>
      <c r="J38" s="83" t="s">
        <v>175</v>
      </c>
      <c r="K38" s="87" t="s">
        <v>176</v>
      </c>
      <c r="L38" s="89"/>
    </row>
    <row r="39" spans="1:12" ht="17.25" x14ac:dyDescent="0.25">
      <c r="A39" s="130" t="s">
        <v>430</v>
      </c>
      <c r="B39" s="130">
        <v>165</v>
      </c>
      <c r="C39" s="130">
        <f t="shared" si="1"/>
        <v>1.65</v>
      </c>
      <c r="D39" s="130">
        <v>68</v>
      </c>
      <c r="E39" s="132">
        <f t="shared" si="2"/>
        <v>24.977043158861342</v>
      </c>
      <c r="F39" s="130" t="str" cm="1">
        <f t="array" ref="F39">_xlfn.IFS(E39&lt;=18.5,"Underweight",E39&lt;=25,"Normal weight",E39&lt;=30,"Overweight",E39&gt;30,"Obese")</f>
        <v>Normal weight</v>
      </c>
      <c r="J39" s="83" t="s">
        <v>179</v>
      </c>
      <c r="K39" s="87" t="s">
        <v>180</v>
      </c>
    </row>
    <row r="40" spans="1:12" ht="17.25" x14ac:dyDescent="0.25">
      <c r="A40" s="130" t="s">
        <v>394</v>
      </c>
      <c r="B40" s="130">
        <v>180</v>
      </c>
      <c r="C40" s="130">
        <f t="shared" si="1"/>
        <v>1.8</v>
      </c>
      <c r="D40" s="130">
        <v>85</v>
      </c>
      <c r="E40" s="132">
        <f t="shared" si="2"/>
        <v>26.234567901234566</v>
      </c>
      <c r="F40" s="130" t="str" cm="1">
        <f t="array" ref="F40">_xlfn.IFS(E40&lt;=18.5,"Underweight",E40&lt;=25,"Normal weight",E40&lt;=30,"Overweight",E40&gt;30,"Obese")</f>
        <v>Overweight</v>
      </c>
      <c r="J40" s="83" t="s">
        <v>183</v>
      </c>
      <c r="K40" s="87" t="s">
        <v>184</v>
      </c>
    </row>
    <row r="41" spans="1:12" ht="17.25" x14ac:dyDescent="0.3">
      <c r="A41" s="130" t="s">
        <v>431</v>
      </c>
      <c r="B41" s="130">
        <v>155</v>
      </c>
      <c r="C41" s="130">
        <f t="shared" si="1"/>
        <v>1.55</v>
      </c>
      <c r="D41" s="130">
        <v>45</v>
      </c>
      <c r="E41" s="132">
        <f t="shared" si="2"/>
        <v>18.730489073881373</v>
      </c>
      <c r="F41" s="130" t="str" cm="1">
        <f t="array" ref="F41">_xlfn.IFS(E41&lt;=18.5,"Underweight",E41&lt;=25,"Normal weight",E41&lt;=30,"Overweight",E41&gt;30,"Obese")</f>
        <v>Normal weight</v>
      </c>
      <c r="J41" s="90" t="s">
        <v>187</v>
      </c>
      <c r="K41" s="91" t="s">
        <v>188</v>
      </c>
    </row>
    <row r="42" spans="1:12" x14ac:dyDescent="0.25">
      <c r="A42" s="130" t="s">
        <v>432</v>
      </c>
      <c r="B42" s="130">
        <v>170</v>
      </c>
      <c r="C42" s="130">
        <f t="shared" si="1"/>
        <v>1.7</v>
      </c>
      <c r="D42" s="130">
        <v>75</v>
      </c>
      <c r="E42" s="132">
        <f t="shared" si="2"/>
        <v>25.95155709342561</v>
      </c>
      <c r="F42" s="130" t="str" cm="1">
        <f t="array" ref="F42">_xlfn.IFS(E42&lt;=18.5,"Underweight",E42&lt;=25,"Normal weight",E42&lt;=30,"Overweight",E42&gt;30,"Obese")</f>
        <v>Overweight</v>
      </c>
    </row>
    <row r="43" spans="1:12" x14ac:dyDescent="0.25">
      <c r="A43" s="130" t="s">
        <v>397</v>
      </c>
      <c r="B43" s="130">
        <v>162</v>
      </c>
      <c r="C43" s="130">
        <f t="shared" si="1"/>
        <v>1.62</v>
      </c>
      <c r="D43" s="130">
        <v>58</v>
      </c>
      <c r="E43" s="132">
        <f t="shared" si="2"/>
        <v>22.10028959000152</v>
      </c>
      <c r="F43" s="130" t="str" cm="1">
        <f t="array" ref="F43">_xlfn.IFS(E43&lt;=18.5,"Underweight",E43&lt;=25,"Normal weight",E43&lt;=30,"Overweight",E43&gt;30,"Obese")</f>
        <v>Normal weight</v>
      </c>
    </row>
    <row r="44" spans="1:12" x14ac:dyDescent="0.25">
      <c r="A44" s="130" t="s">
        <v>170</v>
      </c>
      <c r="B44" s="130">
        <v>178</v>
      </c>
      <c r="C44" s="130">
        <f t="shared" si="1"/>
        <v>1.78</v>
      </c>
      <c r="D44" s="130">
        <v>82</v>
      </c>
      <c r="E44" s="132">
        <f t="shared" si="2"/>
        <v>25.880570635020831</v>
      </c>
      <c r="F44" s="130" t="str" cm="1">
        <f t="array" ref="F44">_xlfn.IFS(E44&lt;=18.5,"Underweight",E44&lt;=25,"Normal weight",E44&lt;=30,"Overweight",E44&gt;30,"Obese")</f>
        <v>Overweight</v>
      </c>
    </row>
    <row r="45" spans="1:12" x14ac:dyDescent="0.25">
      <c r="A45" s="130" t="s">
        <v>433</v>
      </c>
      <c r="B45" s="130">
        <v>168</v>
      </c>
      <c r="C45" s="130">
        <f t="shared" si="1"/>
        <v>1.68</v>
      </c>
      <c r="D45" s="130">
        <v>63</v>
      </c>
      <c r="E45" s="132">
        <f t="shared" si="2"/>
        <v>22.321428571428577</v>
      </c>
      <c r="F45" s="130" t="str" cm="1">
        <f t="array" ref="F45">_xlfn.IFS(E45&lt;=18.5,"Underweight",E45&lt;=25,"Normal weight",E45&lt;=30,"Overweight",E45&gt;30,"Obese")</f>
        <v>Normal weight</v>
      </c>
    </row>
    <row r="46" spans="1:12" x14ac:dyDescent="0.25">
      <c r="A46" s="130" t="s">
        <v>434</v>
      </c>
      <c r="B46" s="130">
        <v>182</v>
      </c>
      <c r="C46" s="130">
        <f t="shared" si="1"/>
        <v>1.82</v>
      </c>
      <c r="D46" s="130">
        <v>90</v>
      </c>
      <c r="E46" s="132">
        <f t="shared" si="2"/>
        <v>27.170631566235961</v>
      </c>
      <c r="F46" s="130" t="str" cm="1">
        <f t="array" ref="F46">_xlfn.IFS(E46&lt;=18.5,"Underweight",E46&lt;=25,"Normal weight",E46&lt;=30,"Overweight",E46&gt;30,"Obese")</f>
        <v>Overweight</v>
      </c>
    </row>
    <row r="47" spans="1:12" x14ac:dyDescent="0.25">
      <c r="A47" s="130" t="s">
        <v>435</v>
      </c>
      <c r="B47" s="130">
        <v>157</v>
      </c>
      <c r="C47" s="130">
        <f t="shared" si="1"/>
        <v>1.57</v>
      </c>
      <c r="D47" s="130">
        <v>50</v>
      </c>
      <c r="E47" s="132">
        <f t="shared" si="2"/>
        <v>20.28479857195018</v>
      </c>
      <c r="F47" s="130" t="str" cm="1">
        <f t="array" ref="F47">_xlfn.IFS(E47&lt;=18.5,"Underweight",E47&lt;=25,"Normal weight",E47&lt;=30,"Overweight",E47&gt;30,"Obese")</f>
        <v>Normal weight</v>
      </c>
    </row>
    <row r="48" spans="1:12" x14ac:dyDescent="0.25">
      <c r="A48" s="130" t="s">
        <v>436</v>
      </c>
      <c r="B48" s="130">
        <v>176</v>
      </c>
      <c r="C48" s="130">
        <f t="shared" si="1"/>
        <v>1.76</v>
      </c>
      <c r="D48" s="130">
        <v>78</v>
      </c>
      <c r="E48" s="132">
        <f t="shared" si="2"/>
        <v>25.180785123966942</v>
      </c>
      <c r="F48" s="130" t="str" cm="1">
        <f t="array" ref="F48">_xlfn.IFS(E48&lt;=18.5,"Underweight",E48&lt;=25,"Normal weight",E48&lt;=30,"Overweight",E48&gt;30,"Obese")</f>
        <v>Overweight</v>
      </c>
    </row>
    <row r="49" spans="1:6" x14ac:dyDescent="0.25">
      <c r="A49" s="130" t="s">
        <v>437</v>
      </c>
      <c r="B49" s="130">
        <v>172</v>
      </c>
      <c r="C49" s="130">
        <f t="shared" si="1"/>
        <v>1.72</v>
      </c>
      <c r="D49" s="130">
        <v>65</v>
      </c>
      <c r="E49" s="132">
        <f t="shared" si="2"/>
        <v>21.971335857220122</v>
      </c>
      <c r="F49" s="130" t="str" cm="1">
        <f t="array" ref="F49">_xlfn.IFS(E49&lt;=18.5,"Underweight",E49&lt;=25,"Normal weight",E49&lt;=30,"Overweight",E49&gt;30,"Obese")</f>
        <v>Normal weight</v>
      </c>
    </row>
    <row r="50" spans="1:6" x14ac:dyDescent="0.25">
      <c r="A50" s="130" t="s">
        <v>438</v>
      </c>
      <c r="B50" s="130">
        <v>190</v>
      </c>
      <c r="C50" s="130">
        <f t="shared" si="1"/>
        <v>1.9</v>
      </c>
      <c r="D50" s="130">
        <v>95</v>
      </c>
      <c r="E50" s="132">
        <f t="shared" si="2"/>
        <v>26.315789473684212</v>
      </c>
      <c r="F50" s="130" t="str" cm="1">
        <f t="array" ref="F50">_xlfn.IFS(E50&lt;=18.5,"Underweight",E50&lt;=25,"Normal weight",E50&lt;=30,"Overweight",E50&gt;30,"Obese")</f>
        <v>Overweight</v>
      </c>
    </row>
    <row r="51" spans="1:6" x14ac:dyDescent="0.25">
      <c r="A51" s="130" t="s">
        <v>439</v>
      </c>
      <c r="B51" s="130">
        <v>150</v>
      </c>
      <c r="C51" s="130">
        <f t="shared" si="1"/>
        <v>1.5</v>
      </c>
      <c r="D51" s="130">
        <v>52</v>
      </c>
      <c r="E51" s="132">
        <f t="shared" si="2"/>
        <v>23.111111111111111</v>
      </c>
      <c r="F51" s="130" t="str" cm="1">
        <f t="array" ref="F51">_xlfn.IFS(E51&lt;=18.5,"Underweight",E51&lt;=25,"Normal weight",E51&lt;=30,"Overweight",E51&gt;30,"Obese")</f>
        <v>Normal weight</v>
      </c>
    </row>
    <row r="52" spans="1:6" x14ac:dyDescent="0.25">
      <c r="A52" s="130" t="s">
        <v>440</v>
      </c>
      <c r="B52" s="130">
        <v>168</v>
      </c>
      <c r="C52" s="130">
        <f t="shared" si="1"/>
        <v>1.68</v>
      </c>
      <c r="D52" s="130">
        <v>72</v>
      </c>
      <c r="E52" s="132">
        <f t="shared" si="2"/>
        <v>25.510204081632658</v>
      </c>
      <c r="F52" s="130" t="str" cm="1">
        <f t="array" ref="F52">_xlfn.IFS(E52&lt;=18.5,"Underweight",E52&lt;=25,"Normal weight",E52&lt;=30,"Overweight",E52&gt;30,"Obese")</f>
        <v>Overweight</v>
      </c>
    </row>
    <row r="53" spans="1:6" x14ac:dyDescent="0.25">
      <c r="A53" s="130" t="s">
        <v>441</v>
      </c>
      <c r="B53" s="130">
        <v>163</v>
      </c>
      <c r="C53" s="130">
        <f t="shared" si="1"/>
        <v>1.63</v>
      </c>
      <c r="D53" s="130">
        <v>60</v>
      </c>
      <c r="E53" s="132">
        <f t="shared" si="2"/>
        <v>22.582709172343712</v>
      </c>
      <c r="F53" s="130" t="str" cm="1">
        <f t="array" ref="F53">_xlfn.IFS(E53&lt;=18.5,"Underweight",E53&lt;=25,"Normal weight",E53&lt;=30,"Overweight",E53&gt;30,"Obese")</f>
        <v>Normal weight</v>
      </c>
    </row>
    <row r="54" spans="1:6" x14ac:dyDescent="0.25">
      <c r="A54" s="130" t="s">
        <v>442</v>
      </c>
      <c r="B54" s="130">
        <v>188</v>
      </c>
      <c r="C54" s="130">
        <f t="shared" si="1"/>
        <v>1.88</v>
      </c>
      <c r="D54" s="130">
        <v>88</v>
      </c>
      <c r="E54" s="132">
        <f t="shared" si="2"/>
        <v>24.898143956541425</v>
      </c>
      <c r="F54" s="130" t="str" cm="1">
        <f t="array" ref="F54">_xlfn.IFS(E54&lt;=18.5,"Underweight",E54&lt;=25,"Normal weight",E54&lt;=30,"Overweight",E54&gt;30,"Obese")</f>
        <v>Normal weight</v>
      </c>
    </row>
    <row r="55" spans="1:6" x14ac:dyDescent="0.25">
      <c r="A55" s="130" t="s">
        <v>443</v>
      </c>
      <c r="B55" s="130">
        <v>155</v>
      </c>
      <c r="C55" s="130">
        <f t="shared" si="1"/>
        <v>1.55</v>
      </c>
      <c r="D55" s="130">
        <v>48</v>
      </c>
      <c r="E55" s="132">
        <f t="shared" si="2"/>
        <v>19.979188345473464</v>
      </c>
      <c r="F55" s="130" t="str" cm="1">
        <f t="array" ref="F55">_xlfn.IFS(E55&lt;=18.5,"Underweight",E55&lt;=25,"Normal weight",E55&lt;=30,"Overweight",E55&gt;30,"Obese")</f>
        <v>Normal weight</v>
      </c>
    </row>
    <row r="56" spans="1:6" x14ac:dyDescent="0.25">
      <c r="A56" s="130" t="s">
        <v>444</v>
      </c>
      <c r="B56" s="130">
        <v>173</v>
      </c>
      <c r="C56" s="130">
        <f t="shared" si="1"/>
        <v>1.73</v>
      </c>
      <c r="D56" s="130">
        <v>77</v>
      </c>
      <c r="E56" s="132">
        <f t="shared" si="2"/>
        <v>25.727555214006482</v>
      </c>
      <c r="F56" s="130" t="str" cm="1">
        <f t="array" ref="F56">_xlfn.IFS(E56&lt;=18.5,"Underweight",E56&lt;=25,"Normal weight",E56&lt;=30,"Overweight",E56&gt;30,"Obese")</f>
        <v>Overweight</v>
      </c>
    </row>
    <row r="57" spans="1:6" x14ac:dyDescent="0.25">
      <c r="A57" s="130" t="s">
        <v>445</v>
      </c>
      <c r="B57" s="130">
        <v>160</v>
      </c>
      <c r="C57" s="130">
        <f t="shared" si="1"/>
        <v>1.6</v>
      </c>
      <c r="D57" s="130">
        <v>55</v>
      </c>
      <c r="E57" s="132">
        <f t="shared" si="2"/>
        <v>21.484374999999996</v>
      </c>
      <c r="F57" s="130" t="str" cm="1">
        <f t="array" ref="F57">_xlfn.IFS(E57&lt;=18.5,"Underweight",E57&lt;=25,"Normal weight",E57&lt;=30,"Overweight",E57&gt;30,"Obese")</f>
        <v>Normal weight</v>
      </c>
    </row>
    <row r="58" spans="1:6" x14ac:dyDescent="0.25">
      <c r="A58" s="130" t="s">
        <v>446</v>
      </c>
      <c r="B58" s="130">
        <v>180</v>
      </c>
      <c r="C58" s="130">
        <f t="shared" si="1"/>
        <v>1.8</v>
      </c>
      <c r="D58" s="130">
        <v>85</v>
      </c>
      <c r="E58" s="132">
        <f t="shared" si="2"/>
        <v>26.234567901234566</v>
      </c>
      <c r="F58" s="130" t="str" cm="1">
        <f t="array" ref="F58">_xlfn.IFS(E58&lt;=18.5,"Underweight",E58&lt;=25,"Normal weight",E58&lt;=30,"Overweight",E58&gt;30,"Obese")</f>
        <v>Overweight</v>
      </c>
    </row>
    <row r="59" spans="1:6" x14ac:dyDescent="0.25">
      <c r="A59" s="130" t="s">
        <v>447</v>
      </c>
      <c r="B59" s="130">
        <v>158</v>
      </c>
      <c r="C59" s="130">
        <f t="shared" si="1"/>
        <v>1.58</v>
      </c>
      <c r="D59" s="130">
        <v>50</v>
      </c>
      <c r="E59" s="132">
        <f t="shared" si="2"/>
        <v>20.028841531805796</v>
      </c>
      <c r="F59" s="130" t="str" cm="1">
        <f t="array" ref="F59">_xlfn.IFS(E59&lt;=18.5,"Underweight",E59&lt;=25,"Normal weight",E59&lt;=30,"Overweight",E59&gt;30,"Obese")</f>
        <v>Normal weight</v>
      </c>
    </row>
    <row r="60" spans="1:6" x14ac:dyDescent="0.25">
      <c r="A60" s="130" t="s">
        <v>448</v>
      </c>
      <c r="B60" s="130">
        <v>175</v>
      </c>
      <c r="C60" s="130">
        <f t="shared" si="1"/>
        <v>1.75</v>
      </c>
      <c r="D60" s="130">
        <v>80</v>
      </c>
      <c r="E60" s="132">
        <f t="shared" si="2"/>
        <v>26.122448979591837</v>
      </c>
      <c r="F60" s="130" t="str" cm="1">
        <f t="array" ref="F60">_xlfn.IFS(E60&lt;=18.5,"Underweight",E60&lt;=25,"Normal weight",E60&lt;=30,"Overweight",E60&gt;30,"Obese")</f>
        <v>Overweight</v>
      </c>
    </row>
    <row r="61" spans="1:6" x14ac:dyDescent="0.25">
      <c r="A61" s="130" t="s">
        <v>352</v>
      </c>
      <c r="B61" s="130">
        <v>165</v>
      </c>
      <c r="C61" s="130">
        <f t="shared" si="1"/>
        <v>1.65</v>
      </c>
      <c r="D61" s="130">
        <v>58</v>
      </c>
      <c r="E61" s="132">
        <f t="shared" si="2"/>
        <v>21.30394857667585</v>
      </c>
      <c r="F61" s="130" t="str" cm="1">
        <f t="array" ref="F61">_xlfn.IFS(E61&lt;=18.5,"Underweight",E61&lt;=25,"Normal weight",E61&lt;=30,"Overweight",E61&gt;30,"Obese")</f>
        <v>Normal weight</v>
      </c>
    </row>
    <row r="62" spans="1:6" x14ac:dyDescent="0.25">
      <c r="A62" s="130" t="s">
        <v>449</v>
      </c>
      <c r="B62" s="130">
        <v>183</v>
      </c>
      <c r="C62" s="130">
        <f t="shared" si="1"/>
        <v>1.83</v>
      </c>
      <c r="D62" s="130">
        <v>92</v>
      </c>
      <c r="E62" s="132">
        <f t="shared" si="2"/>
        <v>27.471707127713575</v>
      </c>
      <c r="F62" s="130" t="str" cm="1">
        <f t="array" ref="F62">_xlfn.IFS(E62&lt;=18.5,"Underweight",E62&lt;=25,"Normal weight",E62&lt;=30,"Overweight",E62&gt;30,"Obese")</f>
        <v>Overweight</v>
      </c>
    </row>
    <row r="63" spans="1:6" x14ac:dyDescent="0.25">
      <c r="A63" s="130" t="s">
        <v>450</v>
      </c>
      <c r="B63" s="130">
        <v>170</v>
      </c>
      <c r="C63" s="130">
        <f t="shared" si="1"/>
        <v>1.7</v>
      </c>
      <c r="D63" s="130">
        <v>70</v>
      </c>
      <c r="E63" s="132">
        <f t="shared" si="2"/>
        <v>24.221453287197235</v>
      </c>
      <c r="F63" s="130" t="str" cm="1">
        <f t="array" ref="F63">_xlfn.IFS(E63&lt;=18.5,"Underweight",E63&lt;=25,"Normal weight",E63&lt;=30,"Overweight",E63&gt;30,"Obese")</f>
        <v>Normal weight</v>
      </c>
    </row>
    <row r="64" spans="1:6" x14ac:dyDescent="0.25">
      <c r="A64" s="130" t="s">
        <v>451</v>
      </c>
      <c r="B64" s="130">
        <v>177</v>
      </c>
      <c r="C64" s="130">
        <f t="shared" si="1"/>
        <v>1.77</v>
      </c>
      <c r="D64" s="130">
        <v>79</v>
      </c>
      <c r="E64" s="132">
        <f t="shared" si="2"/>
        <v>25.216253311628201</v>
      </c>
      <c r="F64" s="130" t="str" cm="1">
        <f t="array" ref="F64">_xlfn.IFS(E64&lt;=18.5,"Underweight",E64&lt;=25,"Normal weight",E64&lt;=30,"Overweight",E64&gt;30,"Obese")</f>
        <v>Overweight</v>
      </c>
    </row>
    <row r="65" spans="1:6" x14ac:dyDescent="0.25">
      <c r="A65" s="130" t="s">
        <v>452</v>
      </c>
      <c r="B65" s="130">
        <v>152</v>
      </c>
      <c r="C65" s="130">
        <f t="shared" si="1"/>
        <v>1.52</v>
      </c>
      <c r="D65" s="130">
        <v>47</v>
      </c>
      <c r="E65" s="132">
        <f t="shared" si="2"/>
        <v>20.342797783933516</v>
      </c>
      <c r="F65" s="130" t="str" cm="1">
        <f t="array" ref="F65">_xlfn.IFS(E65&lt;=18.5,"Underweight",E65&lt;=25,"Normal weight",E65&lt;=30,"Overweight",E65&gt;30,"Obese")</f>
        <v>Normal weight</v>
      </c>
    </row>
  </sheetData>
  <mergeCells count="3">
    <mergeCell ref="K5:L5"/>
    <mergeCell ref="H6:I6"/>
    <mergeCell ref="J35:K35"/>
  </mergeCells>
  <conditionalFormatting sqref="C2:C28">
    <cfRule type="cellIs" dxfId="7" priority="5" operator="equal">
      <formula>$C$10</formula>
    </cfRule>
    <cfRule type="cellIs" dxfId="6" priority="6" operator="equal">
      <formula>$C$5</formula>
    </cfRule>
    <cfRule type="cellIs" dxfId="5" priority="7" operator="equal">
      <formula>$C$3</formula>
    </cfRule>
    <cfRule type="cellIs" dxfId="4" priority="8" operator="equal">
      <formula>"Kid"</formula>
    </cfRule>
  </conditionalFormatting>
  <conditionalFormatting sqref="D2:D28">
    <cfRule type="cellIs" dxfId="3" priority="1" operator="equal">
      <formula>"Obese"</formula>
    </cfRule>
    <cfRule type="cellIs" dxfId="2" priority="2" operator="equal">
      <formula>"Overweight"</formula>
    </cfRule>
    <cfRule type="cellIs" dxfId="1" priority="3" operator="equal">
      <formula>"Normal weight"</formula>
    </cfRule>
    <cfRule type="cellIs" dxfId="0" priority="4" operator="equal">
      <formula>"Underweight"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02F5-6DEA-427C-B436-4F97DEE70E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C211-A047-46C8-804B-46E7DF5A9991}">
  <dimension ref="A1:L29"/>
  <sheetViews>
    <sheetView topLeftCell="A15" workbookViewId="0">
      <selection activeCell="N10" sqref="N10"/>
    </sheetView>
  </sheetViews>
  <sheetFormatPr defaultRowHeight="15" x14ac:dyDescent="0.25"/>
  <cols>
    <col min="8" max="8" width="13.85546875" bestFit="1" customWidth="1"/>
    <col min="9" max="9" width="10.140625" bestFit="1" customWidth="1"/>
  </cols>
  <sheetData>
    <row r="1" spans="1:12" ht="15.75" thickBot="1" x14ac:dyDescent="0.3">
      <c r="A1" s="113" t="s">
        <v>112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2" x14ac:dyDescent="0.25">
      <c r="A2" s="114" t="s">
        <v>113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6"/>
    </row>
    <row r="3" spans="1:12" ht="15.75" thickBot="1" x14ac:dyDescent="0.3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</row>
    <row r="4" spans="1:12" ht="16.5" thickTop="1" thickBot="1" x14ac:dyDescent="0.3">
      <c r="A4" s="117" t="s">
        <v>114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9"/>
    </row>
    <row r="5" spans="1:12" ht="27" thickTop="1" thickBot="1" x14ac:dyDescent="0.3">
      <c r="A5" s="61" t="s">
        <v>115</v>
      </c>
      <c r="B5" s="62" t="s">
        <v>116</v>
      </c>
      <c r="C5" s="62" t="s">
        <v>1</v>
      </c>
      <c r="D5" s="62" t="s">
        <v>117</v>
      </c>
      <c r="E5" s="62" t="s">
        <v>118</v>
      </c>
      <c r="F5" s="62" t="s">
        <v>119</v>
      </c>
      <c r="G5" s="62" t="s">
        <v>120</v>
      </c>
      <c r="H5" s="62" t="s">
        <v>121</v>
      </c>
      <c r="I5" s="62" t="s">
        <v>122</v>
      </c>
      <c r="J5" s="62" t="s">
        <v>123</v>
      </c>
      <c r="K5" s="62" t="s">
        <v>124</v>
      </c>
      <c r="L5" s="63" t="s">
        <v>125</v>
      </c>
    </row>
    <row r="6" spans="1:12" ht="16.5" thickTop="1" thickBot="1" x14ac:dyDescent="0.3">
      <c r="A6" s="64">
        <v>1</v>
      </c>
      <c r="B6" s="65" t="s">
        <v>126</v>
      </c>
      <c r="C6" s="65" t="s">
        <v>127</v>
      </c>
      <c r="D6" s="66">
        <v>10000</v>
      </c>
      <c r="E6" s="127">
        <f>D6*2%</f>
        <v>200</v>
      </c>
      <c r="F6" s="127">
        <f>D6*6%</f>
        <v>600</v>
      </c>
      <c r="G6" s="128">
        <f>D6-(F6)</f>
        <v>9400</v>
      </c>
      <c r="H6" s="128">
        <f>D6^2</f>
        <v>100000000</v>
      </c>
      <c r="I6" s="127">
        <f>H6-7000</f>
        <v>99993000</v>
      </c>
      <c r="J6" s="127">
        <f>(D6/3 + D6/6)*(7/8)</f>
        <v>4375</v>
      </c>
      <c r="K6" s="127">
        <f>D6*(3-2)*3</f>
        <v>30000</v>
      </c>
      <c r="L6" s="129">
        <f>2*(3+5-5)*D6</f>
        <v>60000</v>
      </c>
    </row>
    <row r="7" spans="1:12" ht="16.5" thickTop="1" thickBot="1" x14ac:dyDescent="0.3">
      <c r="A7" s="67">
        <v>2</v>
      </c>
      <c r="B7" s="68" t="s">
        <v>128</v>
      </c>
      <c r="C7" s="68" t="s">
        <v>129</v>
      </c>
      <c r="D7" s="69">
        <v>8999</v>
      </c>
      <c r="E7" s="127">
        <f t="shared" ref="E7:E28" si="0">D7*2%</f>
        <v>179.98</v>
      </c>
      <c r="F7" s="127">
        <f t="shared" ref="F7:F28" si="1">D7*6%</f>
        <v>539.93999999999994</v>
      </c>
      <c r="G7" s="128">
        <f t="shared" ref="G7:G28" si="2">D7-(F7)</f>
        <v>8459.06</v>
      </c>
      <c r="H7" s="128">
        <f t="shared" ref="H7:H28" si="3">D7^2</f>
        <v>80982001</v>
      </c>
      <c r="I7" s="127">
        <f t="shared" ref="I7:I28" si="4">H7-7000</f>
        <v>80975001</v>
      </c>
      <c r="J7" s="127">
        <f t="shared" ref="J7:J28" si="5">(D7/3 + D7/6)*(7/8)</f>
        <v>3937.0625</v>
      </c>
      <c r="K7" s="127">
        <f t="shared" ref="K7:K28" si="6">D7*(3-2)*3</f>
        <v>26997</v>
      </c>
      <c r="L7" s="129">
        <f t="shared" ref="L7:L28" si="7">2*(3+5-5)*D7</f>
        <v>53994</v>
      </c>
    </row>
    <row r="8" spans="1:12" ht="16.5" thickTop="1" thickBot="1" x14ac:dyDescent="0.3">
      <c r="A8" s="67">
        <v>3</v>
      </c>
      <c r="B8" s="68" t="s">
        <v>130</v>
      </c>
      <c r="C8" s="68" t="s">
        <v>131</v>
      </c>
      <c r="D8" s="69">
        <v>7000</v>
      </c>
      <c r="E8" s="127">
        <f t="shared" si="0"/>
        <v>140</v>
      </c>
      <c r="F8" s="127">
        <f t="shared" si="1"/>
        <v>420</v>
      </c>
      <c r="G8" s="128">
        <f t="shared" si="2"/>
        <v>6580</v>
      </c>
      <c r="H8" s="128">
        <f t="shared" si="3"/>
        <v>49000000</v>
      </c>
      <c r="I8" s="127">
        <f t="shared" si="4"/>
        <v>48993000</v>
      </c>
      <c r="J8" s="127">
        <f t="shared" si="5"/>
        <v>3062.5</v>
      </c>
      <c r="K8" s="127">
        <f t="shared" si="6"/>
        <v>21000</v>
      </c>
      <c r="L8" s="129">
        <f t="shared" si="7"/>
        <v>42000</v>
      </c>
    </row>
    <row r="9" spans="1:12" ht="19.5" thickTop="1" thickBot="1" x14ac:dyDescent="0.4">
      <c r="A9" s="70">
        <v>4</v>
      </c>
      <c r="B9" s="71" t="s">
        <v>132</v>
      </c>
      <c r="C9" s="71" t="s">
        <v>133</v>
      </c>
      <c r="D9" s="72">
        <v>8500</v>
      </c>
      <c r="E9" s="127">
        <f t="shared" si="0"/>
        <v>170</v>
      </c>
      <c r="F9" s="127">
        <f t="shared" si="1"/>
        <v>510</v>
      </c>
      <c r="G9" s="128">
        <f t="shared" si="2"/>
        <v>7990</v>
      </c>
      <c r="H9" s="128">
        <f t="shared" si="3"/>
        <v>72250000</v>
      </c>
      <c r="I9" s="127">
        <f t="shared" si="4"/>
        <v>72243000</v>
      </c>
      <c r="J9" s="127">
        <f t="shared" si="5"/>
        <v>3718.75</v>
      </c>
      <c r="K9" s="127">
        <f t="shared" si="6"/>
        <v>25500</v>
      </c>
      <c r="L9" s="129">
        <f t="shared" si="7"/>
        <v>51000</v>
      </c>
    </row>
    <row r="10" spans="1:12" ht="19.5" thickTop="1" thickBot="1" x14ac:dyDescent="0.4">
      <c r="A10" s="70">
        <v>5</v>
      </c>
      <c r="B10" s="71" t="s">
        <v>134</v>
      </c>
      <c r="C10" s="71" t="s">
        <v>135</v>
      </c>
      <c r="D10" s="72">
        <v>10000</v>
      </c>
      <c r="E10" s="127">
        <f t="shared" si="0"/>
        <v>200</v>
      </c>
      <c r="F10" s="127">
        <f t="shared" si="1"/>
        <v>600</v>
      </c>
      <c r="G10" s="128">
        <f t="shared" si="2"/>
        <v>9400</v>
      </c>
      <c r="H10" s="128">
        <f t="shared" si="3"/>
        <v>100000000</v>
      </c>
      <c r="I10" s="127">
        <f t="shared" si="4"/>
        <v>99993000</v>
      </c>
      <c r="J10" s="127">
        <f t="shared" si="5"/>
        <v>4375</v>
      </c>
      <c r="K10" s="127">
        <f t="shared" si="6"/>
        <v>30000</v>
      </c>
      <c r="L10" s="129">
        <f t="shared" si="7"/>
        <v>60000</v>
      </c>
    </row>
    <row r="11" spans="1:12" ht="19.5" thickTop="1" thickBot="1" x14ac:dyDescent="0.4">
      <c r="A11" s="70">
        <v>6</v>
      </c>
      <c r="B11" s="71" t="s">
        <v>136</v>
      </c>
      <c r="C11" s="71" t="s">
        <v>137</v>
      </c>
      <c r="D11" s="72">
        <v>8999</v>
      </c>
      <c r="E11" s="127">
        <f t="shared" si="0"/>
        <v>179.98</v>
      </c>
      <c r="F11" s="127">
        <f t="shared" si="1"/>
        <v>539.93999999999994</v>
      </c>
      <c r="G11" s="128">
        <f t="shared" si="2"/>
        <v>8459.06</v>
      </c>
      <c r="H11" s="128">
        <f t="shared" si="3"/>
        <v>80982001</v>
      </c>
      <c r="I11" s="127">
        <f t="shared" si="4"/>
        <v>80975001</v>
      </c>
      <c r="J11" s="127">
        <f t="shared" si="5"/>
        <v>3937.0625</v>
      </c>
      <c r="K11" s="127">
        <f t="shared" si="6"/>
        <v>26997</v>
      </c>
      <c r="L11" s="129">
        <f t="shared" si="7"/>
        <v>53994</v>
      </c>
    </row>
    <row r="12" spans="1:12" ht="19.5" thickTop="1" thickBot="1" x14ac:dyDescent="0.4">
      <c r="A12" s="70">
        <v>7</v>
      </c>
      <c r="B12" s="71" t="s">
        <v>138</v>
      </c>
      <c r="C12" s="71" t="s">
        <v>139</v>
      </c>
      <c r="D12" s="72">
        <v>7000</v>
      </c>
      <c r="E12" s="127">
        <f t="shared" si="0"/>
        <v>140</v>
      </c>
      <c r="F12" s="127">
        <f t="shared" si="1"/>
        <v>420</v>
      </c>
      <c r="G12" s="128">
        <f t="shared" si="2"/>
        <v>6580</v>
      </c>
      <c r="H12" s="128">
        <f t="shared" si="3"/>
        <v>49000000</v>
      </c>
      <c r="I12" s="127">
        <f t="shared" si="4"/>
        <v>48993000</v>
      </c>
      <c r="J12" s="127">
        <f t="shared" si="5"/>
        <v>3062.5</v>
      </c>
      <c r="K12" s="127">
        <f t="shared" si="6"/>
        <v>21000</v>
      </c>
      <c r="L12" s="129">
        <f t="shared" si="7"/>
        <v>42000</v>
      </c>
    </row>
    <row r="13" spans="1:12" ht="19.5" thickTop="1" thickBot="1" x14ac:dyDescent="0.4">
      <c r="A13" s="70">
        <v>8</v>
      </c>
      <c r="B13" s="71" t="s">
        <v>140</v>
      </c>
      <c r="C13" s="71" t="s">
        <v>141</v>
      </c>
      <c r="D13" s="72">
        <v>8500</v>
      </c>
      <c r="E13" s="127">
        <f t="shared" si="0"/>
        <v>170</v>
      </c>
      <c r="F13" s="127">
        <f t="shared" si="1"/>
        <v>510</v>
      </c>
      <c r="G13" s="128">
        <f t="shared" si="2"/>
        <v>7990</v>
      </c>
      <c r="H13" s="128">
        <f t="shared" si="3"/>
        <v>72250000</v>
      </c>
      <c r="I13" s="127">
        <f t="shared" si="4"/>
        <v>72243000</v>
      </c>
      <c r="J13" s="127">
        <f t="shared" si="5"/>
        <v>3718.75</v>
      </c>
      <c r="K13" s="127">
        <f t="shared" si="6"/>
        <v>25500</v>
      </c>
      <c r="L13" s="129">
        <f t="shared" si="7"/>
        <v>51000</v>
      </c>
    </row>
    <row r="14" spans="1:12" ht="19.5" thickTop="1" thickBot="1" x14ac:dyDescent="0.4">
      <c r="A14" s="70">
        <v>9</v>
      </c>
      <c r="B14" s="71" t="s">
        <v>142</v>
      </c>
      <c r="C14" s="71" t="s">
        <v>143</v>
      </c>
      <c r="D14" s="72">
        <v>10000</v>
      </c>
      <c r="E14" s="127">
        <f t="shared" si="0"/>
        <v>200</v>
      </c>
      <c r="F14" s="127">
        <f t="shared" si="1"/>
        <v>600</v>
      </c>
      <c r="G14" s="128">
        <f t="shared" si="2"/>
        <v>9400</v>
      </c>
      <c r="H14" s="128">
        <f t="shared" si="3"/>
        <v>100000000</v>
      </c>
      <c r="I14" s="127">
        <f t="shared" si="4"/>
        <v>99993000</v>
      </c>
      <c r="J14" s="127">
        <f t="shared" si="5"/>
        <v>4375</v>
      </c>
      <c r="K14" s="127">
        <f t="shared" si="6"/>
        <v>30000</v>
      </c>
      <c r="L14" s="129">
        <f t="shared" si="7"/>
        <v>60000</v>
      </c>
    </row>
    <row r="15" spans="1:12" ht="19.5" thickTop="1" thickBot="1" x14ac:dyDescent="0.4">
      <c r="A15" s="70">
        <v>10</v>
      </c>
      <c r="B15" s="71" t="s">
        <v>144</v>
      </c>
      <c r="C15" s="71" t="s">
        <v>145</v>
      </c>
      <c r="D15" s="72">
        <v>8999</v>
      </c>
      <c r="E15" s="127">
        <f t="shared" si="0"/>
        <v>179.98</v>
      </c>
      <c r="F15" s="127">
        <f t="shared" si="1"/>
        <v>539.93999999999994</v>
      </c>
      <c r="G15" s="128">
        <f t="shared" si="2"/>
        <v>8459.06</v>
      </c>
      <c r="H15" s="128">
        <f t="shared" si="3"/>
        <v>80982001</v>
      </c>
      <c r="I15" s="127">
        <f t="shared" si="4"/>
        <v>80975001</v>
      </c>
      <c r="J15" s="127">
        <f t="shared" si="5"/>
        <v>3937.0625</v>
      </c>
      <c r="K15" s="127">
        <f t="shared" si="6"/>
        <v>26997</v>
      </c>
      <c r="L15" s="129">
        <f t="shared" si="7"/>
        <v>53994</v>
      </c>
    </row>
    <row r="16" spans="1:12" ht="19.5" thickTop="1" thickBot="1" x14ac:dyDescent="0.4">
      <c r="A16" s="70">
        <v>11</v>
      </c>
      <c r="B16" s="71" t="s">
        <v>146</v>
      </c>
      <c r="C16" s="71" t="s">
        <v>147</v>
      </c>
      <c r="D16" s="72">
        <v>7000</v>
      </c>
      <c r="E16" s="127">
        <f t="shared" si="0"/>
        <v>140</v>
      </c>
      <c r="F16" s="127">
        <f t="shared" si="1"/>
        <v>420</v>
      </c>
      <c r="G16" s="128">
        <f t="shared" si="2"/>
        <v>6580</v>
      </c>
      <c r="H16" s="128">
        <f t="shared" si="3"/>
        <v>49000000</v>
      </c>
      <c r="I16" s="127">
        <f t="shared" si="4"/>
        <v>48993000</v>
      </c>
      <c r="J16" s="127">
        <f t="shared" si="5"/>
        <v>3062.5</v>
      </c>
      <c r="K16" s="127">
        <f t="shared" si="6"/>
        <v>21000</v>
      </c>
      <c r="L16" s="129">
        <f t="shared" si="7"/>
        <v>42000</v>
      </c>
    </row>
    <row r="17" spans="1:12" ht="19.5" thickTop="1" thickBot="1" x14ac:dyDescent="0.4">
      <c r="A17" s="70">
        <v>12</v>
      </c>
      <c r="B17" s="71" t="s">
        <v>148</v>
      </c>
      <c r="C17" s="71" t="s">
        <v>149</v>
      </c>
      <c r="D17" s="72">
        <v>8500</v>
      </c>
      <c r="E17" s="127">
        <f t="shared" si="0"/>
        <v>170</v>
      </c>
      <c r="F17" s="127">
        <f t="shared" si="1"/>
        <v>510</v>
      </c>
      <c r="G17" s="128">
        <f t="shared" si="2"/>
        <v>7990</v>
      </c>
      <c r="H17" s="128">
        <f t="shared" si="3"/>
        <v>72250000</v>
      </c>
      <c r="I17" s="127">
        <f t="shared" si="4"/>
        <v>72243000</v>
      </c>
      <c r="J17" s="127">
        <f t="shared" si="5"/>
        <v>3718.75</v>
      </c>
      <c r="K17" s="127">
        <f t="shared" si="6"/>
        <v>25500</v>
      </c>
      <c r="L17" s="129">
        <f t="shared" si="7"/>
        <v>51000</v>
      </c>
    </row>
    <row r="18" spans="1:12" ht="19.5" thickTop="1" thickBot="1" x14ac:dyDescent="0.4">
      <c r="A18" s="70">
        <v>13</v>
      </c>
      <c r="B18" s="71" t="s">
        <v>150</v>
      </c>
      <c r="C18" s="71" t="s">
        <v>151</v>
      </c>
      <c r="D18" s="72">
        <v>10000</v>
      </c>
      <c r="E18" s="127">
        <f t="shared" si="0"/>
        <v>200</v>
      </c>
      <c r="F18" s="127">
        <f t="shared" si="1"/>
        <v>600</v>
      </c>
      <c r="G18" s="128">
        <f t="shared" si="2"/>
        <v>9400</v>
      </c>
      <c r="H18" s="128">
        <f t="shared" si="3"/>
        <v>100000000</v>
      </c>
      <c r="I18" s="127">
        <f t="shared" si="4"/>
        <v>99993000</v>
      </c>
      <c r="J18" s="127">
        <f t="shared" si="5"/>
        <v>4375</v>
      </c>
      <c r="K18" s="127">
        <f t="shared" si="6"/>
        <v>30000</v>
      </c>
      <c r="L18" s="129">
        <f t="shared" si="7"/>
        <v>60000</v>
      </c>
    </row>
    <row r="19" spans="1:12" ht="19.5" thickTop="1" thickBot="1" x14ac:dyDescent="0.4">
      <c r="A19" s="70">
        <v>14</v>
      </c>
      <c r="B19" s="71" t="s">
        <v>152</v>
      </c>
      <c r="C19" s="71" t="s">
        <v>151</v>
      </c>
      <c r="D19" s="72">
        <v>8999</v>
      </c>
      <c r="E19" s="127">
        <f t="shared" si="0"/>
        <v>179.98</v>
      </c>
      <c r="F19" s="127">
        <f t="shared" si="1"/>
        <v>539.93999999999994</v>
      </c>
      <c r="G19" s="128">
        <f t="shared" si="2"/>
        <v>8459.06</v>
      </c>
      <c r="H19" s="128">
        <f t="shared" si="3"/>
        <v>80982001</v>
      </c>
      <c r="I19" s="127">
        <f t="shared" si="4"/>
        <v>80975001</v>
      </c>
      <c r="J19" s="127">
        <f t="shared" si="5"/>
        <v>3937.0625</v>
      </c>
      <c r="K19" s="127">
        <f t="shared" si="6"/>
        <v>26997</v>
      </c>
      <c r="L19" s="129">
        <f t="shared" si="7"/>
        <v>53994</v>
      </c>
    </row>
    <row r="20" spans="1:12" ht="19.5" thickTop="1" thickBot="1" x14ac:dyDescent="0.4">
      <c r="A20" s="70">
        <v>15</v>
      </c>
      <c r="B20" s="71" t="s">
        <v>153</v>
      </c>
      <c r="C20" s="71" t="s">
        <v>154</v>
      </c>
      <c r="D20" s="72">
        <v>7000</v>
      </c>
      <c r="E20" s="127">
        <f t="shared" si="0"/>
        <v>140</v>
      </c>
      <c r="F20" s="127">
        <f t="shared" si="1"/>
        <v>420</v>
      </c>
      <c r="G20" s="128">
        <f t="shared" si="2"/>
        <v>6580</v>
      </c>
      <c r="H20" s="128">
        <f t="shared" si="3"/>
        <v>49000000</v>
      </c>
      <c r="I20" s="127">
        <f t="shared" si="4"/>
        <v>48993000</v>
      </c>
      <c r="J20" s="127">
        <f t="shared" si="5"/>
        <v>3062.5</v>
      </c>
      <c r="K20" s="127">
        <f t="shared" si="6"/>
        <v>21000</v>
      </c>
      <c r="L20" s="129">
        <f t="shared" si="7"/>
        <v>42000</v>
      </c>
    </row>
    <row r="21" spans="1:12" ht="19.5" thickTop="1" thickBot="1" x14ac:dyDescent="0.4">
      <c r="A21" s="70">
        <v>16</v>
      </c>
      <c r="B21" s="71" t="s">
        <v>155</v>
      </c>
      <c r="C21" s="71" t="s">
        <v>156</v>
      </c>
      <c r="D21" s="72">
        <v>8500</v>
      </c>
      <c r="E21" s="127">
        <f t="shared" si="0"/>
        <v>170</v>
      </c>
      <c r="F21" s="127">
        <f t="shared" si="1"/>
        <v>510</v>
      </c>
      <c r="G21" s="128">
        <f t="shared" si="2"/>
        <v>7990</v>
      </c>
      <c r="H21" s="128">
        <f t="shared" si="3"/>
        <v>72250000</v>
      </c>
      <c r="I21" s="127">
        <f t="shared" si="4"/>
        <v>72243000</v>
      </c>
      <c r="J21" s="127">
        <f t="shared" si="5"/>
        <v>3718.75</v>
      </c>
      <c r="K21" s="127">
        <f t="shared" si="6"/>
        <v>25500</v>
      </c>
      <c r="L21" s="129">
        <f t="shared" si="7"/>
        <v>51000</v>
      </c>
    </row>
    <row r="22" spans="1:12" ht="19.5" thickTop="1" thickBot="1" x14ac:dyDescent="0.4">
      <c r="A22" s="70">
        <v>17</v>
      </c>
      <c r="B22" s="71" t="s">
        <v>157</v>
      </c>
      <c r="C22" s="71" t="s">
        <v>158</v>
      </c>
      <c r="D22" s="72">
        <v>8500</v>
      </c>
      <c r="E22" s="127">
        <f t="shared" si="0"/>
        <v>170</v>
      </c>
      <c r="F22" s="127">
        <f t="shared" si="1"/>
        <v>510</v>
      </c>
      <c r="G22" s="128">
        <f t="shared" si="2"/>
        <v>7990</v>
      </c>
      <c r="H22" s="128">
        <f t="shared" si="3"/>
        <v>72250000</v>
      </c>
      <c r="I22" s="127">
        <f t="shared" si="4"/>
        <v>72243000</v>
      </c>
      <c r="J22" s="127">
        <f t="shared" si="5"/>
        <v>3718.75</v>
      </c>
      <c r="K22" s="127">
        <f t="shared" si="6"/>
        <v>25500</v>
      </c>
      <c r="L22" s="129">
        <f t="shared" si="7"/>
        <v>51000</v>
      </c>
    </row>
    <row r="23" spans="1:12" ht="19.5" thickTop="1" thickBot="1" x14ac:dyDescent="0.4">
      <c r="A23" s="70">
        <v>18</v>
      </c>
      <c r="B23" s="71" t="s">
        <v>159</v>
      </c>
      <c r="C23" s="71" t="s">
        <v>158</v>
      </c>
      <c r="D23" s="72">
        <v>8500</v>
      </c>
      <c r="E23" s="127">
        <f t="shared" si="0"/>
        <v>170</v>
      </c>
      <c r="F23" s="127">
        <f t="shared" si="1"/>
        <v>510</v>
      </c>
      <c r="G23" s="128">
        <f t="shared" si="2"/>
        <v>7990</v>
      </c>
      <c r="H23" s="128">
        <f t="shared" si="3"/>
        <v>72250000</v>
      </c>
      <c r="I23" s="127">
        <f t="shared" si="4"/>
        <v>72243000</v>
      </c>
      <c r="J23" s="127">
        <f t="shared" si="5"/>
        <v>3718.75</v>
      </c>
      <c r="K23" s="127">
        <f t="shared" si="6"/>
        <v>25500</v>
      </c>
      <c r="L23" s="129">
        <f t="shared" si="7"/>
        <v>51000</v>
      </c>
    </row>
    <row r="24" spans="1:12" ht="19.5" thickTop="1" thickBot="1" x14ac:dyDescent="0.4">
      <c r="A24" s="70">
        <v>19</v>
      </c>
      <c r="B24" s="71" t="s">
        <v>152</v>
      </c>
      <c r="C24" s="71" t="s">
        <v>147</v>
      </c>
      <c r="D24" s="72">
        <v>8999</v>
      </c>
      <c r="E24" s="127">
        <f t="shared" si="0"/>
        <v>179.98</v>
      </c>
      <c r="F24" s="127">
        <f t="shared" si="1"/>
        <v>539.93999999999994</v>
      </c>
      <c r="G24" s="128">
        <f t="shared" si="2"/>
        <v>8459.06</v>
      </c>
      <c r="H24" s="128">
        <f t="shared" si="3"/>
        <v>80982001</v>
      </c>
      <c r="I24" s="127">
        <f t="shared" si="4"/>
        <v>80975001</v>
      </c>
      <c r="J24" s="127">
        <f t="shared" si="5"/>
        <v>3937.0625</v>
      </c>
      <c r="K24" s="127">
        <f t="shared" si="6"/>
        <v>26997</v>
      </c>
      <c r="L24" s="129">
        <f t="shared" si="7"/>
        <v>53994</v>
      </c>
    </row>
    <row r="25" spans="1:12" ht="19.5" thickTop="1" thickBot="1" x14ac:dyDescent="0.4">
      <c r="A25" s="70">
        <v>20</v>
      </c>
      <c r="B25" s="71" t="s">
        <v>157</v>
      </c>
      <c r="C25" s="71" t="s">
        <v>151</v>
      </c>
      <c r="D25" s="73">
        <v>5000</v>
      </c>
      <c r="E25" s="127">
        <f t="shared" si="0"/>
        <v>100</v>
      </c>
      <c r="F25" s="127">
        <f t="shared" si="1"/>
        <v>300</v>
      </c>
      <c r="G25" s="128">
        <f t="shared" si="2"/>
        <v>4700</v>
      </c>
      <c r="H25" s="128">
        <f t="shared" si="3"/>
        <v>25000000</v>
      </c>
      <c r="I25" s="127">
        <f t="shared" si="4"/>
        <v>24993000</v>
      </c>
      <c r="J25" s="127">
        <f t="shared" si="5"/>
        <v>2187.5</v>
      </c>
      <c r="K25" s="127">
        <f t="shared" si="6"/>
        <v>15000</v>
      </c>
      <c r="L25" s="129">
        <f t="shared" si="7"/>
        <v>30000</v>
      </c>
    </row>
    <row r="26" spans="1:12" ht="19.5" thickTop="1" thickBot="1" x14ac:dyDescent="0.4">
      <c r="A26" s="70">
        <v>21</v>
      </c>
      <c r="B26" s="71" t="s">
        <v>155</v>
      </c>
      <c r="C26" s="71" t="s">
        <v>143</v>
      </c>
      <c r="D26" s="73">
        <v>4500</v>
      </c>
      <c r="E26" s="127">
        <f t="shared" si="0"/>
        <v>90</v>
      </c>
      <c r="F26" s="127">
        <f t="shared" si="1"/>
        <v>270</v>
      </c>
      <c r="G26" s="128">
        <f t="shared" si="2"/>
        <v>4230</v>
      </c>
      <c r="H26" s="128">
        <f t="shared" si="3"/>
        <v>20250000</v>
      </c>
      <c r="I26" s="127">
        <f t="shared" si="4"/>
        <v>20243000</v>
      </c>
      <c r="J26" s="127">
        <f t="shared" si="5"/>
        <v>1968.75</v>
      </c>
      <c r="K26" s="127">
        <f t="shared" si="6"/>
        <v>13500</v>
      </c>
      <c r="L26" s="129">
        <f t="shared" si="7"/>
        <v>27000</v>
      </c>
    </row>
    <row r="27" spans="1:12" ht="19.5" thickTop="1" thickBot="1" x14ac:dyDescent="0.4">
      <c r="A27" s="70">
        <v>22</v>
      </c>
      <c r="B27" s="71" t="s">
        <v>146</v>
      </c>
      <c r="C27" s="71" t="s">
        <v>145</v>
      </c>
      <c r="D27" s="73">
        <v>7500</v>
      </c>
      <c r="E27" s="127">
        <f t="shared" si="0"/>
        <v>150</v>
      </c>
      <c r="F27" s="127">
        <f t="shared" si="1"/>
        <v>450</v>
      </c>
      <c r="G27" s="128">
        <f t="shared" si="2"/>
        <v>7050</v>
      </c>
      <c r="H27" s="128">
        <f t="shared" si="3"/>
        <v>56250000</v>
      </c>
      <c r="I27" s="127">
        <f t="shared" si="4"/>
        <v>56243000</v>
      </c>
      <c r="J27" s="127">
        <f t="shared" si="5"/>
        <v>3281.25</v>
      </c>
      <c r="K27" s="127">
        <f t="shared" si="6"/>
        <v>22500</v>
      </c>
      <c r="L27" s="129">
        <f t="shared" si="7"/>
        <v>45000</v>
      </c>
    </row>
    <row r="28" spans="1:12" ht="19.5" thickTop="1" thickBot="1" x14ac:dyDescent="0.4">
      <c r="A28" s="74">
        <v>23</v>
      </c>
      <c r="B28" s="75" t="s">
        <v>136</v>
      </c>
      <c r="C28" s="75" t="s">
        <v>147</v>
      </c>
      <c r="D28" s="76">
        <v>7000</v>
      </c>
      <c r="E28" s="127">
        <f t="shared" si="0"/>
        <v>140</v>
      </c>
      <c r="F28" s="127">
        <f t="shared" si="1"/>
        <v>420</v>
      </c>
      <c r="G28" s="128">
        <f t="shared" si="2"/>
        <v>6580</v>
      </c>
      <c r="H28" s="128">
        <f t="shared" si="3"/>
        <v>49000000</v>
      </c>
      <c r="I28" s="127">
        <f t="shared" si="4"/>
        <v>48993000</v>
      </c>
      <c r="J28" s="127">
        <f t="shared" si="5"/>
        <v>3062.5</v>
      </c>
      <c r="K28" s="127">
        <f t="shared" si="6"/>
        <v>21000</v>
      </c>
      <c r="L28" s="129">
        <f t="shared" si="7"/>
        <v>42000</v>
      </c>
    </row>
    <row r="29" spans="1:12" ht="15.75" thickTop="1" x14ac:dyDescent="0.25"/>
  </sheetData>
  <mergeCells count="3">
    <mergeCell ref="A1:L1"/>
    <mergeCell ref="A2:L2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Delimiter 1</vt:lpstr>
      <vt:lpstr>Delimiter 2</vt:lpstr>
      <vt:lpstr>Left, Right, Mid</vt:lpstr>
      <vt:lpstr>Concat</vt:lpstr>
      <vt:lpstr>Upper case</vt:lpstr>
      <vt:lpstr>LEN</vt:lpstr>
      <vt:lpstr>Clean</vt:lpstr>
      <vt:lpstr>Trim</vt:lpstr>
      <vt:lpstr>Countif</vt:lpstr>
      <vt:lpstr>SUM</vt:lpstr>
      <vt:lpstr>Min, Max, Large</vt:lpstr>
      <vt:lpstr>Age Tracker</vt:lpstr>
      <vt:lpstr>Sheet7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Angelo Okonkwo</dc:creator>
  <cp:lastModifiedBy>Chiemela Chilaka</cp:lastModifiedBy>
  <dcterms:created xsi:type="dcterms:W3CDTF">2024-11-14T06:21:00Z</dcterms:created>
  <dcterms:modified xsi:type="dcterms:W3CDTF">2024-11-17T14:55:18Z</dcterms:modified>
</cp:coreProperties>
</file>