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15" windowHeight="5655" activeTab="2"/>
  </bookViews>
  <sheets>
    <sheet name="徐良斌" sheetId="1" r:id="rId1"/>
    <sheet name="陆贻祥" sheetId="5" r:id="rId2"/>
    <sheet name="仇兆春" sheetId="6" r:id="rId3"/>
    <sheet name="黄崇开" sheetId="7" r:id="rId4"/>
    <sheet name="吴子新" sheetId="8" r:id="rId5"/>
    <sheet name="谭德光" sheetId="9" r:id="rId6"/>
    <sheet name="韦成碧" sheetId="10" r:id="rId7"/>
    <sheet name="秦林勇" sheetId="11" r:id="rId8"/>
    <sheet name="李鉴钊" sheetId="12" r:id="rId9"/>
    <sheet name="莫继凡" sheetId="13" r:id="rId10"/>
    <sheet name="严星星" sheetId="14" r:id="rId11"/>
    <sheet name="WpsReserved_CellImgList" sheetId="15" state="very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5F10D8D032B42519EC143BC86BB21D4" descr="post_object_image_1063295078"/>
        <xdr:cNvPicPr/>
      </xdr:nvPicPr>
      <xdr:blipFill>
        <a:blip r:embed="rId1"/>
        <a:stretch>
          <a:fillRect/>
        </a:stretch>
      </xdr:blipFill>
      <xdr:spPr>
        <a:xfrm>
          <a:off x="0" y="0"/>
          <a:ext cx="2095500" cy="3810000"/>
        </a:xfrm>
        <a:prstGeom prst="rect">
          <a:avLst/>
        </a:prstGeom>
      </xdr:spPr>
    </xdr:pic>
  </etc:cellImage>
  <etc:cellImage>
    <xdr:pic>
      <xdr:nvPicPr>
        <xdr:cNvPr id="3" name="ID_2B4BE1DC5AFF423193215EF1BC36D480" descr="post_object_image_238444306"/>
        <xdr:cNvPicPr/>
      </xdr:nvPicPr>
      <xdr:blipFill>
        <a:blip r:embed="rId2"/>
        <a:stretch>
          <a:fillRect/>
        </a:stretch>
      </xdr:blipFill>
      <xdr:spPr>
        <a:xfrm>
          <a:off x="0" y="0"/>
          <a:ext cx="1714500" cy="2124075"/>
        </a:xfrm>
        <a:prstGeom prst="rect">
          <a:avLst/>
        </a:prstGeom>
      </xdr:spPr>
    </xdr:pic>
  </etc:cellImage>
  <etc:cellImage>
    <xdr:pic>
      <xdr:nvPicPr>
        <xdr:cNvPr id="4" name="ID_DB3D4C5222714CF9A43D7608778535E9" descr="post_object_image_3002852413"/>
        <xdr:cNvPicPr/>
      </xdr:nvPicPr>
      <xdr:blipFill>
        <a:blip r:embed="rId3"/>
        <a:stretch>
          <a:fillRect/>
        </a:stretch>
      </xdr:blipFill>
      <xdr:spPr>
        <a:xfrm>
          <a:off x="0" y="0"/>
          <a:ext cx="1676400" cy="2533650"/>
        </a:xfrm>
        <a:prstGeom prst="rect">
          <a:avLst/>
        </a:prstGeom>
      </xdr:spPr>
    </xdr:pic>
  </etc:cellImage>
  <etc:cellImage>
    <xdr:pic>
      <xdr:nvPicPr>
        <xdr:cNvPr id="5" name="ID_52E3522CA91B4C36ABA007E7A4E5FFFB" descr="post_object_image_3829621047"/>
        <xdr:cNvPicPr/>
      </xdr:nvPicPr>
      <xdr:blipFill>
        <a:blip r:embed="rId4"/>
        <a:stretch>
          <a:fillRect/>
        </a:stretch>
      </xdr:blipFill>
      <xdr:spPr>
        <a:xfrm>
          <a:off x="0" y="0"/>
          <a:ext cx="1847850" cy="2543175"/>
        </a:xfrm>
        <a:prstGeom prst="rect">
          <a:avLst/>
        </a:prstGeom>
      </xdr:spPr>
    </xdr:pic>
  </etc:cellImage>
  <etc:cellImage>
    <xdr:pic>
      <xdr:nvPicPr>
        <xdr:cNvPr id="6" name="ID_97E93F149847485BB500720F48CDDE2D" descr="post_object_image_3815579411"/>
        <xdr:cNvPicPr/>
      </xdr:nvPicPr>
      <xdr:blipFill>
        <a:blip r:embed="rId5"/>
        <a:stretch>
          <a:fillRect/>
        </a:stretch>
      </xdr:blipFill>
      <xdr:spPr>
        <a:xfrm>
          <a:off x="0" y="0"/>
          <a:ext cx="2600325" cy="4895850"/>
        </a:xfrm>
        <a:prstGeom prst="rect">
          <a:avLst/>
        </a:prstGeom>
      </xdr:spPr>
    </xdr:pic>
  </etc:cellImage>
  <etc:cellImage>
    <xdr:pic>
      <xdr:nvPicPr>
        <xdr:cNvPr id="7" name="ID_D94F1B2DFEB045568952D12A6FFC5436" descr="post_object_image_2643025732"/>
        <xdr:cNvPicPr/>
      </xdr:nvPicPr>
      <xdr:blipFill>
        <a:blip r:embed="rId6"/>
        <a:stretch>
          <a:fillRect/>
        </a:stretch>
      </xdr:blipFill>
      <xdr:spPr>
        <a:xfrm>
          <a:off x="0" y="0"/>
          <a:ext cx="2200275" cy="2371725"/>
        </a:xfrm>
        <a:prstGeom prst="rect">
          <a:avLst/>
        </a:prstGeom>
      </xdr:spPr>
    </xdr:pic>
  </etc:cellImage>
  <etc:cellImage>
    <xdr:pic>
      <xdr:nvPicPr>
        <xdr:cNvPr id="8" name="ID_F928116950684157BDC59BF2C70BA504" descr="post_object_image_1159160525"/>
        <xdr:cNvPicPr/>
      </xdr:nvPicPr>
      <xdr:blipFill>
        <a:blip r:embed="rId7"/>
        <a:stretch>
          <a:fillRect/>
        </a:stretch>
      </xdr:blipFill>
      <xdr:spPr>
        <a:xfrm>
          <a:off x="0" y="0"/>
          <a:ext cx="2343150" cy="4438650"/>
        </a:xfrm>
        <a:prstGeom prst="rect">
          <a:avLst/>
        </a:prstGeom>
      </xdr:spPr>
    </xdr:pic>
  </etc:cellImage>
  <etc:cellImage>
    <xdr:pic>
      <xdr:nvPicPr>
        <xdr:cNvPr id="9" name="ID_745CBCB286144A56AAF51CEE4CB47532" descr="post_object_image_1749998868"/>
        <xdr:cNvPicPr/>
      </xdr:nvPicPr>
      <xdr:blipFill>
        <a:blip r:embed="rId8"/>
        <a:stretch>
          <a:fillRect/>
        </a:stretch>
      </xdr:blipFill>
      <xdr:spPr>
        <a:xfrm>
          <a:off x="0" y="0"/>
          <a:ext cx="1809750" cy="4429125"/>
        </a:xfrm>
        <a:prstGeom prst="rect">
          <a:avLst/>
        </a:prstGeom>
      </xdr:spPr>
    </xdr:pic>
  </etc:cellImage>
  <etc:cellImage>
    <xdr:pic>
      <xdr:nvPicPr>
        <xdr:cNvPr id="10" name="ID_54975B7764354118B1BEEC5CF2B5FB29" descr="post_object_image_1960197303"/>
        <xdr:cNvPicPr/>
      </xdr:nvPicPr>
      <xdr:blipFill>
        <a:blip r:embed="rId9"/>
        <a:stretch>
          <a:fillRect/>
        </a:stretch>
      </xdr:blipFill>
      <xdr:spPr>
        <a:xfrm>
          <a:off x="0" y="0"/>
          <a:ext cx="1828800" cy="2047875"/>
        </a:xfrm>
        <a:prstGeom prst="rect">
          <a:avLst/>
        </a:prstGeom>
      </xdr:spPr>
    </xdr:pic>
  </etc:cellImage>
  <etc:cellImage>
    <xdr:pic>
      <xdr:nvPicPr>
        <xdr:cNvPr id="11" name="ID_AC128DA5DD824DD78A3B04FEDD3CFB7B" descr="post_object_image_482150905"/>
        <xdr:cNvPicPr/>
      </xdr:nvPicPr>
      <xdr:blipFill>
        <a:blip r:embed="rId10"/>
        <a:stretch>
          <a:fillRect/>
        </a:stretch>
      </xdr:blipFill>
      <xdr:spPr>
        <a:xfrm>
          <a:off x="0" y="0"/>
          <a:ext cx="1847850" cy="2990850"/>
        </a:xfrm>
        <a:prstGeom prst="rect">
          <a:avLst/>
        </a:prstGeom>
      </xdr:spPr>
    </xdr:pic>
  </etc:cellImage>
  <etc:cellImage>
    <xdr:pic>
      <xdr:nvPicPr>
        <xdr:cNvPr id="12" name="ID_DE4106931FF04103BE38C93819C4D4AB" descr="post_object_image_2724064077"/>
        <xdr:cNvPicPr/>
      </xdr:nvPicPr>
      <xdr:blipFill>
        <a:blip r:embed="rId11"/>
        <a:stretch>
          <a:fillRect/>
        </a:stretch>
      </xdr:blipFill>
      <xdr:spPr>
        <a:xfrm>
          <a:off x="0" y="0"/>
          <a:ext cx="1962150" cy="2895600"/>
        </a:xfrm>
        <a:prstGeom prst="rect">
          <a:avLst/>
        </a:prstGeom>
      </xdr:spPr>
    </xdr:pic>
  </etc:cellImage>
  <etc:cellImage>
    <xdr:pic>
      <xdr:nvPicPr>
        <xdr:cNvPr id="13" name="ID_5263C2F4A02648F3B674AF366BFAE6A6" descr="post_object_image_1795896612"/>
        <xdr:cNvPicPr/>
      </xdr:nvPicPr>
      <xdr:blipFill>
        <a:blip r:embed="rId12"/>
        <a:stretch>
          <a:fillRect/>
        </a:stretch>
      </xdr:blipFill>
      <xdr:spPr>
        <a:xfrm>
          <a:off x="0" y="0"/>
          <a:ext cx="3409950" cy="6524625"/>
        </a:xfrm>
        <a:prstGeom prst="rect">
          <a:avLst/>
        </a:prstGeom>
      </xdr:spPr>
    </xdr:pic>
  </etc:cellImage>
  <etc:cellImage>
    <xdr:pic>
      <xdr:nvPicPr>
        <xdr:cNvPr id="14" name="ID_F21C168B03B04CDD8524AEA46A41981C" descr="post_object_image_3659368096"/>
        <xdr:cNvPicPr/>
      </xdr:nvPicPr>
      <xdr:blipFill>
        <a:blip r:embed="rId13"/>
        <a:stretch>
          <a:fillRect/>
        </a:stretch>
      </xdr:blipFill>
      <xdr:spPr>
        <a:xfrm>
          <a:off x="0" y="0"/>
          <a:ext cx="3086100" cy="4219575"/>
        </a:xfrm>
        <a:prstGeom prst="rect">
          <a:avLst/>
        </a:prstGeom>
      </xdr:spPr>
    </xdr:pic>
  </etc:cellImage>
  <etc:cellImage>
    <xdr:pic>
      <xdr:nvPicPr>
        <xdr:cNvPr id="15" name="ID_FB31BAF3B79942E1BFB71833B98DE4CB" descr="post_object_image_3008822222"/>
        <xdr:cNvPicPr/>
      </xdr:nvPicPr>
      <xdr:blipFill>
        <a:blip r:embed="rId14"/>
        <a:stretch>
          <a:fillRect/>
        </a:stretch>
      </xdr:blipFill>
      <xdr:spPr>
        <a:xfrm>
          <a:off x="0" y="0"/>
          <a:ext cx="2000250" cy="4838700"/>
        </a:xfrm>
        <a:prstGeom prst="rect">
          <a:avLst/>
        </a:prstGeom>
      </xdr:spPr>
    </xdr:pic>
  </etc:cellImage>
  <etc:cellImage>
    <xdr:pic>
      <xdr:nvPicPr>
        <xdr:cNvPr id="16" name="ID_4FF1275B12F046578254D2C5F8324512" descr="post_object_image_2514274663"/>
        <xdr:cNvPicPr/>
      </xdr:nvPicPr>
      <xdr:blipFill>
        <a:blip r:embed="rId15"/>
        <a:stretch>
          <a:fillRect/>
        </a:stretch>
      </xdr:blipFill>
      <xdr:spPr>
        <a:xfrm>
          <a:off x="0" y="0"/>
          <a:ext cx="2171700" cy="3895725"/>
        </a:xfrm>
        <a:prstGeom prst="rect">
          <a:avLst/>
        </a:prstGeom>
      </xdr:spPr>
    </xdr:pic>
  </etc:cellImage>
  <etc:cellImage>
    <xdr:pic>
      <xdr:nvPicPr>
        <xdr:cNvPr id="17" name="ID_9DCA1E01721B436CA66C1002A2A8B815" descr="post_object_image_2103038054"/>
        <xdr:cNvPicPr/>
      </xdr:nvPicPr>
      <xdr:blipFill>
        <a:blip r:embed="rId16"/>
        <a:stretch>
          <a:fillRect/>
        </a:stretch>
      </xdr:blipFill>
      <xdr:spPr>
        <a:xfrm>
          <a:off x="0" y="0"/>
          <a:ext cx="2495550" cy="3562350"/>
        </a:xfrm>
        <a:prstGeom prst="rect">
          <a:avLst/>
        </a:prstGeom>
      </xdr:spPr>
    </xdr:pic>
  </etc:cellImage>
  <etc:cellImage>
    <xdr:pic>
      <xdr:nvPicPr>
        <xdr:cNvPr id="18" name="ID_DA13254C04D14C1E9CA9DA06B39C20CB" descr="post_object_image_1527678748"/>
        <xdr:cNvPicPr/>
      </xdr:nvPicPr>
      <xdr:blipFill>
        <a:blip r:embed="rId17"/>
        <a:stretch>
          <a:fillRect/>
        </a:stretch>
      </xdr:blipFill>
      <xdr:spPr>
        <a:xfrm>
          <a:off x="0" y="0"/>
          <a:ext cx="2505075" cy="7305675"/>
        </a:xfrm>
        <a:prstGeom prst="rect">
          <a:avLst/>
        </a:prstGeom>
      </xdr:spPr>
    </xdr:pic>
  </etc:cellImage>
  <etc:cellImage>
    <xdr:pic>
      <xdr:nvPicPr>
        <xdr:cNvPr id="19" name="ID_3A043420813A4D82B4B4C2962F7163E7" descr="post_object_image_2642777525"/>
        <xdr:cNvPicPr/>
      </xdr:nvPicPr>
      <xdr:blipFill>
        <a:blip r:embed="rId18"/>
        <a:stretch>
          <a:fillRect/>
        </a:stretch>
      </xdr:blipFill>
      <xdr:spPr>
        <a:xfrm>
          <a:off x="0" y="0"/>
          <a:ext cx="1714500" cy="3752850"/>
        </a:xfrm>
        <a:prstGeom prst="rect">
          <a:avLst/>
        </a:prstGeom>
      </xdr:spPr>
    </xdr:pic>
  </etc:cellImage>
  <etc:cellImage>
    <xdr:pic>
      <xdr:nvPicPr>
        <xdr:cNvPr id="20" name="ID_93DA95B4FEDC4785A0453F971837C714" descr="post_object_image_594497952"/>
        <xdr:cNvPicPr/>
      </xdr:nvPicPr>
      <xdr:blipFill>
        <a:blip r:embed="rId19"/>
        <a:stretch>
          <a:fillRect/>
        </a:stretch>
      </xdr:blipFill>
      <xdr:spPr>
        <a:xfrm>
          <a:off x="0" y="0"/>
          <a:ext cx="1676400" cy="2438400"/>
        </a:xfrm>
        <a:prstGeom prst="rect">
          <a:avLst/>
        </a:prstGeom>
      </xdr:spPr>
    </xdr:pic>
  </etc:cellImage>
  <etc:cellImage>
    <xdr:pic>
      <xdr:nvPicPr>
        <xdr:cNvPr id="21" name="ID_FB1631D9E20F41D49F4CE0EA71629CEC" descr="post_object_image_3166119570"/>
        <xdr:cNvPicPr/>
      </xdr:nvPicPr>
      <xdr:blipFill>
        <a:blip r:embed="rId20"/>
        <a:stretch>
          <a:fillRect/>
        </a:stretch>
      </xdr:blipFill>
      <xdr:spPr>
        <a:xfrm>
          <a:off x="0" y="0"/>
          <a:ext cx="1962150" cy="4295775"/>
        </a:xfrm>
        <a:prstGeom prst="rect">
          <a:avLst/>
        </a:prstGeom>
      </xdr:spPr>
    </xdr:pic>
  </etc:cellImage>
  <etc:cellImage>
    <xdr:pic>
      <xdr:nvPicPr>
        <xdr:cNvPr id="22" name="ID_5EE4A0EA7EA744D6AB6B1C60B15E2F5E" descr="post_object_image_3178077947"/>
        <xdr:cNvPicPr/>
      </xdr:nvPicPr>
      <xdr:blipFill>
        <a:blip r:embed="rId21"/>
        <a:stretch>
          <a:fillRect/>
        </a:stretch>
      </xdr:blipFill>
      <xdr:spPr>
        <a:xfrm>
          <a:off x="0" y="0"/>
          <a:ext cx="2466975" cy="4343400"/>
        </a:xfrm>
        <a:prstGeom prst="rect">
          <a:avLst/>
        </a:prstGeom>
      </xdr:spPr>
    </xdr:pic>
  </etc:cellImage>
  <etc:cellImage>
    <xdr:pic>
      <xdr:nvPicPr>
        <xdr:cNvPr id="23" name="ID_6E35E90FD82A4ED0BD935E841F2F486F" descr="post_object_image_499034428"/>
        <xdr:cNvPicPr/>
      </xdr:nvPicPr>
      <xdr:blipFill>
        <a:blip r:embed="rId22"/>
        <a:stretch>
          <a:fillRect/>
        </a:stretch>
      </xdr:blipFill>
      <xdr:spPr>
        <a:xfrm>
          <a:off x="0" y="0"/>
          <a:ext cx="3095625" cy="3581400"/>
        </a:xfrm>
        <a:prstGeom prst="rect">
          <a:avLst/>
        </a:prstGeom>
      </xdr:spPr>
    </xdr:pic>
  </etc:cellImage>
  <etc:cellImage>
    <xdr:pic>
      <xdr:nvPicPr>
        <xdr:cNvPr id="24" name="ID_9A6F3839646E465E801FB685F83A894A" descr="post_object_image_2502042"/>
        <xdr:cNvPicPr/>
      </xdr:nvPicPr>
      <xdr:blipFill>
        <a:blip r:embed="rId23"/>
        <a:stretch>
          <a:fillRect/>
        </a:stretch>
      </xdr:blipFill>
      <xdr:spPr>
        <a:xfrm>
          <a:off x="0" y="0"/>
          <a:ext cx="1895475" cy="3371850"/>
        </a:xfrm>
        <a:prstGeom prst="rect">
          <a:avLst/>
        </a:prstGeom>
      </xdr:spPr>
    </xdr:pic>
  </etc:cellImage>
  <etc:cellImage>
    <xdr:pic>
      <xdr:nvPicPr>
        <xdr:cNvPr id="25" name="ID_E0C2A4264A124B10A9B7203D61BFB035" descr="post_object_image_1152604091"/>
        <xdr:cNvPicPr/>
      </xdr:nvPicPr>
      <xdr:blipFill>
        <a:blip r:embed="rId24"/>
        <a:stretch>
          <a:fillRect/>
        </a:stretch>
      </xdr:blipFill>
      <xdr:spPr>
        <a:xfrm>
          <a:off x="0" y="0"/>
          <a:ext cx="1876425" cy="3781425"/>
        </a:xfrm>
        <a:prstGeom prst="rect">
          <a:avLst/>
        </a:prstGeom>
      </xdr:spPr>
    </xdr:pic>
  </etc:cellImage>
  <etc:cellImage>
    <xdr:pic>
      <xdr:nvPicPr>
        <xdr:cNvPr id="26" name="ID_324A578E25AD45CCB88AA0FA272254D2" descr="post_object_image_385459646"/>
        <xdr:cNvPicPr/>
      </xdr:nvPicPr>
      <xdr:blipFill>
        <a:blip r:embed="rId25"/>
        <a:stretch>
          <a:fillRect/>
        </a:stretch>
      </xdr:blipFill>
      <xdr:spPr>
        <a:xfrm>
          <a:off x="0" y="0"/>
          <a:ext cx="2066925" cy="2790825"/>
        </a:xfrm>
        <a:prstGeom prst="rect">
          <a:avLst/>
        </a:prstGeom>
      </xdr:spPr>
    </xdr:pic>
  </etc:cellImage>
  <etc:cellImage>
    <xdr:pic>
      <xdr:nvPicPr>
        <xdr:cNvPr id="27" name="ID_263659BAA1E5403FAA85D704B7070949" descr="post_object_image_4083926036"/>
        <xdr:cNvPicPr/>
      </xdr:nvPicPr>
      <xdr:blipFill>
        <a:blip r:embed="rId26"/>
        <a:stretch>
          <a:fillRect/>
        </a:stretch>
      </xdr:blipFill>
      <xdr:spPr>
        <a:xfrm>
          <a:off x="0" y="0"/>
          <a:ext cx="2114550" cy="2847975"/>
        </a:xfrm>
        <a:prstGeom prst="rect">
          <a:avLst/>
        </a:prstGeom>
      </xdr:spPr>
    </xdr:pic>
  </etc:cellImage>
  <etc:cellImage>
    <xdr:pic>
      <xdr:nvPicPr>
        <xdr:cNvPr id="28" name="ID_27E00E6820EA45E1B1D690AE287F6185" descr="post_object_image_2941274293"/>
        <xdr:cNvPicPr/>
      </xdr:nvPicPr>
      <xdr:blipFill>
        <a:blip r:embed="rId27"/>
        <a:stretch>
          <a:fillRect/>
        </a:stretch>
      </xdr:blipFill>
      <xdr:spPr>
        <a:xfrm>
          <a:off x="0" y="0"/>
          <a:ext cx="1876425" cy="3848100"/>
        </a:xfrm>
        <a:prstGeom prst="rect">
          <a:avLst/>
        </a:prstGeom>
      </xdr:spPr>
    </xdr:pic>
  </etc:cellImage>
  <etc:cellImage>
    <xdr:pic>
      <xdr:nvPicPr>
        <xdr:cNvPr id="29" name="ID_01A2FC58FA47491DA452381CBD1A5224" descr="post_object_image_4205992135"/>
        <xdr:cNvPicPr/>
      </xdr:nvPicPr>
      <xdr:blipFill>
        <a:blip r:embed="rId28"/>
        <a:stretch>
          <a:fillRect/>
        </a:stretch>
      </xdr:blipFill>
      <xdr:spPr>
        <a:xfrm>
          <a:off x="0" y="0"/>
          <a:ext cx="1752600" cy="4886325"/>
        </a:xfrm>
        <a:prstGeom prst="rect">
          <a:avLst/>
        </a:prstGeom>
      </xdr:spPr>
    </xdr:pic>
  </etc:cellImage>
  <etc:cellImage>
    <xdr:pic>
      <xdr:nvPicPr>
        <xdr:cNvPr id="30" name="ID_785C0714256E4A6E8CD7AA0C6243CD9C" descr="post_object_image_2006117192"/>
        <xdr:cNvPicPr/>
      </xdr:nvPicPr>
      <xdr:blipFill>
        <a:blip r:embed="rId29"/>
        <a:stretch>
          <a:fillRect/>
        </a:stretch>
      </xdr:blipFill>
      <xdr:spPr>
        <a:xfrm>
          <a:off x="0" y="0"/>
          <a:ext cx="2047875" cy="3248025"/>
        </a:xfrm>
        <a:prstGeom prst="rect">
          <a:avLst/>
        </a:prstGeom>
      </xdr:spPr>
    </xdr:pic>
  </etc:cellImage>
  <etc:cellImage>
    <xdr:pic>
      <xdr:nvPicPr>
        <xdr:cNvPr id="31" name="ID_B2F0F3A048F948679013DA5C75A4B407" descr="post_object_image_2429455977"/>
        <xdr:cNvPicPr/>
      </xdr:nvPicPr>
      <xdr:blipFill>
        <a:blip r:embed="rId30"/>
        <a:stretch>
          <a:fillRect/>
        </a:stretch>
      </xdr:blipFill>
      <xdr:spPr>
        <a:xfrm>
          <a:off x="0" y="0"/>
          <a:ext cx="2114550" cy="3495675"/>
        </a:xfrm>
        <a:prstGeom prst="rect">
          <a:avLst/>
        </a:prstGeom>
      </xdr:spPr>
    </xdr:pic>
  </etc:cellImage>
  <etc:cellImage>
    <xdr:pic>
      <xdr:nvPicPr>
        <xdr:cNvPr id="32" name="ID_9C5FFE189FEA459EB1198597AEB4920F" descr="post_object_image_126867914"/>
        <xdr:cNvPicPr/>
      </xdr:nvPicPr>
      <xdr:blipFill>
        <a:blip r:embed="rId31"/>
        <a:stretch>
          <a:fillRect/>
        </a:stretch>
      </xdr:blipFill>
      <xdr:spPr>
        <a:xfrm>
          <a:off x="0" y="0"/>
          <a:ext cx="2057400" cy="3952875"/>
        </a:xfrm>
        <a:prstGeom prst="rect">
          <a:avLst/>
        </a:prstGeom>
      </xdr:spPr>
    </xdr:pic>
  </etc:cellImage>
  <etc:cellImage>
    <xdr:pic>
      <xdr:nvPicPr>
        <xdr:cNvPr id="33" name="ID_6A564E8DCB7C4A98A094D252312D9F2A" descr="post_object_image_1486151581"/>
        <xdr:cNvPicPr/>
      </xdr:nvPicPr>
      <xdr:blipFill>
        <a:blip r:embed="rId32"/>
        <a:stretch>
          <a:fillRect/>
        </a:stretch>
      </xdr:blipFill>
      <xdr:spPr>
        <a:xfrm>
          <a:off x="0" y="0"/>
          <a:ext cx="2076450" cy="2590800"/>
        </a:xfrm>
        <a:prstGeom prst="rect">
          <a:avLst/>
        </a:prstGeom>
      </xdr:spPr>
    </xdr:pic>
  </etc:cellImage>
  <etc:cellImage>
    <xdr:pic>
      <xdr:nvPicPr>
        <xdr:cNvPr id="34" name="ID_467E7ACF56224D2FBAD8D563034A6114" descr="post_object_image_2204818433"/>
        <xdr:cNvPicPr/>
      </xdr:nvPicPr>
      <xdr:blipFill>
        <a:blip r:embed="rId33"/>
        <a:stretch>
          <a:fillRect/>
        </a:stretch>
      </xdr:blipFill>
      <xdr:spPr>
        <a:xfrm>
          <a:off x="0" y="0"/>
          <a:ext cx="1876425" cy="4276725"/>
        </a:xfrm>
        <a:prstGeom prst="rect">
          <a:avLst/>
        </a:prstGeom>
      </xdr:spPr>
    </xdr:pic>
  </etc:cellImage>
  <etc:cellImage>
    <xdr:pic>
      <xdr:nvPicPr>
        <xdr:cNvPr id="35" name="ID_D95047021A2B4D02A2DB270D3A6A16F1" descr="post_object_image_1848643674"/>
        <xdr:cNvPicPr/>
      </xdr:nvPicPr>
      <xdr:blipFill>
        <a:blip r:embed="rId34"/>
        <a:stretch>
          <a:fillRect/>
        </a:stretch>
      </xdr:blipFill>
      <xdr:spPr>
        <a:xfrm>
          <a:off x="0" y="0"/>
          <a:ext cx="1895475" cy="2562225"/>
        </a:xfrm>
        <a:prstGeom prst="rect">
          <a:avLst/>
        </a:prstGeom>
      </xdr:spPr>
    </xdr:pic>
  </etc:cellImage>
  <etc:cellImage>
    <xdr:pic>
      <xdr:nvPicPr>
        <xdr:cNvPr id="36" name="ID_16E77C2553044AE5A068944305FB758B" descr="post_object_image_2659433200"/>
        <xdr:cNvPicPr/>
      </xdr:nvPicPr>
      <xdr:blipFill>
        <a:blip r:embed="rId35"/>
        <a:stretch>
          <a:fillRect/>
        </a:stretch>
      </xdr:blipFill>
      <xdr:spPr>
        <a:xfrm>
          <a:off x="0" y="0"/>
          <a:ext cx="2276475" cy="1495425"/>
        </a:xfrm>
        <a:prstGeom prst="rect">
          <a:avLst/>
        </a:prstGeom>
      </xdr:spPr>
    </xdr:pic>
  </etc:cellImage>
  <etc:cellImage>
    <xdr:pic>
      <xdr:nvPicPr>
        <xdr:cNvPr id="37" name="ID_245DD3213EA14F64A25DE62F1957F8CA" descr="post_object_image_3425011083"/>
        <xdr:cNvPicPr/>
      </xdr:nvPicPr>
      <xdr:blipFill>
        <a:blip r:embed="rId36"/>
        <a:stretch>
          <a:fillRect/>
        </a:stretch>
      </xdr:blipFill>
      <xdr:spPr>
        <a:xfrm>
          <a:off x="0" y="0"/>
          <a:ext cx="2362200" cy="5248275"/>
        </a:xfrm>
        <a:prstGeom prst="rect">
          <a:avLst/>
        </a:prstGeom>
      </xdr:spPr>
    </xdr:pic>
  </etc:cellImage>
  <etc:cellImage>
    <xdr:pic>
      <xdr:nvPicPr>
        <xdr:cNvPr id="38" name="ID_3FF1E188FD4F4F5BBC1E6634EE318ED3" descr="post_object_image_2174364218"/>
        <xdr:cNvPicPr/>
      </xdr:nvPicPr>
      <xdr:blipFill>
        <a:blip r:embed="rId37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</xdr:spPr>
    </xdr:pic>
  </etc:cellImage>
  <etc:cellImage>
    <xdr:pic>
      <xdr:nvPicPr>
        <xdr:cNvPr id="39" name="ID_45FEF0470DCB4CACA9D8D2851C7A18A5" descr="post_object_image_158589589"/>
        <xdr:cNvPicPr/>
      </xdr:nvPicPr>
      <xdr:blipFill>
        <a:blip r:embed="rId38"/>
        <a:stretch>
          <a:fillRect/>
        </a:stretch>
      </xdr:blipFill>
      <xdr:spPr>
        <a:xfrm>
          <a:off x="0" y="0"/>
          <a:ext cx="2228850" cy="4076700"/>
        </a:xfrm>
        <a:prstGeom prst="rect">
          <a:avLst/>
        </a:prstGeom>
      </xdr:spPr>
    </xdr:pic>
  </etc:cellImage>
  <etc:cellImage>
    <xdr:pic>
      <xdr:nvPicPr>
        <xdr:cNvPr id="40" name="ID_A1F13994F339438D9562F62DD69AAB0E" descr="post_object_image_576292928"/>
        <xdr:cNvPicPr/>
      </xdr:nvPicPr>
      <xdr:blipFill>
        <a:blip r:embed="rId39"/>
        <a:stretch>
          <a:fillRect/>
        </a:stretch>
      </xdr:blipFill>
      <xdr:spPr>
        <a:xfrm>
          <a:off x="0" y="0"/>
          <a:ext cx="2324100" cy="4752975"/>
        </a:xfrm>
        <a:prstGeom prst="rect">
          <a:avLst/>
        </a:prstGeom>
      </xdr:spPr>
    </xdr:pic>
  </etc:cellImage>
  <etc:cellImage>
    <xdr:pic>
      <xdr:nvPicPr>
        <xdr:cNvPr id="41" name="ID_061D0D864D6E43C2A0057289978F1C26" descr="post_object_image_2161112652"/>
        <xdr:cNvPicPr/>
      </xdr:nvPicPr>
      <xdr:blipFill>
        <a:blip r:embed="rId40"/>
        <a:stretch>
          <a:fillRect/>
        </a:stretch>
      </xdr:blipFill>
      <xdr:spPr>
        <a:xfrm>
          <a:off x="0" y="0"/>
          <a:ext cx="2238375" cy="5924550"/>
        </a:xfrm>
        <a:prstGeom prst="rect">
          <a:avLst/>
        </a:prstGeom>
      </xdr:spPr>
    </xdr:pic>
  </etc:cellImage>
  <etc:cellImage>
    <xdr:pic>
      <xdr:nvPicPr>
        <xdr:cNvPr id="42" name="ID_09F8F0FF8A774203AFBF9C0A47387DAC" descr="post_object_image_2513691531"/>
        <xdr:cNvPicPr/>
      </xdr:nvPicPr>
      <xdr:blipFill>
        <a:blip r:embed="rId41"/>
        <a:stretch>
          <a:fillRect/>
        </a:stretch>
      </xdr:blipFill>
      <xdr:spPr>
        <a:xfrm>
          <a:off x="0" y="0"/>
          <a:ext cx="1876425" cy="2571750"/>
        </a:xfrm>
        <a:prstGeom prst="rect">
          <a:avLst/>
        </a:prstGeom>
      </xdr:spPr>
    </xdr:pic>
  </etc:cellImage>
  <etc:cellImage>
    <xdr:pic>
      <xdr:nvPicPr>
        <xdr:cNvPr id="43" name="ID_804A296E4F5E4C3A92F84D5D034754B4" descr="post_object_image_3367113876"/>
        <xdr:cNvPicPr/>
      </xdr:nvPicPr>
      <xdr:blipFill>
        <a:blip r:embed="rId42"/>
        <a:stretch>
          <a:fillRect/>
        </a:stretch>
      </xdr:blipFill>
      <xdr:spPr>
        <a:xfrm>
          <a:off x="0" y="0"/>
          <a:ext cx="1924050" cy="3114675"/>
        </a:xfrm>
        <a:prstGeom prst="rect">
          <a:avLst/>
        </a:prstGeom>
      </xdr:spPr>
    </xdr:pic>
  </etc:cellImage>
  <etc:cellImage>
    <xdr:pic>
      <xdr:nvPicPr>
        <xdr:cNvPr id="44" name="ID_B2A7861E3E63446B85A6FDDA0341BE4D" descr="post_object_image_22997613"/>
        <xdr:cNvPicPr/>
      </xdr:nvPicPr>
      <xdr:blipFill>
        <a:blip r:embed="rId43"/>
        <a:stretch>
          <a:fillRect/>
        </a:stretch>
      </xdr:blipFill>
      <xdr:spPr>
        <a:xfrm>
          <a:off x="0" y="0"/>
          <a:ext cx="1685925" cy="2590800"/>
        </a:xfrm>
        <a:prstGeom prst="rect">
          <a:avLst/>
        </a:prstGeom>
      </xdr:spPr>
    </xdr:pic>
  </etc:cellImage>
  <etc:cellImage>
    <xdr:pic>
      <xdr:nvPicPr>
        <xdr:cNvPr id="45" name="ID_8E47BBB0561A462B89FDC9F33F4E833D" descr="post_object_image_3929867922"/>
        <xdr:cNvPicPr/>
      </xdr:nvPicPr>
      <xdr:blipFill>
        <a:blip r:embed="rId44"/>
        <a:stretch>
          <a:fillRect/>
        </a:stretch>
      </xdr:blipFill>
      <xdr:spPr>
        <a:xfrm>
          <a:off x="0" y="0"/>
          <a:ext cx="3314700" cy="5133975"/>
        </a:xfrm>
        <a:prstGeom prst="rect">
          <a:avLst/>
        </a:prstGeom>
      </xdr:spPr>
    </xdr:pic>
  </etc:cellImage>
  <etc:cellImage>
    <xdr:pic>
      <xdr:nvPicPr>
        <xdr:cNvPr id="46" name="ID_3ECC7FE7503443E1974418D68B414E7D" descr="post_object_image_2319527645"/>
        <xdr:cNvPicPr/>
      </xdr:nvPicPr>
      <xdr:blipFill>
        <a:blip r:embed="rId45"/>
        <a:stretch>
          <a:fillRect/>
        </a:stretch>
      </xdr:blipFill>
      <xdr:spPr>
        <a:xfrm>
          <a:off x="0" y="0"/>
          <a:ext cx="1981200" cy="4038600"/>
        </a:xfrm>
        <a:prstGeom prst="rect">
          <a:avLst/>
        </a:prstGeom>
      </xdr:spPr>
    </xdr:pic>
  </etc:cellImage>
  <etc:cellImage>
    <xdr:pic>
      <xdr:nvPicPr>
        <xdr:cNvPr id="47" name="ID_7C73DEAFA9AA4FD9B6F11D5D25110A52" descr="post_object_image_2973414609"/>
        <xdr:cNvPicPr/>
      </xdr:nvPicPr>
      <xdr:blipFill>
        <a:blip r:embed="rId46"/>
        <a:stretch>
          <a:fillRect/>
        </a:stretch>
      </xdr:blipFill>
      <xdr:spPr>
        <a:xfrm>
          <a:off x="0" y="0"/>
          <a:ext cx="1704975" cy="3209925"/>
        </a:xfrm>
        <a:prstGeom prst="rect">
          <a:avLst/>
        </a:prstGeom>
      </xdr:spPr>
    </xdr:pic>
  </etc:cellImage>
  <etc:cellImage>
    <xdr:pic>
      <xdr:nvPicPr>
        <xdr:cNvPr id="48" name="ID_6425001FCB804F7BAF5449D9C7B6DB3A" descr="post_object_image_2088041714"/>
        <xdr:cNvPicPr/>
      </xdr:nvPicPr>
      <xdr:blipFill>
        <a:blip r:embed="rId47"/>
        <a:stretch>
          <a:fillRect/>
        </a:stretch>
      </xdr:blipFill>
      <xdr:spPr>
        <a:xfrm>
          <a:off x="0" y="0"/>
          <a:ext cx="2009775" cy="3228975"/>
        </a:xfrm>
        <a:prstGeom prst="rect">
          <a:avLst/>
        </a:prstGeom>
      </xdr:spPr>
    </xdr:pic>
  </etc:cellImage>
  <etc:cellImage>
    <xdr:pic>
      <xdr:nvPicPr>
        <xdr:cNvPr id="49" name="ID_A98B63D85FC640B68909A4498BA2C725" descr="post_object_image_2994977707"/>
        <xdr:cNvPicPr/>
      </xdr:nvPicPr>
      <xdr:blipFill>
        <a:blip r:embed="rId48"/>
        <a:stretch>
          <a:fillRect/>
        </a:stretch>
      </xdr:blipFill>
      <xdr:spPr>
        <a:xfrm>
          <a:off x="0" y="0"/>
          <a:ext cx="2305050" cy="3276600"/>
        </a:xfrm>
        <a:prstGeom prst="rect">
          <a:avLst/>
        </a:prstGeom>
      </xdr:spPr>
    </xdr:pic>
  </etc:cellImage>
  <etc:cellImage>
    <xdr:pic>
      <xdr:nvPicPr>
        <xdr:cNvPr id="50" name="ID_73E8A412AA5F4F6EB83F1552D254C404" descr="post_object_image_4125266185"/>
        <xdr:cNvPicPr/>
      </xdr:nvPicPr>
      <xdr:blipFill>
        <a:blip r:embed="rId49"/>
        <a:stretch>
          <a:fillRect/>
        </a:stretch>
      </xdr:blipFill>
      <xdr:spPr>
        <a:xfrm>
          <a:off x="0" y="0"/>
          <a:ext cx="2209800" cy="6848475"/>
        </a:xfrm>
        <a:prstGeom prst="rect">
          <a:avLst/>
        </a:prstGeom>
      </xdr:spPr>
    </xdr:pic>
  </etc:cellImage>
  <etc:cellImage>
    <xdr:pic>
      <xdr:nvPicPr>
        <xdr:cNvPr id="51" name="ID_314ABD862C65446A8B79A8196A9F4DEC" descr="post_object_image_660239614"/>
        <xdr:cNvPicPr/>
      </xdr:nvPicPr>
      <xdr:blipFill>
        <a:blip r:embed="rId50"/>
        <a:stretch>
          <a:fillRect/>
        </a:stretch>
      </xdr:blipFill>
      <xdr:spPr>
        <a:xfrm>
          <a:off x="0" y="0"/>
          <a:ext cx="2876550" cy="5762625"/>
        </a:xfrm>
        <a:prstGeom prst="rect">
          <a:avLst/>
        </a:prstGeom>
      </xdr:spPr>
    </xdr:pic>
  </etc:cellImage>
  <etc:cellImage>
    <xdr:pic>
      <xdr:nvPicPr>
        <xdr:cNvPr id="52" name="ID_FC591DB9F7DE4A17BDD318FDC951765D" descr="post_object_image_715304240"/>
        <xdr:cNvPicPr/>
      </xdr:nvPicPr>
      <xdr:blipFill>
        <a:blip r:embed="rId51"/>
        <a:stretch>
          <a:fillRect/>
        </a:stretch>
      </xdr:blipFill>
      <xdr:spPr>
        <a:xfrm>
          <a:off x="0" y="0"/>
          <a:ext cx="2143125" cy="4905375"/>
        </a:xfrm>
        <a:prstGeom prst="rect">
          <a:avLst/>
        </a:prstGeom>
      </xdr:spPr>
    </xdr:pic>
  </etc:cellImage>
  <etc:cellImage>
    <xdr:pic>
      <xdr:nvPicPr>
        <xdr:cNvPr id="53" name="ID_3829E26B9A0348088EB6FC9D147EACA8" descr="post_object_image_3874938634"/>
        <xdr:cNvPicPr/>
      </xdr:nvPicPr>
      <xdr:blipFill>
        <a:blip r:embed="rId52"/>
        <a:stretch>
          <a:fillRect/>
        </a:stretch>
      </xdr:blipFill>
      <xdr:spPr>
        <a:xfrm>
          <a:off x="0" y="0"/>
          <a:ext cx="2085975" cy="3419475"/>
        </a:xfrm>
        <a:prstGeom prst="rect">
          <a:avLst/>
        </a:prstGeom>
      </xdr:spPr>
    </xdr:pic>
  </etc:cellImage>
  <etc:cellImage>
    <xdr:pic>
      <xdr:nvPicPr>
        <xdr:cNvPr id="54" name="ID_8C9A6F5E9D194BE8BBBD7147861ADE9A" descr="post_object_image_1885963899"/>
        <xdr:cNvPicPr/>
      </xdr:nvPicPr>
      <xdr:blipFill>
        <a:blip r:embed="rId53"/>
        <a:stretch>
          <a:fillRect/>
        </a:stretch>
      </xdr:blipFill>
      <xdr:spPr>
        <a:xfrm>
          <a:off x="0" y="0"/>
          <a:ext cx="2390775" cy="5514975"/>
        </a:xfrm>
        <a:prstGeom prst="rect">
          <a:avLst/>
        </a:prstGeom>
      </xdr:spPr>
    </xdr:pic>
  </etc:cellImage>
  <etc:cellImage>
    <xdr:pic>
      <xdr:nvPicPr>
        <xdr:cNvPr id="55" name="ID_13D36FE9C4E545C3AACCB9478385EC72" descr="post_object_image_2638679513"/>
        <xdr:cNvPicPr/>
      </xdr:nvPicPr>
      <xdr:blipFill>
        <a:blip r:embed="rId54"/>
        <a:stretch>
          <a:fillRect/>
        </a:stretch>
      </xdr:blipFill>
      <xdr:spPr>
        <a:xfrm>
          <a:off x="0" y="0"/>
          <a:ext cx="2847975" cy="6477000"/>
        </a:xfrm>
        <a:prstGeom prst="rect">
          <a:avLst/>
        </a:prstGeom>
      </xdr:spPr>
    </xdr:pic>
  </etc:cellImage>
  <etc:cellImage>
    <xdr:pic>
      <xdr:nvPicPr>
        <xdr:cNvPr id="56" name="ID_3364A3EE07C14E14B6D2D322AC047557" descr="post_object_image_1038212145"/>
        <xdr:cNvPicPr/>
      </xdr:nvPicPr>
      <xdr:blipFill>
        <a:blip r:embed="rId55"/>
        <a:stretch>
          <a:fillRect/>
        </a:stretch>
      </xdr:blipFill>
      <xdr:spPr>
        <a:xfrm>
          <a:off x="0" y="0"/>
          <a:ext cx="3152775" cy="6086475"/>
        </a:xfrm>
        <a:prstGeom prst="rect">
          <a:avLst/>
        </a:prstGeom>
      </xdr:spPr>
    </xdr:pic>
  </etc:cellImage>
  <etc:cellImage>
    <xdr:pic>
      <xdr:nvPicPr>
        <xdr:cNvPr id="57" name="ID_B92E7326C27046FBBFAA5A6BC7B32C90" descr="post_object_image_2466326250"/>
        <xdr:cNvPicPr/>
      </xdr:nvPicPr>
      <xdr:blipFill>
        <a:blip r:embed="rId56"/>
        <a:stretch>
          <a:fillRect/>
        </a:stretch>
      </xdr:blipFill>
      <xdr:spPr>
        <a:xfrm>
          <a:off x="0" y="0"/>
          <a:ext cx="2533650" cy="4200525"/>
        </a:xfrm>
        <a:prstGeom prst="rect">
          <a:avLst/>
        </a:prstGeom>
      </xdr:spPr>
    </xdr:pic>
  </etc:cellImage>
  <etc:cellImage>
    <xdr:pic>
      <xdr:nvPicPr>
        <xdr:cNvPr id="58" name="ID_110B00890F0A41D0A98EA00355BB7C0A" descr="post_object_image_412395289"/>
        <xdr:cNvPicPr/>
      </xdr:nvPicPr>
      <xdr:blipFill>
        <a:blip r:embed="rId57"/>
        <a:stretch>
          <a:fillRect/>
        </a:stretch>
      </xdr:blipFill>
      <xdr:spPr>
        <a:xfrm>
          <a:off x="0" y="0"/>
          <a:ext cx="3000375" cy="6886575"/>
        </a:xfrm>
        <a:prstGeom prst="rect">
          <a:avLst/>
        </a:prstGeom>
      </xdr:spPr>
    </xdr:pic>
  </etc:cellImage>
  <etc:cellImage>
    <xdr:pic>
      <xdr:nvPicPr>
        <xdr:cNvPr id="59" name="ID_98B16A9B814943BABC53D020A3FC36D4" descr="post_object_image_3519302720"/>
        <xdr:cNvPicPr/>
      </xdr:nvPicPr>
      <xdr:blipFill>
        <a:blip r:embed="rId58"/>
        <a:stretch>
          <a:fillRect/>
        </a:stretch>
      </xdr:blipFill>
      <xdr:spPr>
        <a:xfrm>
          <a:off x="0" y="0"/>
          <a:ext cx="2581275" cy="5229225"/>
        </a:xfrm>
        <a:prstGeom prst="rect">
          <a:avLst/>
        </a:prstGeom>
      </xdr:spPr>
    </xdr:pic>
  </etc:cellImage>
  <etc:cellImage>
    <xdr:pic>
      <xdr:nvPicPr>
        <xdr:cNvPr id="60" name="ID_663B1C853137414C82D0638A3FCB7061" descr="post_object_image_1784059232"/>
        <xdr:cNvPicPr/>
      </xdr:nvPicPr>
      <xdr:blipFill>
        <a:blip r:embed="rId59"/>
        <a:stretch>
          <a:fillRect/>
        </a:stretch>
      </xdr:blipFill>
      <xdr:spPr>
        <a:xfrm>
          <a:off x="0" y="0"/>
          <a:ext cx="1876425" cy="3162300"/>
        </a:xfrm>
        <a:prstGeom prst="rect">
          <a:avLst/>
        </a:prstGeom>
      </xdr:spPr>
    </xdr:pic>
  </etc:cellImage>
  <etc:cellImage>
    <xdr:pic>
      <xdr:nvPicPr>
        <xdr:cNvPr id="61" name="ID_63EC48E62EF2427F8C71D231926CC94C" descr="post_object_image_1874911518"/>
        <xdr:cNvPicPr/>
      </xdr:nvPicPr>
      <xdr:blipFill>
        <a:blip r:embed="rId60"/>
        <a:stretch>
          <a:fillRect/>
        </a:stretch>
      </xdr:blipFill>
      <xdr:spPr>
        <a:xfrm>
          <a:off x="0" y="0"/>
          <a:ext cx="2543175" cy="4581525"/>
        </a:xfrm>
        <a:prstGeom prst="rect">
          <a:avLst/>
        </a:prstGeom>
      </xdr:spPr>
    </xdr:pic>
  </etc:cellImage>
  <etc:cellImage>
    <xdr:pic>
      <xdr:nvPicPr>
        <xdr:cNvPr id="62" name="ID_7418855207DE406C9EF3EA75418718AA" descr="post_object_image_1393309038"/>
        <xdr:cNvPicPr/>
      </xdr:nvPicPr>
      <xdr:blipFill>
        <a:blip r:embed="rId61"/>
        <a:stretch>
          <a:fillRect/>
        </a:stretch>
      </xdr:blipFill>
      <xdr:spPr>
        <a:xfrm>
          <a:off x="0" y="0"/>
          <a:ext cx="2305050" cy="3629025"/>
        </a:xfrm>
        <a:prstGeom prst="rect">
          <a:avLst/>
        </a:prstGeom>
      </xdr:spPr>
    </xdr:pic>
  </etc:cellImage>
  <etc:cellImage>
    <xdr:pic>
      <xdr:nvPicPr>
        <xdr:cNvPr id="63" name="ID_F0A047EC2E444B638AFDBC491C67D6AD" descr="post_object_image_1130648218"/>
        <xdr:cNvPicPr/>
      </xdr:nvPicPr>
      <xdr:blipFill>
        <a:blip r:embed="rId62"/>
        <a:stretch>
          <a:fillRect/>
        </a:stretch>
      </xdr:blipFill>
      <xdr:spPr>
        <a:xfrm>
          <a:off x="0" y="0"/>
          <a:ext cx="2352675" cy="7543800"/>
        </a:xfrm>
        <a:prstGeom prst="rect">
          <a:avLst/>
        </a:prstGeom>
      </xdr:spPr>
    </xdr:pic>
  </etc:cellImage>
  <etc:cellImage>
    <xdr:pic>
      <xdr:nvPicPr>
        <xdr:cNvPr id="64" name="ID_C44B9FF3F6F94C99B08EC146372373B1" descr="post_object_image_3609561442"/>
        <xdr:cNvPicPr/>
      </xdr:nvPicPr>
      <xdr:blipFill>
        <a:blip r:embed="rId63"/>
        <a:stretch>
          <a:fillRect/>
        </a:stretch>
      </xdr:blipFill>
      <xdr:spPr>
        <a:xfrm>
          <a:off x="0" y="0"/>
          <a:ext cx="2571750" cy="6257925"/>
        </a:xfrm>
        <a:prstGeom prst="rect">
          <a:avLst/>
        </a:prstGeom>
      </xdr:spPr>
    </xdr:pic>
  </etc:cellImage>
  <etc:cellImage>
    <xdr:pic>
      <xdr:nvPicPr>
        <xdr:cNvPr id="65" name="ID_5194EDD7915249A2A1F0465752E2F438" descr="post_object_image_751063413"/>
        <xdr:cNvPicPr/>
      </xdr:nvPicPr>
      <xdr:blipFill>
        <a:blip r:embed="rId64"/>
        <a:stretch>
          <a:fillRect/>
        </a:stretch>
      </xdr:blipFill>
      <xdr:spPr>
        <a:xfrm>
          <a:off x="0" y="0"/>
          <a:ext cx="3562350" cy="7172325"/>
        </a:xfrm>
        <a:prstGeom prst="rect">
          <a:avLst/>
        </a:prstGeom>
      </xdr:spPr>
    </xdr:pic>
  </etc:cellImage>
  <etc:cellImage>
    <xdr:pic>
      <xdr:nvPicPr>
        <xdr:cNvPr id="66" name="ID_C26B93BFC39F41698A5B0AF355394CE7" descr="post_object_image_3038651232"/>
        <xdr:cNvPicPr/>
      </xdr:nvPicPr>
      <xdr:blipFill>
        <a:blip r:embed="rId65"/>
        <a:stretch>
          <a:fillRect/>
        </a:stretch>
      </xdr:blipFill>
      <xdr:spPr>
        <a:xfrm>
          <a:off x="0" y="0"/>
          <a:ext cx="2581275" cy="2895600"/>
        </a:xfrm>
        <a:prstGeom prst="rect">
          <a:avLst/>
        </a:prstGeom>
      </xdr:spPr>
    </xdr:pic>
  </etc:cellImage>
  <etc:cellImage>
    <xdr:pic>
      <xdr:nvPicPr>
        <xdr:cNvPr id="67" name="ID_22895B7E2C9D4110880337A9F9624ABC" descr="post_object_image_497945500"/>
        <xdr:cNvPicPr/>
      </xdr:nvPicPr>
      <xdr:blipFill>
        <a:blip r:embed="rId66"/>
        <a:stretch>
          <a:fillRect/>
        </a:stretch>
      </xdr:blipFill>
      <xdr:spPr>
        <a:xfrm>
          <a:off x="0" y="0"/>
          <a:ext cx="1790700" cy="1485900"/>
        </a:xfrm>
        <a:prstGeom prst="rect">
          <a:avLst/>
        </a:prstGeom>
      </xdr:spPr>
    </xdr:pic>
  </etc:cellImage>
  <etc:cellImage>
    <xdr:pic>
      <xdr:nvPicPr>
        <xdr:cNvPr id="68" name="ID_3EB33ADB7174428E858A0F03F5FA6F89" descr="post_object_image_1183563453"/>
        <xdr:cNvPicPr/>
      </xdr:nvPicPr>
      <xdr:blipFill>
        <a:blip r:embed="rId67"/>
        <a:stretch>
          <a:fillRect/>
        </a:stretch>
      </xdr:blipFill>
      <xdr:spPr>
        <a:xfrm>
          <a:off x="0" y="0"/>
          <a:ext cx="2419350" cy="2581275"/>
        </a:xfrm>
        <a:prstGeom prst="rect">
          <a:avLst/>
        </a:prstGeom>
      </xdr:spPr>
    </xdr:pic>
  </etc:cellImage>
  <etc:cellImage>
    <xdr:pic>
      <xdr:nvPicPr>
        <xdr:cNvPr id="69" name="ID_694BBFEB09B24A53A5AB9EC279F8340B" descr="post_object_image_310324496"/>
        <xdr:cNvPicPr/>
      </xdr:nvPicPr>
      <xdr:blipFill>
        <a:blip r:embed="rId68"/>
        <a:stretch>
          <a:fillRect/>
        </a:stretch>
      </xdr:blipFill>
      <xdr:spPr>
        <a:xfrm>
          <a:off x="0" y="0"/>
          <a:ext cx="2933700" cy="7048500"/>
        </a:xfrm>
        <a:prstGeom prst="rect">
          <a:avLst/>
        </a:prstGeom>
      </xdr:spPr>
    </xdr:pic>
  </etc:cellImage>
  <etc:cellImage>
    <xdr:pic>
      <xdr:nvPicPr>
        <xdr:cNvPr id="70" name="ID_8E4318EDF4134E998E95AA9AFF974C9D" descr="post_object_image_2974936150"/>
        <xdr:cNvPicPr/>
      </xdr:nvPicPr>
      <xdr:blipFill>
        <a:blip r:embed="rId69"/>
        <a:stretch>
          <a:fillRect/>
        </a:stretch>
      </xdr:blipFill>
      <xdr:spPr>
        <a:xfrm>
          <a:off x="0" y="0"/>
          <a:ext cx="3238500" cy="3724275"/>
        </a:xfrm>
        <a:prstGeom prst="rect">
          <a:avLst/>
        </a:prstGeom>
      </xdr:spPr>
    </xdr:pic>
  </etc:cellImage>
  <etc:cellImage>
    <xdr:pic>
      <xdr:nvPicPr>
        <xdr:cNvPr id="71" name="ID_830D688C033D47C4BA56473C2ABED820" descr="post_object_image_2358475436"/>
        <xdr:cNvPicPr/>
      </xdr:nvPicPr>
      <xdr:blipFill>
        <a:blip r:embed="rId70"/>
        <a:stretch>
          <a:fillRect/>
        </a:stretch>
      </xdr:blipFill>
      <xdr:spPr>
        <a:xfrm>
          <a:off x="0" y="0"/>
          <a:ext cx="2781300" cy="3562350"/>
        </a:xfrm>
        <a:prstGeom prst="rect">
          <a:avLst/>
        </a:prstGeom>
      </xdr:spPr>
    </xdr:pic>
  </etc:cellImage>
  <etc:cellImage>
    <xdr:pic>
      <xdr:nvPicPr>
        <xdr:cNvPr id="72" name="ID_35DC1F1558A144C4889599BFED31B031" descr="post_object_image_1740075577"/>
        <xdr:cNvPicPr/>
      </xdr:nvPicPr>
      <xdr:blipFill>
        <a:blip r:embed="rId71"/>
        <a:stretch>
          <a:fillRect/>
        </a:stretch>
      </xdr:blipFill>
      <xdr:spPr>
        <a:xfrm>
          <a:off x="0" y="0"/>
          <a:ext cx="2114550" cy="2971800"/>
        </a:xfrm>
        <a:prstGeom prst="rect">
          <a:avLst/>
        </a:prstGeom>
      </xdr:spPr>
    </xdr:pic>
  </etc:cellImage>
  <etc:cellImage>
    <xdr:pic>
      <xdr:nvPicPr>
        <xdr:cNvPr id="73" name="ID_D6E146E230B74E9CA9C37F54F6820AED" descr="post_object_image_1012617153"/>
        <xdr:cNvPicPr/>
      </xdr:nvPicPr>
      <xdr:blipFill>
        <a:blip r:embed="rId72"/>
        <a:stretch>
          <a:fillRect/>
        </a:stretch>
      </xdr:blipFill>
      <xdr:spPr>
        <a:xfrm>
          <a:off x="0" y="0"/>
          <a:ext cx="2352675" cy="4924425"/>
        </a:xfrm>
        <a:prstGeom prst="rect">
          <a:avLst/>
        </a:prstGeom>
      </xdr:spPr>
    </xdr:pic>
  </etc:cellImage>
  <etc:cellImage>
    <xdr:pic>
      <xdr:nvPicPr>
        <xdr:cNvPr id="75" name="ID_D046E8E1CFCB4637A500E9862AC20C4E" descr="post_object_image_1526963904"/>
        <xdr:cNvPicPr/>
      </xdr:nvPicPr>
      <xdr:blipFill>
        <a:blip r:embed="rId73"/>
        <a:stretch>
          <a:fillRect/>
        </a:stretch>
      </xdr:blipFill>
      <xdr:spPr>
        <a:xfrm>
          <a:off x="0" y="0"/>
          <a:ext cx="2743200" cy="6991350"/>
        </a:xfrm>
        <a:prstGeom prst="rect">
          <a:avLst/>
        </a:prstGeom>
      </xdr:spPr>
    </xdr:pic>
  </etc:cellImage>
  <etc:cellImage>
    <xdr:pic>
      <xdr:nvPicPr>
        <xdr:cNvPr id="76" name="ID_B598C3D06082452D911CAED0C0DB663C" descr="post_object_image_389841184"/>
        <xdr:cNvPicPr/>
      </xdr:nvPicPr>
      <xdr:blipFill>
        <a:blip r:embed="rId74"/>
        <a:stretch>
          <a:fillRect/>
        </a:stretch>
      </xdr:blipFill>
      <xdr:spPr>
        <a:xfrm>
          <a:off x="0" y="0"/>
          <a:ext cx="2000250" cy="2352675"/>
        </a:xfrm>
        <a:prstGeom prst="rect">
          <a:avLst/>
        </a:prstGeom>
      </xdr:spPr>
    </xdr:pic>
  </etc:cellImage>
  <etc:cellImage>
    <xdr:pic>
      <xdr:nvPicPr>
        <xdr:cNvPr id="77" name="ID_34D73D33852E466CB92184AB6C66B044" descr="post_object_image_3629098876"/>
        <xdr:cNvPicPr/>
      </xdr:nvPicPr>
      <xdr:blipFill>
        <a:blip r:embed="rId75"/>
        <a:stretch>
          <a:fillRect/>
        </a:stretch>
      </xdr:blipFill>
      <xdr:spPr>
        <a:xfrm>
          <a:off x="0" y="0"/>
          <a:ext cx="2790825" cy="2676525"/>
        </a:xfrm>
        <a:prstGeom prst="rect">
          <a:avLst/>
        </a:prstGeom>
      </xdr:spPr>
    </xdr:pic>
  </etc:cellImage>
  <etc:cellImage>
    <xdr:pic>
      <xdr:nvPicPr>
        <xdr:cNvPr id="78" name="ID_AE8D8A132BBF48648C7BB882E8D56EB0" descr="post_object_image_743125833"/>
        <xdr:cNvPicPr/>
      </xdr:nvPicPr>
      <xdr:blipFill>
        <a:blip r:embed="rId76"/>
        <a:stretch>
          <a:fillRect/>
        </a:stretch>
      </xdr:blipFill>
      <xdr:spPr>
        <a:xfrm>
          <a:off x="0" y="0"/>
          <a:ext cx="2124075" cy="3409950"/>
        </a:xfrm>
        <a:prstGeom prst="rect">
          <a:avLst/>
        </a:prstGeom>
      </xdr:spPr>
    </xdr:pic>
  </etc:cellImage>
  <etc:cellImage>
    <xdr:pic>
      <xdr:nvPicPr>
        <xdr:cNvPr id="79" name="ID_D614740E0AB94D0C99D6F18F69322B5E" descr="post_object_image_2386856564"/>
        <xdr:cNvPicPr/>
      </xdr:nvPicPr>
      <xdr:blipFill>
        <a:blip r:embed="rId77"/>
        <a:stretch>
          <a:fillRect/>
        </a:stretch>
      </xdr:blipFill>
      <xdr:spPr>
        <a:xfrm>
          <a:off x="0" y="0"/>
          <a:ext cx="1714500" cy="2505075"/>
        </a:xfrm>
        <a:prstGeom prst="rect">
          <a:avLst/>
        </a:prstGeom>
      </xdr:spPr>
    </xdr:pic>
  </etc:cellImage>
  <etc:cellImage>
    <xdr:pic>
      <xdr:nvPicPr>
        <xdr:cNvPr id="80" name="ID_AF624D8824234DC89B93262474280957" descr="post_object_image_1171753751"/>
        <xdr:cNvPicPr/>
      </xdr:nvPicPr>
      <xdr:blipFill>
        <a:blip r:embed="rId78"/>
        <a:stretch>
          <a:fillRect/>
        </a:stretch>
      </xdr:blipFill>
      <xdr:spPr>
        <a:xfrm>
          <a:off x="0" y="0"/>
          <a:ext cx="2857500" cy="3067050"/>
        </a:xfrm>
        <a:prstGeom prst="rect">
          <a:avLst/>
        </a:prstGeom>
      </xdr:spPr>
    </xdr:pic>
  </etc:cellImage>
  <etc:cellImage>
    <xdr:pic>
      <xdr:nvPicPr>
        <xdr:cNvPr id="81" name="ID_064DF22856AA4F138B24DA7A366DB24C" descr="post_object_image_1713321065"/>
        <xdr:cNvPicPr/>
      </xdr:nvPicPr>
      <xdr:blipFill>
        <a:blip r:embed="rId79"/>
        <a:stretch>
          <a:fillRect/>
        </a:stretch>
      </xdr:blipFill>
      <xdr:spPr>
        <a:xfrm>
          <a:off x="0" y="0"/>
          <a:ext cx="1819275" cy="1762125"/>
        </a:xfrm>
        <a:prstGeom prst="rect">
          <a:avLst/>
        </a:prstGeom>
      </xdr:spPr>
    </xdr:pic>
  </etc:cellImage>
  <etc:cellImage>
    <xdr:pic>
      <xdr:nvPicPr>
        <xdr:cNvPr id="82" name="ID_F5129AF8CDA447FC945152550921DC49" descr="post_object_image_668442157"/>
        <xdr:cNvPicPr/>
      </xdr:nvPicPr>
      <xdr:blipFill>
        <a:blip r:embed="rId80"/>
        <a:stretch>
          <a:fillRect/>
        </a:stretch>
      </xdr:blipFill>
      <xdr:spPr>
        <a:xfrm>
          <a:off x="0" y="0"/>
          <a:ext cx="2095500" cy="3657600"/>
        </a:xfrm>
        <a:prstGeom prst="rect">
          <a:avLst/>
        </a:prstGeom>
      </xdr:spPr>
    </xdr:pic>
  </etc:cellImage>
  <etc:cellImage>
    <xdr:pic>
      <xdr:nvPicPr>
        <xdr:cNvPr id="83" name="ID_FF4C6C07DFEF434E8773D486B167E1E0" descr="post_object_image_2412934322"/>
        <xdr:cNvPicPr/>
      </xdr:nvPicPr>
      <xdr:blipFill>
        <a:blip r:embed="rId81"/>
        <a:stretch>
          <a:fillRect/>
        </a:stretch>
      </xdr:blipFill>
      <xdr:spPr>
        <a:xfrm>
          <a:off x="0" y="0"/>
          <a:ext cx="2228850" cy="3895725"/>
        </a:xfrm>
        <a:prstGeom prst="rect">
          <a:avLst/>
        </a:prstGeom>
      </xdr:spPr>
    </xdr:pic>
  </etc:cellImage>
  <etc:cellImage>
    <xdr:pic>
      <xdr:nvPicPr>
        <xdr:cNvPr id="84" name="ID_4CD5F39EB1964AB6B4B5853AD3A8DB90" descr="post_object_image_2624615609"/>
        <xdr:cNvPicPr/>
      </xdr:nvPicPr>
      <xdr:blipFill>
        <a:blip r:embed="rId82"/>
        <a:stretch>
          <a:fillRect/>
        </a:stretch>
      </xdr:blipFill>
      <xdr:spPr>
        <a:xfrm>
          <a:off x="0" y="0"/>
          <a:ext cx="1419225" cy="1209675"/>
        </a:xfrm>
        <a:prstGeom prst="rect">
          <a:avLst/>
        </a:prstGeom>
      </xdr:spPr>
    </xdr:pic>
  </etc:cellImage>
  <etc:cellImage>
    <xdr:pic>
      <xdr:nvPicPr>
        <xdr:cNvPr id="85" name="ID_BE8FB4B587974120B3614AD1201C241B" descr="post_object_image_3583581877"/>
        <xdr:cNvPicPr/>
      </xdr:nvPicPr>
      <xdr:blipFill>
        <a:blip r:embed="rId83"/>
        <a:stretch>
          <a:fillRect/>
        </a:stretch>
      </xdr:blipFill>
      <xdr:spPr>
        <a:xfrm>
          <a:off x="0" y="0"/>
          <a:ext cx="2324100" cy="2990850"/>
        </a:xfrm>
        <a:prstGeom prst="rect">
          <a:avLst/>
        </a:prstGeom>
      </xdr:spPr>
    </xdr:pic>
  </etc:cellImage>
  <etc:cellImage>
    <xdr:pic>
      <xdr:nvPicPr>
        <xdr:cNvPr id="86" name="ID_A5BBDA88F52441AAB9B2E524F4C62C95" descr="post_object_image_207947723"/>
        <xdr:cNvPicPr/>
      </xdr:nvPicPr>
      <xdr:blipFill>
        <a:blip r:embed="rId84"/>
        <a:stretch>
          <a:fillRect/>
        </a:stretch>
      </xdr:blipFill>
      <xdr:spPr>
        <a:xfrm>
          <a:off x="0" y="0"/>
          <a:ext cx="2266950" cy="2867025"/>
        </a:xfrm>
        <a:prstGeom prst="rect">
          <a:avLst/>
        </a:prstGeom>
      </xdr:spPr>
    </xdr:pic>
  </etc:cellImage>
  <etc:cellImage>
    <xdr:pic>
      <xdr:nvPicPr>
        <xdr:cNvPr id="87" name="ID_410898BD5E14490BB7B44FD4D452C182" descr="post_object_image_817137832"/>
        <xdr:cNvPicPr/>
      </xdr:nvPicPr>
      <xdr:blipFill>
        <a:blip r:embed="rId85"/>
        <a:stretch>
          <a:fillRect/>
        </a:stretch>
      </xdr:blipFill>
      <xdr:spPr>
        <a:xfrm>
          <a:off x="0" y="0"/>
          <a:ext cx="2085975" cy="2305050"/>
        </a:xfrm>
        <a:prstGeom prst="rect">
          <a:avLst/>
        </a:prstGeom>
      </xdr:spPr>
    </xdr:pic>
  </etc:cellImage>
  <etc:cellImage>
    <xdr:pic>
      <xdr:nvPicPr>
        <xdr:cNvPr id="88" name="ID_60406224B5904919A74EED706255AFB5" descr="post_object_image_2989450883"/>
        <xdr:cNvPicPr/>
      </xdr:nvPicPr>
      <xdr:blipFill>
        <a:blip r:embed="rId86"/>
        <a:stretch>
          <a:fillRect/>
        </a:stretch>
      </xdr:blipFill>
      <xdr:spPr>
        <a:xfrm>
          <a:off x="0" y="0"/>
          <a:ext cx="2152650" cy="2105025"/>
        </a:xfrm>
        <a:prstGeom prst="rect">
          <a:avLst/>
        </a:prstGeom>
      </xdr:spPr>
    </xdr:pic>
  </etc:cellImage>
  <etc:cellImage>
    <xdr:pic>
      <xdr:nvPicPr>
        <xdr:cNvPr id="90" name="ID_58019C2481694225B4E3020D65FE5274" descr="post_object_image_473500652"/>
        <xdr:cNvPicPr/>
      </xdr:nvPicPr>
      <xdr:blipFill>
        <a:blip r:embed="rId87"/>
        <a:stretch>
          <a:fillRect/>
        </a:stretch>
      </xdr:blipFill>
      <xdr:spPr>
        <a:xfrm>
          <a:off x="0" y="0"/>
          <a:ext cx="2038350" cy="2876550"/>
        </a:xfrm>
        <a:prstGeom prst="rect">
          <a:avLst/>
        </a:prstGeom>
      </xdr:spPr>
    </xdr:pic>
  </etc:cellImage>
  <etc:cellImage>
    <xdr:pic>
      <xdr:nvPicPr>
        <xdr:cNvPr id="91" name="ID_0E9C5CB400F84D579E803AEA82E85A4E" descr="post_object_image_2561683656"/>
        <xdr:cNvPicPr/>
      </xdr:nvPicPr>
      <xdr:blipFill>
        <a:blip r:embed="rId88"/>
        <a:stretch>
          <a:fillRect/>
        </a:stretch>
      </xdr:blipFill>
      <xdr:spPr>
        <a:xfrm>
          <a:off x="0" y="0"/>
          <a:ext cx="1762125" cy="1857375"/>
        </a:xfrm>
        <a:prstGeom prst="rect">
          <a:avLst/>
        </a:prstGeom>
      </xdr:spPr>
    </xdr:pic>
  </etc:cellImage>
  <etc:cellImage>
    <xdr:pic>
      <xdr:nvPicPr>
        <xdr:cNvPr id="92" name="ID_0EC50CE2332744E295FAF2E5B6E382FF" descr="post_object_image_2225662147"/>
        <xdr:cNvPicPr/>
      </xdr:nvPicPr>
      <xdr:blipFill>
        <a:blip r:embed="rId89"/>
        <a:stretch>
          <a:fillRect/>
        </a:stretch>
      </xdr:blipFill>
      <xdr:spPr>
        <a:xfrm>
          <a:off x="0" y="0"/>
          <a:ext cx="2190750" cy="2038350"/>
        </a:xfrm>
        <a:prstGeom prst="rect">
          <a:avLst/>
        </a:prstGeom>
      </xdr:spPr>
    </xdr:pic>
  </etc:cellImage>
  <etc:cellImage>
    <xdr:pic>
      <xdr:nvPicPr>
        <xdr:cNvPr id="93" name="ID_5D5116AC769C479A86CC49BD379A08E8" descr="post_object_image_1584661061"/>
        <xdr:cNvPicPr/>
      </xdr:nvPicPr>
      <xdr:blipFill>
        <a:blip r:embed="rId90"/>
        <a:stretch>
          <a:fillRect/>
        </a:stretch>
      </xdr:blipFill>
      <xdr:spPr>
        <a:xfrm>
          <a:off x="0" y="0"/>
          <a:ext cx="2038350" cy="2971800"/>
        </a:xfrm>
        <a:prstGeom prst="rect">
          <a:avLst/>
        </a:prstGeom>
      </xdr:spPr>
    </xdr:pic>
  </etc:cellImage>
  <etc:cellImage>
    <xdr:pic>
      <xdr:nvPicPr>
        <xdr:cNvPr id="94" name="ID_84A24C96E5C54547846FBE8FDD2D5650" descr="post_object_image_2591932095"/>
        <xdr:cNvPicPr/>
      </xdr:nvPicPr>
      <xdr:blipFill>
        <a:blip r:embed="rId91"/>
        <a:stretch>
          <a:fillRect/>
        </a:stretch>
      </xdr:blipFill>
      <xdr:spPr>
        <a:xfrm>
          <a:off x="0" y="0"/>
          <a:ext cx="2028825" cy="2238375"/>
        </a:xfrm>
        <a:prstGeom prst="rect">
          <a:avLst/>
        </a:prstGeom>
      </xdr:spPr>
    </xdr:pic>
  </etc:cellImage>
  <etc:cellImage>
    <xdr:pic>
      <xdr:nvPicPr>
        <xdr:cNvPr id="95" name="ID_7C2DAED0F5BD4DE6BF906929B0166C32" descr="post_object_image_949991889"/>
        <xdr:cNvPicPr/>
      </xdr:nvPicPr>
      <xdr:blipFill>
        <a:blip r:embed="rId92"/>
        <a:stretch>
          <a:fillRect/>
        </a:stretch>
      </xdr:blipFill>
      <xdr:spPr>
        <a:xfrm>
          <a:off x="0" y="0"/>
          <a:ext cx="1924050" cy="2276475"/>
        </a:xfrm>
        <a:prstGeom prst="rect">
          <a:avLst/>
        </a:prstGeom>
      </xdr:spPr>
    </xdr:pic>
  </etc:cellImage>
  <etc:cellImage>
    <xdr:pic>
      <xdr:nvPicPr>
        <xdr:cNvPr id="96" name="ID_5834A93B6FC54583AA3B27BD13EEF8F2" descr="post_object_image_3442893536"/>
        <xdr:cNvPicPr/>
      </xdr:nvPicPr>
      <xdr:blipFill>
        <a:blip r:embed="rId93"/>
        <a:stretch>
          <a:fillRect/>
        </a:stretch>
      </xdr:blipFill>
      <xdr:spPr>
        <a:xfrm>
          <a:off x="0" y="0"/>
          <a:ext cx="2581275" cy="5600700"/>
        </a:xfrm>
        <a:prstGeom prst="rect">
          <a:avLst/>
        </a:prstGeom>
      </xdr:spPr>
    </xdr:pic>
  </etc:cellImage>
  <etc:cellImage>
    <xdr:pic>
      <xdr:nvPicPr>
        <xdr:cNvPr id="97" name="ID_FA6E38B921BD4E28AA23426EB209DF47" descr="post_object_image_2941712048"/>
        <xdr:cNvPicPr/>
      </xdr:nvPicPr>
      <xdr:blipFill>
        <a:blip r:embed="rId94"/>
        <a:stretch>
          <a:fillRect/>
        </a:stretch>
      </xdr:blipFill>
      <xdr:spPr>
        <a:xfrm>
          <a:off x="0" y="0"/>
          <a:ext cx="1914525" cy="2057400"/>
        </a:xfrm>
        <a:prstGeom prst="rect">
          <a:avLst/>
        </a:prstGeom>
      </xdr:spPr>
    </xdr:pic>
  </etc:cellImage>
  <etc:cellImage>
    <xdr:pic>
      <xdr:nvPicPr>
        <xdr:cNvPr id="98" name="ID_60BCE3B324DE4226B239F1D6F6BD198A" descr="post_object_image_4037223929"/>
        <xdr:cNvPicPr/>
      </xdr:nvPicPr>
      <xdr:blipFill>
        <a:blip r:embed="rId95"/>
        <a:stretch>
          <a:fillRect/>
        </a:stretch>
      </xdr:blipFill>
      <xdr:spPr>
        <a:xfrm>
          <a:off x="0" y="0"/>
          <a:ext cx="2400300" cy="4419600"/>
        </a:xfrm>
        <a:prstGeom prst="rect">
          <a:avLst/>
        </a:prstGeom>
      </xdr:spPr>
    </xdr:pic>
  </etc:cellImage>
  <etc:cellImage>
    <xdr:pic>
      <xdr:nvPicPr>
        <xdr:cNvPr id="74" name="ID_18C81913769B4320A88F7088E0CFAA67" descr="post_object_image_2506622060"/>
        <xdr:cNvPicPr/>
      </xdr:nvPicPr>
      <xdr:blipFill>
        <a:blip r:embed="rId96"/>
        <a:stretch>
          <a:fillRect/>
        </a:stretch>
      </xdr:blipFill>
      <xdr:spPr>
        <a:xfrm>
          <a:off x="0" y="0"/>
          <a:ext cx="2038350" cy="2390775"/>
        </a:xfrm>
        <a:prstGeom prst="rect">
          <a:avLst/>
        </a:prstGeom>
      </xdr:spPr>
    </xdr:pic>
  </etc:cellImage>
  <etc:cellImage>
    <xdr:pic>
      <xdr:nvPicPr>
        <xdr:cNvPr id="89" name="ID_0995A4E12CFA46CE9F864E07EB0CC24E" descr="post_object_image_1420431"/>
        <xdr:cNvPicPr/>
      </xdr:nvPicPr>
      <xdr:blipFill>
        <a:blip r:embed="rId97"/>
        <a:stretch>
          <a:fillRect/>
        </a:stretch>
      </xdr:blipFill>
      <xdr:spPr>
        <a:xfrm>
          <a:off x="0" y="0"/>
          <a:ext cx="1762125" cy="2143125"/>
        </a:xfrm>
        <a:prstGeom prst="rect">
          <a:avLst/>
        </a:prstGeom>
      </xdr:spPr>
    </xdr:pic>
  </etc:cellImage>
  <etc:cellImage>
    <xdr:pic>
      <xdr:nvPicPr>
        <xdr:cNvPr id="99" name="ID_A68B39E51FAB4B7E89B3C9FB2E9C59E6" descr="post_object_image_2294821229"/>
        <xdr:cNvPicPr/>
      </xdr:nvPicPr>
      <xdr:blipFill>
        <a:blip r:embed="rId98"/>
        <a:stretch>
          <a:fillRect/>
        </a:stretch>
      </xdr:blipFill>
      <xdr:spPr>
        <a:xfrm>
          <a:off x="0" y="0"/>
          <a:ext cx="2000250" cy="2724150"/>
        </a:xfrm>
        <a:prstGeom prst="rect">
          <a:avLst/>
        </a:prstGeom>
      </xdr:spPr>
    </xdr:pic>
  </etc:cellImage>
  <etc:cellImage>
    <xdr:pic>
      <xdr:nvPicPr>
        <xdr:cNvPr id="100" name="ID_167EF9BB818B4E51883FDDC93B6C297A" descr="post_object_image_3997622564"/>
        <xdr:cNvPicPr/>
      </xdr:nvPicPr>
      <xdr:blipFill>
        <a:blip r:embed="rId99"/>
        <a:stretch>
          <a:fillRect/>
        </a:stretch>
      </xdr:blipFill>
      <xdr:spPr>
        <a:xfrm>
          <a:off x="0" y="0"/>
          <a:ext cx="2466975" cy="4191000"/>
        </a:xfrm>
        <a:prstGeom prst="rect">
          <a:avLst/>
        </a:prstGeom>
      </xdr:spPr>
    </xdr:pic>
  </etc:cellImage>
  <etc:cellImage>
    <xdr:pic>
      <xdr:nvPicPr>
        <xdr:cNvPr id="101" name="ID_8BC1F6A58CFB4B57B50D1784415FDEB1" descr="post_object_image_2078757483"/>
        <xdr:cNvPicPr/>
      </xdr:nvPicPr>
      <xdr:blipFill>
        <a:blip r:embed="rId100"/>
        <a:stretch>
          <a:fillRect/>
        </a:stretch>
      </xdr:blipFill>
      <xdr:spPr>
        <a:xfrm>
          <a:off x="0" y="0"/>
          <a:ext cx="2581275" cy="1647825"/>
        </a:xfrm>
        <a:prstGeom prst="rect">
          <a:avLst/>
        </a:prstGeom>
      </xdr:spPr>
    </xdr:pic>
  </etc:cellImage>
  <etc:cellImage>
    <xdr:pic>
      <xdr:nvPicPr>
        <xdr:cNvPr id="103" name="ID_05D750FD3EBF48789BB0408774E04C57" descr="post_object_image_4022544436"/>
        <xdr:cNvPicPr/>
      </xdr:nvPicPr>
      <xdr:blipFill>
        <a:blip r:embed="rId101"/>
        <a:stretch>
          <a:fillRect/>
        </a:stretch>
      </xdr:blipFill>
      <xdr:spPr>
        <a:xfrm>
          <a:off x="0" y="0"/>
          <a:ext cx="2305050" cy="3790950"/>
        </a:xfrm>
        <a:prstGeom prst="rect">
          <a:avLst/>
        </a:prstGeom>
      </xdr:spPr>
    </xdr:pic>
  </etc:cellImage>
  <etc:cellImage>
    <xdr:pic>
      <xdr:nvPicPr>
        <xdr:cNvPr id="104" name="ID_48A717C3FBA84C80A68544C7748703BB" descr="post_object_image_3395178989"/>
        <xdr:cNvPicPr/>
      </xdr:nvPicPr>
      <xdr:blipFill>
        <a:blip r:embed="rId102"/>
        <a:stretch>
          <a:fillRect/>
        </a:stretch>
      </xdr:blipFill>
      <xdr:spPr>
        <a:xfrm>
          <a:off x="0" y="0"/>
          <a:ext cx="1952625" cy="2266950"/>
        </a:xfrm>
        <a:prstGeom prst="rect">
          <a:avLst/>
        </a:prstGeom>
      </xdr:spPr>
    </xdr:pic>
  </etc:cellImage>
  <etc:cellImage>
    <xdr:pic>
      <xdr:nvPicPr>
        <xdr:cNvPr id="105" name="ID_1CDA4C726B3C4ED1B9E2FD09D2AF9933" descr="post_object_image_3185352817"/>
        <xdr:cNvPicPr/>
      </xdr:nvPicPr>
      <xdr:blipFill>
        <a:blip r:embed="rId103"/>
        <a:stretch>
          <a:fillRect/>
        </a:stretch>
      </xdr:blipFill>
      <xdr:spPr>
        <a:xfrm>
          <a:off x="0" y="0"/>
          <a:ext cx="1943100" cy="2057400"/>
        </a:xfrm>
        <a:prstGeom prst="rect">
          <a:avLst/>
        </a:prstGeom>
      </xdr:spPr>
    </xdr:pic>
  </etc:cellImage>
  <etc:cellImage>
    <xdr:pic>
      <xdr:nvPicPr>
        <xdr:cNvPr id="106" name="ID_6216459BD13A479B81F8CFBA2E2EEEAD" descr="post_object_image_2318172451"/>
        <xdr:cNvPicPr/>
      </xdr:nvPicPr>
      <xdr:blipFill>
        <a:blip r:embed="rId104"/>
        <a:stretch>
          <a:fillRect/>
        </a:stretch>
      </xdr:blipFill>
      <xdr:spPr>
        <a:xfrm>
          <a:off x="0" y="0"/>
          <a:ext cx="2381250" cy="3067050"/>
        </a:xfrm>
        <a:prstGeom prst="rect">
          <a:avLst/>
        </a:prstGeom>
      </xdr:spPr>
    </xdr:pic>
  </etc:cellImage>
  <etc:cellImage>
    <xdr:pic>
      <xdr:nvPicPr>
        <xdr:cNvPr id="107" name="ID_69E8D276310D4947970ACD3AA52D21DB" descr="post_object_image_4177561868"/>
        <xdr:cNvPicPr/>
      </xdr:nvPicPr>
      <xdr:blipFill>
        <a:blip r:embed="rId105"/>
        <a:stretch>
          <a:fillRect/>
        </a:stretch>
      </xdr:blipFill>
      <xdr:spPr>
        <a:xfrm>
          <a:off x="0" y="0"/>
          <a:ext cx="1447800" cy="3171825"/>
        </a:xfrm>
        <a:prstGeom prst="rect">
          <a:avLst/>
        </a:prstGeom>
      </xdr:spPr>
    </xdr:pic>
  </etc:cellImage>
  <etc:cellImage>
    <xdr:pic>
      <xdr:nvPicPr>
        <xdr:cNvPr id="108" name="ID_0A361DDCA41745D692697250F073F051" descr="post_object_image_4079149270"/>
        <xdr:cNvPicPr/>
      </xdr:nvPicPr>
      <xdr:blipFill>
        <a:blip r:embed="rId106"/>
        <a:stretch>
          <a:fillRect/>
        </a:stretch>
      </xdr:blipFill>
      <xdr:spPr>
        <a:xfrm>
          <a:off x="0" y="0"/>
          <a:ext cx="1914525" cy="2695575"/>
        </a:xfrm>
        <a:prstGeom prst="rect">
          <a:avLst/>
        </a:prstGeom>
      </xdr:spPr>
    </xdr:pic>
  </etc:cellImage>
  <etc:cellImage>
    <xdr:pic>
      <xdr:nvPicPr>
        <xdr:cNvPr id="109" name="ID_185A0BFD779C45ED8677BF3ACFE4E7D5" descr="post_object_image_4081464888"/>
        <xdr:cNvPicPr/>
      </xdr:nvPicPr>
      <xdr:blipFill>
        <a:blip r:embed="rId107"/>
        <a:stretch>
          <a:fillRect/>
        </a:stretch>
      </xdr:blipFill>
      <xdr:spPr>
        <a:xfrm>
          <a:off x="0" y="0"/>
          <a:ext cx="2447925" cy="4648200"/>
        </a:xfrm>
        <a:prstGeom prst="rect">
          <a:avLst/>
        </a:prstGeom>
      </xdr:spPr>
    </xdr:pic>
  </etc:cellImage>
  <etc:cellImage>
    <xdr:pic>
      <xdr:nvPicPr>
        <xdr:cNvPr id="110" name="ID_83263FEF1E6B4A1DA8F5FEDC1514B88A" descr="post_object_image_3939808679"/>
        <xdr:cNvPicPr/>
      </xdr:nvPicPr>
      <xdr:blipFill>
        <a:blip r:embed="rId108"/>
        <a:stretch>
          <a:fillRect/>
        </a:stretch>
      </xdr:blipFill>
      <xdr:spPr>
        <a:xfrm>
          <a:off x="0" y="0"/>
          <a:ext cx="2581275" cy="2419350"/>
        </a:xfrm>
        <a:prstGeom prst="rect">
          <a:avLst/>
        </a:prstGeom>
      </xdr:spPr>
    </xdr:pic>
  </etc:cellImage>
  <etc:cellImage>
    <xdr:pic>
      <xdr:nvPicPr>
        <xdr:cNvPr id="112" name="ID_83060147E72A4D3B84C8E067720E1571" descr="post_object_image_2744971291"/>
        <xdr:cNvPicPr/>
      </xdr:nvPicPr>
      <xdr:blipFill>
        <a:blip r:embed="rId109"/>
        <a:stretch>
          <a:fillRect/>
        </a:stretch>
      </xdr:blipFill>
      <xdr:spPr>
        <a:xfrm>
          <a:off x="0" y="0"/>
          <a:ext cx="1838325" cy="1504950"/>
        </a:xfrm>
        <a:prstGeom prst="rect">
          <a:avLst/>
        </a:prstGeom>
      </xdr:spPr>
    </xdr:pic>
  </etc:cellImage>
  <etc:cellImage>
    <xdr:pic>
      <xdr:nvPicPr>
        <xdr:cNvPr id="113" name="ID_E6BE082B0E034D919FC73BD77AB126A6" descr="post_object_image_539916395"/>
        <xdr:cNvPicPr/>
      </xdr:nvPicPr>
      <xdr:blipFill>
        <a:blip r:embed="rId110"/>
        <a:stretch>
          <a:fillRect/>
        </a:stretch>
      </xdr:blipFill>
      <xdr:spPr>
        <a:xfrm>
          <a:off x="0" y="0"/>
          <a:ext cx="2400300" cy="3733800"/>
        </a:xfrm>
        <a:prstGeom prst="rect">
          <a:avLst/>
        </a:prstGeom>
      </xdr:spPr>
    </xdr:pic>
  </etc:cellImage>
  <etc:cellImage>
    <xdr:pic>
      <xdr:nvPicPr>
        <xdr:cNvPr id="114" name="ID_2DAF6BF4FE5E4897A49999CA6E1876C9" descr="post_object_image_3458144138"/>
        <xdr:cNvPicPr/>
      </xdr:nvPicPr>
      <xdr:blipFill>
        <a:blip r:embed="rId111"/>
        <a:stretch>
          <a:fillRect/>
        </a:stretch>
      </xdr:blipFill>
      <xdr:spPr>
        <a:xfrm>
          <a:off x="0" y="0"/>
          <a:ext cx="1943100" cy="2228850"/>
        </a:xfrm>
        <a:prstGeom prst="rect">
          <a:avLst/>
        </a:prstGeom>
      </xdr:spPr>
    </xdr:pic>
  </etc:cellImage>
  <etc:cellImage>
    <xdr:pic>
      <xdr:nvPicPr>
        <xdr:cNvPr id="115" name="ID_5DD217CADE33447C85DE0F20184D4E56" descr="post_object_image_2629518867"/>
        <xdr:cNvPicPr/>
      </xdr:nvPicPr>
      <xdr:blipFill>
        <a:blip r:embed="rId112"/>
        <a:stretch>
          <a:fillRect/>
        </a:stretch>
      </xdr:blipFill>
      <xdr:spPr>
        <a:xfrm>
          <a:off x="0" y="0"/>
          <a:ext cx="2181225" cy="3467100"/>
        </a:xfrm>
        <a:prstGeom prst="rect">
          <a:avLst/>
        </a:prstGeom>
      </xdr:spPr>
    </xdr:pic>
  </etc:cellImage>
  <etc:cellImage>
    <xdr:pic>
      <xdr:nvPicPr>
        <xdr:cNvPr id="102" name="ID_AF426412013C4AD9B4167C524089561D" descr="post_object_image_181751977"/>
        <xdr:cNvPicPr/>
      </xdr:nvPicPr>
      <xdr:blipFill>
        <a:blip r:embed="rId113"/>
        <a:stretch>
          <a:fillRect/>
        </a:stretch>
      </xdr:blipFill>
      <xdr:spPr>
        <a:xfrm>
          <a:off x="0" y="0"/>
          <a:ext cx="1943100" cy="3038475"/>
        </a:xfrm>
        <a:prstGeom prst="rect">
          <a:avLst/>
        </a:prstGeom>
      </xdr:spPr>
    </xdr:pic>
  </etc:cellImage>
  <etc:cellImage>
    <xdr:pic>
      <xdr:nvPicPr>
        <xdr:cNvPr id="111" name="ID_86E5C4A1D8C44E8AB3C3FB8C19CFC9C5" descr="post_object_image_4016019424"/>
        <xdr:cNvPicPr/>
      </xdr:nvPicPr>
      <xdr:blipFill>
        <a:blip r:embed="rId114"/>
        <a:stretch>
          <a:fillRect/>
        </a:stretch>
      </xdr:blipFill>
      <xdr:spPr>
        <a:xfrm>
          <a:off x="0" y="0"/>
          <a:ext cx="2057400" cy="3067050"/>
        </a:xfrm>
        <a:prstGeom prst="rect">
          <a:avLst/>
        </a:prstGeom>
      </xdr:spPr>
    </xdr:pic>
  </etc:cellImage>
  <etc:cellImage>
    <xdr:pic>
      <xdr:nvPicPr>
        <xdr:cNvPr id="117" name="ID_01B9534E06B84443881900FB55F173B7" descr="post_object_image_2301085449"/>
        <xdr:cNvPicPr/>
      </xdr:nvPicPr>
      <xdr:blipFill>
        <a:blip r:embed="rId115"/>
        <a:stretch>
          <a:fillRect/>
        </a:stretch>
      </xdr:blipFill>
      <xdr:spPr>
        <a:xfrm>
          <a:off x="0" y="0"/>
          <a:ext cx="1952625" cy="3057525"/>
        </a:xfrm>
        <a:prstGeom prst="rect">
          <a:avLst/>
        </a:prstGeom>
      </xdr:spPr>
    </xdr:pic>
  </etc:cellImage>
  <etc:cellImage>
    <xdr:pic>
      <xdr:nvPicPr>
        <xdr:cNvPr id="118" name="ID_3E42FE6745354ECAAAEB95B5B271E915" descr="post_object_image_729456882"/>
        <xdr:cNvPicPr/>
      </xdr:nvPicPr>
      <xdr:blipFill>
        <a:blip r:embed="rId116"/>
        <a:stretch>
          <a:fillRect/>
        </a:stretch>
      </xdr:blipFill>
      <xdr:spPr>
        <a:xfrm>
          <a:off x="0" y="0"/>
          <a:ext cx="2667000" cy="2295525"/>
        </a:xfrm>
        <a:prstGeom prst="rect">
          <a:avLst/>
        </a:prstGeom>
      </xdr:spPr>
    </xdr:pic>
  </etc:cellImage>
  <etc:cellImage>
    <xdr:pic>
      <xdr:nvPicPr>
        <xdr:cNvPr id="119" name="ID_DBC970411A67448EB377B99A8D3A8AB8" descr="post_object_image_193635769"/>
        <xdr:cNvPicPr/>
      </xdr:nvPicPr>
      <xdr:blipFill>
        <a:blip r:embed="rId117"/>
        <a:stretch>
          <a:fillRect/>
        </a:stretch>
      </xdr:blipFill>
      <xdr:spPr>
        <a:xfrm>
          <a:off x="0" y="0"/>
          <a:ext cx="2047875" cy="3933825"/>
        </a:xfrm>
        <a:prstGeom prst="rect">
          <a:avLst/>
        </a:prstGeom>
      </xdr:spPr>
    </xdr:pic>
  </etc:cellImage>
  <etc:cellImage>
    <xdr:pic>
      <xdr:nvPicPr>
        <xdr:cNvPr id="120" name="ID_0DBD607B998846A2BB0BD4F70D72B2EA" descr="post_object_image_4104510434"/>
        <xdr:cNvPicPr/>
      </xdr:nvPicPr>
      <xdr:blipFill>
        <a:blip r:embed="rId118"/>
        <a:stretch>
          <a:fillRect/>
        </a:stretch>
      </xdr:blipFill>
      <xdr:spPr>
        <a:xfrm>
          <a:off x="0" y="0"/>
          <a:ext cx="2305050" cy="2867025"/>
        </a:xfrm>
        <a:prstGeom prst="rect">
          <a:avLst/>
        </a:prstGeom>
      </xdr:spPr>
    </xdr:pic>
  </etc:cellImage>
  <etc:cellImage>
    <xdr:pic>
      <xdr:nvPicPr>
        <xdr:cNvPr id="121" name="ID_4265A7698B284E36B453ABF2F3DB4E75" descr="post_object_image_1828851982"/>
        <xdr:cNvPicPr/>
      </xdr:nvPicPr>
      <xdr:blipFill>
        <a:blip r:embed="rId119"/>
        <a:stretch>
          <a:fillRect/>
        </a:stretch>
      </xdr:blipFill>
      <xdr:spPr>
        <a:xfrm>
          <a:off x="0" y="0"/>
          <a:ext cx="2095500" cy="2667000"/>
        </a:xfrm>
        <a:prstGeom prst="rect">
          <a:avLst/>
        </a:prstGeom>
      </xdr:spPr>
    </xdr:pic>
  </etc:cellImage>
  <etc:cellImage>
    <xdr:pic>
      <xdr:nvPicPr>
        <xdr:cNvPr id="122" name="ID_D948F87353644BC8A7BEE396D415AAB1" descr="post_object_image_992928966"/>
        <xdr:cNvPicPr/>
      </xdr:nvPicPr>
      <xdr:blipFill>
        <a:blip r:embed="rId120"/>
        <a:stretch>
          <a:fillRect/>
        </a:stretch>
      </xdr:blipFill>
      <xdr:spPr>
        <a:xfrm>
          <a:off x="0" y="0"/>
          <a:ext cx="1895475" cy="4210050"/>
        </a:xfrm>
        <a:prstGeom prst="rect">
          <a:avLst/>
        </a:prstGeom>
      </xdr:spPr>
    </xdr:pic>
  </etc:cellImage>
  <etc:cellImage>
    <xdr:pic>
      <xdr:nvPicPr>
        <xdr:cNvPr id="123" name="ID_C63E9A5AC8A74318A9B69786741C99AF" descr="post_object_image_271565052"/>
        <xdr:cNvPicPr/>
      </xdr:nvPicPr>
      <xdr:blipFill>
        <a:blip r:embed="rId121"/>
        <a:stretch>
          <a:fillRect/>
        </a:stretch>
      </xdr:blipFill>
      <xdr:spPr>
        <a:xfrm>
          <a:off x="0" y="0"/>
          <a:ext cx="2352675" cy="4124325"/>
        </a:xfrm>
        <a:prstGeom prst="rect">
          <a:avLst/>
        </a:prstGeom>
      </xdr:spPr>
    </xdr:pic>
  </etc:cellImage>
  <etc:cellImage>
    <xdr:pic>
      <xdr:nvPicPr>
        <xdr:cNvPr id="124" name="ID_9B8D57511D954847AFBB6CAF84F895CC" descr="post_object_image_3894408359"/>
        <xdr:cNvPicPr/>
      </xdr:nvPicPr>
      <xdr:blipFill>
        <a:blip r:embed="rId122"/>
        <a:stretch>
          <a:fillRect/>
        </a:stretch>
      </xdr:blipFill>
      <xdr:spPr>
        <a:xfrm>
          <a:off x="0" y="0"/>
          <a:ext cx="2371725" cy="3990975"/>
        </a:xfrm>
        <a:prstGeom prst="rect">
          <a:avLst/>
        </a:prstGeom>
      </xdr:spPr>
    </xdr:pic>
  </etc:cellImage>
  <etc:cellImage>
    <xdr:pic>
      <xdr:nvPicPr>
        <xdr:cNvPr id="125" name="ID_CC1BB38C76004599814C7C35A76007F4" descr="post_object_image_348943362"/>
        <xdr:cNvPicPr/>
      </xdr:nvPicPr>
      <xdr:blipFill>
        <a:blip r:embed="rId123"/>
        <a:stretch>
          <a:fillRect/>
        </a:stretch>
      </xdr:blipFill>
      <xdr:spPr>
        <a:xfrm>
          <a:off x="0" y="0"/>
          <a:ext cx="1819275" cy="4343400"/>
        </a:xfrm>
        <a:prstGeom prst="rect">
          <a:avLst/>
        </a:prstGeom>
      </xdr:spPr>
    </xdr:pic>
  </etc:cellImage>
  <etc:cellImage>
    <xdr:pic>
      <xdr:nvPicPr>
        <xdr:cNvPr id="126" name="ID_B404C003EDFE4651A456EB0E64EA9B1B" descr="post_object_image_1414673037"/>
        <xdr:cNvPicPr/>
      </xdr:nvPicPr>
      <xdr:blipFill>
        <a:blip r:embed="rId124"/>
        <a:stretch>
          <a:fillRect/>
        </a:stretch>
      </xdr:blipFill>
      <xdr:spPr>
        <a:xfrm>
          <a:off x="0" y="0"/>
          <a:ext cx="2686050" cy="4819650"/>
        </a:xfrm>
        <a:prstGeom prst="rect">
          <a:avLst/>
        </a:prstGeom>
      </xdr:spPr>
    </xdr:pic>
  </etc:cellImage>
  <etc:cellImage>
    <xdr:pic>
      <xdr:nvPicPr>
        <xdr:cNvPr id="127" name="ID_70DEE8E75D1547FBAE7CFDCE04AB7F97" descr="post_object_image_4063781754"/>
        <xdr:cNvPicPr/>
      </xdr:nvPicPr>
      <xdr:blipFill>
        <a:blip r:embed="rId125"/>
        <a:stretch>
          <a:fillRect/>
        </a:stretch>
      </xdr:blipFill>
      <xdr:spPr>
        <a:xfrm>
          <a:off x="0" y="0"/>
          <a:ext cx="2381250" cy="3609975"/>
        </a:xfrm>
        <a:prstGeom prst="rect">
          <a:avLst/>
        </a:prstGeom>
      </xdr:spPr>
    </xdr:pic>
  </etc:cellImage>
  <etc:cellImage>
    <xdr:pic>
      <xdr:nvPicPr>
        <xdr:cNvPr id="128" name="ID_25104A51CCC44130B33FA72AC30C4C6B" descr="post_object_image_4267013276"/>
        <xdr:cNvPicPr/>
      </xdr:nvPicPr>
      <xdr:blipFill>
        <a:blip r:embed="rId126"/>
        <a:stretch>
          <a:fillRect/>
        </a:stretch>
      </xdr:blipFill>
      <xdr:spPr>
        <a:xfrm>
          <a:off x="0" y="0"/>
          <a:ext cx="2314575" cy="22002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<sst xmlns="http://schemas.openxmlformats.org/spreadsheetml/2006/main" count="1855" uniqueCount="222">
  <si>
    <t>徐良斌2026年4月份短驳提成  备用金3000</t>
  </si>
  <si>
    <t>日期</t>
  </si>
  <si>
    <t>车牌</t>
  </si>
  <si>
    <t>司机</t>
  </si>
  <si>
    <t>路线</t>
  </si>
  <si>
    <t>过磅费</t>
  </si>
  <si>
    <t>提柜费</t>
  </si>
  <si>
    <t>过夜费</t>
  </si>
  <si>
    <t>越南超时费</t>
  </si>
  <si>
    <t>越南收钥匙</t>
  </si>
  <si>
    <t>停车费</t>
  </si>
  <si>
    <t>新岗</t>
  </si>
  <si>
    <t>打车</t>
  </si>
  <si>
    <t>淋水</t>
  </si>
  <si>
    <t>解篷布</t>
  </si>
  <si>
    <t>高速费</t>
  </si>
  <si>
    <t>盖章</t>
  </si>
  <si>
    <t>备注</t>
  </si>
  <si>
    <t>备注明细</t>
  </si>
  <si>
    <t>支出费用</t>
  </si>
  <si>
    <t>提成</t>
  </si>
  <si>
    <t>图片</t>
  </si>
  <si>
    <t>日期/客户</t>
  </si>
  <si>
    <t>桂A3K79S</t>
  </si>
  <si>
    <t>徐良斌</t>
  </si>
  <si>
    <t>国贸—新清—北投</t>
  </si>
  <si>
    <t>桂FB6609</t>
  </si>
  <si>
    <t>北投—越南</t>
  </si>
  <si>
    <t>桂FB3326</t>
  </si>
  <si>
    <t>桂福—宏源—北投</t>
  </si>
  <si>
    <t>桂FB8358</t>
  </si>
  <si>
    <t>北投</t>
  </si>
  <si>
    <t>桂FB8625</t>
  </si>
  <si>
    <t>北投—越南—北投</t>
  </si>
  <si>
    <t>桂FB3325</t>
  </si>
  <si>
    <t>桂FB2258</t>
  </si>
  <si>
    <t>越南—北投</t>
  </si>
  <si>
    <t>北投—卡三</t>
  </si>
  <si>
    <t>桂FB6209</t>
  </si>
  <si>
    <t>宏源—北投</t>
  </si>
  <si>
    <t>桂FB0967</t>
  </si>
  <si>
    <t>桂福—北投</t>
  </si>
  <si>
    <t>桂FB9918</t>
  </si>
  <si>
    <t>北投—水果城—卡三</t>
  </si>
  <si>
    <t>鲁L71550</t>
  </si>
  <si>
    <t>打车20（水果城-友谊关）</t>
  </si>
  <si>
    <t>桂FB2378</t>
  </si>
  <si>
    <t>崇左—凭祥</t>
  </si>
  <si>
    <t>高速费108（崇左-凭祥）</t>
  </si>
  <si>
    <t>卡三—越南</t>
  </si>
  <si>
    <t>桂FB9093</t>
  </si>
  <si>
    <t>北投—水果城</t>
  </si>
  <si>
    <t>桂FB3036</t>
  </si>
  <si>
    <t>北投—南向—北投</t>
  </si>
  <si>
    <t>桂FB7619</t>
  </si>
  <si>
    <t>4/2备用金</t>
  </si>
  <si>
    <t>余</t>
  </si>
  <si>
    <t>4/8备用金</t>
  </si>
  <si>
    <t>4/14备用金</t>
  </si>
  <si>
    <t>陆贻祥2026年4月份短驳提成  备用金4000</t>
  </si>
  <si>
    <t>桂FB2152</t>
  </si>
  <si>
    <t>陆贻祥</t>
  </si>
  <si>
    <t>加班</t>
  </si>
  <si>
    <t>桂FB0797</t>
  </si>
  <si>
    <t>桂FB7697</t>
  </si>
  <si>
    <t>桂FB8067</t>
  </si>
  <si>
    <t>桂FB6657</t>
  </si>
  <si>
    <t>桂AV6011</t>
  </si>
  <si>
    <t>桂FB7889</t>
  </si>
  <si>
    <t>桂FB6379</t>
  </si>
  <si>
    <t>桂FB8607</t>
  </si>
  <si>
    <t>卡三—越南—纪嘉停车场</t>
  </si>
  <si>
    <t>桂FB6608</t>
  </si>
  <si>
    <t>纪嘉停车场—北投</t>
  </si>
  <si>
    <t>桂FB0979</t>
  </si>
  <si>
    <t>打车30（卡三-北投）</t>
  </si>
  <si>
    <t>桂FB3978</t>
  </si>
  <si>
    <t>桂FB6659</t>
  </si>
  <si>
    <t>办C证越南1兆=300 元</t>
  </si>
  <si>
    <t>桂FB2656</t>
  </si>
  <si>
    <t>越南—润通</t>
  </si>
  <si>
    <t>修车</t>
  </si>
  <si>
    <t>补胎60元</t>
  </si>
  <si>
    <t>鲁FV8581</t>
  </si>
  <si>
    <t>卡三—越南—北投</t>
  </si>
  <si>
    <t>互通停车场—北投</t>
  </si>
  <si>
    <t>桂FB5802</t>
  </si>
  <si>
    <t>桂FB3997</t>
  </si>
  <si>
    <t>电焊30</t>
  </si>
  <si>
    <t>桂FB6657
桂FB2258
桂FB8067</t>
  </si>
  <si>
    <t>桂FB6657
桂FB2258
桂FB8067
三个车对换轮胎420</t>
  </si>
  <si>
    <t>换电瓶100</t>
  </si>
  <si>
    <t>桂FB2739</t>
  </si>
  <si>
    <t>修电路40</t>
  </si>
  <si>
    <t>北投—保税区—北投</t>
  </si>
  <si>
    <t>北投修柜150</t>
  </si>
  <si>
    <t>4/10备用金</t>
  </si>
  <si>
    <t>仇兆春2026年4月份短驳提成  备用金3000</t>
  </si>
  <si>
    <t>桂FB2879</t>
  </si>
  <si>
    <t>仇兆春</t>
  </si>
  <si>
    <t>北投→316→国贸</t>
  </si>
  <si>
    <t>北投→保税区</t>
  </si>
  <si>
    <t>卡三 → 越南</t>
  </si>
  <si>
    <t>越南 → 北投</t>
  </si>
  <si>
    <t>桂福→美洋→北投</t>
  </si>
  <si>
    <t>桂FB8198</t>
  </si>
  <si>
    <t>卡三→越南→北投</t>
  </si>
  <si>
    <t>北投 → 保税区</t>
  </si>
  <si>
    <t>越南→阿星这边修空调</t>
  </si>
  <si>
    <t>阿星 → 北投</t>
  </si>
  <si>
    <t>阿星→北投</t>
  </si>
  <si>
    <t>卡三→越南→北投→保税区</t>
  </si>
  <si>
    <t>崇左→小白修理厂</t>
  </si>
  <si>
    <t>越南→北投</t>
  </si>
  <si>
    <t>卡三→越南</t>
  </si>
  <si>
    <t>桂FB3329</t>
  </si>
  <si>
    <t>物流园→小白修理厂</t>
  </si>
  <si>
    <t>百顺→埔寨→北投</t>
  </si>
  <si>
    <t>北投→百顺停车场小白</t>
  </si>
  <si>
    <t>北投→越南→阿星</t>
  </si>
  <si>
    <t>北投→越南</t>
  </si>
  <si>
    <t>百顺→浦寨→北投</t>
  </si>
  <si>
    <t>北投→越南→北投</t>
  </si>
  <si>
    <t>桂FB1391</t>
  </si>
  <si>
    <t>黄崇开2026年4月份短驳提成  备用金3000</t>
  </si>
  <si>
    <t>黄崇开</t>
  </si>
  <si>
    <t>卡3-越南-桂福</t>
  </si>
  <si>
    <t>北投-越南</t>
  </si>
  <si>
    <t>桂FB7059</t>
  </si>
  <si>
    <t>北投-越南-北投</t>
  </si>
  <si>
    <t>桂FB7909</t>
  </si>
  <si>
    <t>北投-卡3</t>
  </si>
  <si>
    <t>卡3-越南-北投</t>
  </si>
  <si>
    <t>卡3-越南</t>
  </si>
  <si>
    <t>谭师傅开</t>
  </si>
  <si>
    <t>越南-北投</t>
  </si>
  <si>
    <t>崇左-物流园</t>
  </si>
  <si>
    <t>崇左-凭祥</t>
  </si>
  <si>
    <t>越南-北投-卡3</t>
  </si>
  <si>
    <t>北投-卡2</t>
  </si>
  <si>
    <t>卡2-越南-北投</t>
  </si>
  <si>
    <t>北投-保税区-北投</t>
  </si>
  <si>
    <t>吴子新2026年4月份短驳提成  备用金2000</t>
  </si>
  <si>
    <t>吴子新</t>
  </si>
  <si>
    <t>国贸-越南-北投</t>
  </si>
  <si>
    <t>打车30（北投-浦寨）</t>
  </si>
  <si>
    <t>桂福-交警拖挂-顺意停车场-桂福</t>
  </si>
  <si>
    <t>卡三-越南-物流园</t>
  </si>
  <si>
    <t>卡三-越南-北投</t>
  </si>
  <si>
    <t>北投-保税区-物流园路边</t>
  </si>
  <si>
    <t>北投-力伟</t>
  </si>
  <si>
    <t>越南-桂福</t>
  </si>
  <si>
    <t>卡三-越南</t>
  </si>
  <si>
    <t>北投-卡三</t>
  </si>
  <si>
    <t>卡三-越南-阿星修车</t>
  </si>
  <si>
    <t>桂FB7697/桂FB7619</t>
  </si>
  <si>
    <t>补报3/26费用</t>
  </si>
  <si>
    <t>百顺-顺意托挂-北投</t>
  </si>
  <si>
    <t>北投-卡三-越南</t>
  </si>
  <si>
    <t>陆贻祥开</t>
  </si>
  <si>
    <t>水果城-卡三</t>
  </si>
  <si>
    <t>谭德光2026年4月份短驳提成  备用金3000</t>
  </si>
  <si>
    <t>谭德光</t>
  </si>
  <si>
    <t>越南一桂福</t>
  </si>
  <si>
    <t>北投一越南</t>
  </si>
  <si>
    <t>越南一北投</t>
  </si>
  <si>
    <t>北投一卡三</t>
  </si>
  <si>
    <t>水果城一卡三</t>
  </si>
  <si>
    <t>卡三一越南</t>
  </si>
  <si>
    <t>卡三一越南一北投</t>
  </si>
  <si>
    <t>北投一越南一桂福</t>
  </si>
  <si>
    <t>北投一越南一北投</t>
  </si>
  <si>
    <t>百顺停车一物流园</t>
  </si>
  <si>
    <t>北投一美洋路边（换轮胎）</t>
  </si>
  <si>
    <t>卡三一力伟</t>
  </si>
  <si>
    <t>韦成碧2026年4月份短驳提成  备用金2000</t>
  </si>
  <si>
    <t>韦成碧</t>
  </si>
  <si>
    <t>打车10（北投-卡二）</t>
  </si>
  <si>
    <t>北投—北投</t>
  </si>
  <si>
    <t>桂福—北投—越南—北投</t>
  </si>
  <si>
    <t>北投—卡二</t>
  </si>
  <si>
    <t>卡二—越南—北投</t>
  </si>
  <si>
    <t>北投（开出北投换轮胎）</t>
  </si>
  <si>
    <t>北投—南向—北投—越南</t>
  </si>
  <si>
    <t>秦林勇2026年4月份短驳提成  备用金2500</t>
  </si>
  <si>
    <t>秦林勇</t>
  </si>
  <si>
    <t>北投—宏源换挂</t>
  </si>
  <si>
    <t>越南—桂福</t>
  </si>
  <si>
    <t>水果城</t>
  </si>
  <si>
    <t>力伟货场—卡三</t>
  </si>
  <si>
    <t>越南—物流园</t>
  </si>
  <si>
    <t>越南—阿星</t>
  </si>
  <si>
    <t>越南—小白修理场</t>
  </si>
  <si>
    <t>打车20（卡二-北投）</t>
  </si>
  <si>
    <t>李鉴钊2026年4月份短驳提成  备用金3000</t>
  </si>
  <si>
    <t>李鉴钊</t>
  </si>
  <si>
    <t>桂福一宏源停车场</t>
  </si>
  <si>
    <t>桂福一交警队拉挂顺意停车场一桂福</t>
  </si>
  <si>
    <t>加班拉挂吃宵夜75元</t>
  </si>
  <si>
    <t>桂福一北投-富联康一桂福</t>
  </si>
  <si>
    <t>北投重新排队</t>
  </si>
  <si>
    <t>北投一宏源一北投</t>
  </si>
  <si>
    <t>桂福一北投一美洋南向一北投</t>
  </si>
  <si>
    <t>洗水箱150元</t>
  </si>
  <si>
    <t>北投一越南→北投</t>
  </si>
  <si>
    <t>北投一美洋富联康</t>
  </si>
  <si>
    <t>粤BQG380</t>
  </si>
  <si>
    <t>老桂福一越南→老桂福</t>
  </si>
  <si>
    <t>找客户报销【周王】</t>
  </si>
  <si>
    <t>宏源一北投</t>
  </si>
  <si>
    <t>莫继凡2026年4月份短驳提成  备用金2000</t>
  </si>
  <si>
    <t>莫继凡</t>
  </si>
  <si>
    <t>北投—桂福—美洋</t>
  </si>
  <si>
    <t>打车20（国贸-景区）</t>
  </si>
  <si>
    <t>严星星2026年4月份短驳提成  备用金3000</t>
  </si>
  <si>
    <t>严星星</t>
  </si>
  <si>
    <t>轩达—北投</t>
  </si>
  <si>
    <t>北投—国贸—越南—北投</t>
  </si>
  <si>
    <t>桂FB7697 </t>
  </si>
  <si>
    <t>打车30（北投-友谊关）</t>
  </si>
  <si>
    <t> 越南—北投</t>
  </si>
  <si>
    <t>办通行证80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</si>
</sst>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4"/>
      <color rgb="FF000000"/>
      <name val="宋体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2"/>
      <color rgb="FF000000"/>
      <name val="宋体"/>
      <charset val="134"/>
    </font>
    <font>
      <sz val="18"/>
      <color rgb="FFFF0000"/>
      <name val="宋体"/>
      <charset val="134"/>
    </font>
    <font>
      <sz val="22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58" fontId="2" fillId="0" borderId="5" xfId="0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00" dbFileVersion="0">
    <open main="90" threadCnt="1"/>
    <sheetInfos>
      <sheetInfo cellCmpFml="17" sheetStid="1">
        <open main="2" threadCnt="1"/>
      </sheetInfo>
      <sheetInfo cellCmpFml="18" sheetStid="5">
        <open main="2" threadCnt="1"/>
      </sheetInfo>
      <sheetInfo cellCmpFml="19" sheetStid="6">
        <open main="2" threadCnt="1"/>
      </sheetInfo>
      <sheetInfo cellCmpFml="19" sheetStid="7">
        <open main="3" threadCnt="1"/>
      </sheetInfo>
      <sheetInfo cellCmpFml="23" sheetStid="8">
        <open main="2" threadCnt="1"/>
      </sheetInfo>
      <sheetInfo cellCmpFml="17" sheetStid="9">
        <open main="2" threadCnt="1"/>
      </sheetInfo>
      <sheetInfo cellCmpFml="17" sheetStid="10">
        <open main="2" threadCnt="1"/>
      </sheetInfo>
      <sheetInfo cellCmpFml="20" sheetStid="11">
        <open main="2" threadCnt="1"/>
      </sheetInfo>
      <sheetInfo cellCmpFml="18" sheetStid="12">
        <open main="2" threadCnt="1"/>
      </sheetInfo>
      <sheetInfo cellCmpFml="14" sheetStid="13">
        <open main="2" threadCnt="1"/>
      </sheetInfo>
      <sheetInfo cellCmpFml="18" sheetStid="14">
        <open main="2" threadCnt="1"/>
      </sheetInfo>
      <sheetInfo cellCmpFml="0" sheetStid="15">
        <open main="8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png"/><Relationship Id="rId98" Type="http://schemas.openxmlformats.org/officeDocument/2006/relationships/image" Target="media/image98.png"/><Relationship Id="rId97" Type="http://schemas.openxmlformats.org/officeDocument/2006/relationships/image" Target="media/image97.png"/><Relationship Id="rId96" Type="http://schemas.openxmlformats.org/officeDocument/2006/relationships/image" Target="media/image96.png"/><Relationship Id="rId95" Type="http://schemas.openxmlformats.org/officeDocument/2006/relationships/image" Target="media/image95.png"/><Relationship Id="rId94" Type="http://schemas.openxmlformats.org/officeDocument/2006/relationships/image" Target="media/image94.png"/><Relationship Id="rId93" Type="http://schemas.openxmlformats.org/officeDocument/2006/relationships/image" Target="media/image93.png"/><Relationship Id="rId92" Type="http://schemas.openxmlformats.org/officeDocument/2006/relationships/image" Target="media/image92.png"/><Relationship Id="rId91" Type="http://schemas.openxmlformats.org/officeDocument/2006/relationships/image" Target="media/image91.png"/><Relationship Id="rId90" Type="http://schemas.openxmlformats.org/officeDocument/2006/relationships/image" Target="media/image90.png"/><Relationship Id="rId9" Type="http://schemas.openxmlformats.org/officeDocument/2006/relationships/image" Target="media/image9.png"/><Relationship Id="rId89" Type="http://schemas.openxmlformats.org/officeDocument/2006/relationships/image" Target="media/image89.png"/><Relationship Id="rId88" Type="http://schemas.openxmlformats.org/officeDocument/2006/relationships/image" Target="media/image88.png"/><Relationship Id="rId87" Type="http://schemas.openxmlformats.org/officeDocument/2006/relationships/image" Target="media/image87.png"/><Relationship Id="rId86" Type="http://schemas.openxmlformats.org/officeDocument/2006/relationships/image" Target="media/image86.png"/><Relationship Id="rId85" Type="http://schemas.openxmlformats.org/officeDocument/2006/relationships/image" Target="media/image85.png"/><Relationship Id="rId84" Type="http://schemas.openxmlformats.org/officeDocument/2006/relationships/image" Target="media/image84.png"/><Relationship Id="rId83" Type="http://schemas.openxmlformats.org/officeDocument/2006/relationships/image" Target="media/image83.png"/><Relationship Id="rId82" Type="http://schemas.openxmlformats.org/officeDocument/2006/relationships/image" Target="media/image82.png"/><Relationship Id="rId81" Type="http://schemas.openxmlformats.org/officeDocument/2006/relationships/image" Target="media/image81.png"/><Relationship Id="rId80" Type="http://schemas.openxmlformats.org/officeDocument/2006/relationships/image" Target="media/image80.png"/><Relationship Id="rId8" Type="http://schemas.openxmlformats.org/officeDocument/2006/relationships/image" Target="media/image8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pn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7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6" Type="http://schemas.openxmlformats.org/officeDocument/2006/relationships/image" Target="media/image126.png"/><Relationship Id="rId125" Type="http://schemas.openxmlformats.org/officeDocument/2006/relationships/image" Target="media/image125.png"/><Relationship Id="rId124" Type="http://schemas.openxmlformats.org/officeDocument/2006/relationships/image" Target="media/image124.png"/><Relationship Id="rId123" Type="http://schemas.openxmlformats.org/officeDocument/2006/relationships/image" Target="media/image123.png"/><Relationship Id="rId122" Type="http://schemas.openxmlformats.org/officeDocument/2006/relationships/image" Target="media/image122.png"/><Relationship Id="rId121" Type="http://schemas.openxmlformats.org/officeDocument/2006/relationships/image" Target="media/image121.png"/><Relationship Id="rId120" Type="http://schemas.openxmlformats.org/officeDocument/2006/relationships/image" Target="media/image120.png"/><Relationship Id="rId12" Type="http://schemas.openxmlformats.org/officeDocument/2006/relationships/image" Target="media/image12.png"/><Relationship Id="rId119" Type="http://schemas.openxmlformats.org/officeDocument/2006/relationships/image" Target="media/image119.png"/><Relationship Id="rId118" Type="http://schemas.openxmlformats.org/officeDocument/2006/relationships/image" Target="media/image118.png"/><Relationship Id="rId117" Type="http://schemas.openxmlformats.org/officeDocument/2006/relationships/image" Target="media/image117.png"/><Relationship Id="rId116" Type="http://schemas.openxmlformats.org/officeDocument/2006/relationships/image" Target="media/image116.png"/><Relationship Id="rId115" Type="http://schemas.openxmlformats.org/officeDocument/2006/relationships/image" Target="media/image115.png"/><Relationship Id="rId114" Type="http://schemas.openxmlformats.org/officeDocument/2006/relationships/image" Target="media/image114.png"/><Relationship Id="rId113" Type="http://schemas.openxmlformats.org/officeDocument/2006/relationships/image" Target="media/image113.png"/><Relationship Id="rId112" Type="http://schemas.openxmlformats.org/officeDocument/2006/relationships/image" Target="media/image112.png"/><Relationship Id="rId111" Type="http://schemas.openxmlformats.org/officeDocument/2006/relationships/image" Target="media/image111.png"/><Relationship Id="rId110" Type="http://schemas.openxmlformats.org/officeDocument/2006/relationships/image" Target="media/image110.png"/><Relationship Id="rId11" Type="http://schemas.openxmlformats.org/officeDocument/2006/relationships/image" Target="media/image11.png"/><Relationship Id="rId109" Type="http://schemas.openxmlformats.org/officeDocument/2006/relationships/image" Target="media/image109.png"/><Relationship Id="rId108" Type="http://schemas.openxmlformats.org/officeDocument/2006/relationships/image" Target="media/image108.png"/><Relationship Id="rId107" Type="http://schemas.openxmlformats.org/officeDocument/2006/relationships/image" Target="media/image107.png"/><Relationship Id="rId106" Type="http://schemas.openxmlformats.org/officeDocument/2006/relationships/image" Target="media/image106.png"/><Relationship Id="rId105" Type="http://schemas.openxmlformats.org/officeDocument/2006/relationships/image" Target="media/image105.png"/><Relationship Id="rId104" Type="http://schemas.openxmlformats.org/officeDocument/2006/relationships/image" Target="media/image104.png"/><Relationship Id="rId103" Type="http://schemas.openxmlformats.org/officeDocument/2006/relationships/image" Target="media/image103.png"/><Relationship Id="rId102" Type="http://schemas.openxmlformats.org/officeDocument/2006/relationships/image" Target="media/image102.png"/><Relationship Id="rId101" Type="http://schemas.openxmlformats.org/officeDocument/2006/relationships/image" Target="media/image101.png"/><Relationship Id="rId100" Type="http://schemas.openxmlformats.org/officeDocument/2006/relationships/image" Target="media/image100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www.wps.cn/officeDocument/2020/cellImage" Target="cellimag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22</xdr:row>
      <xdr:rowOff>38100</xdr:rowOff>
    </xdr:to>
    <xdr:pic>
      <xdr:nvPicPr>
        <xdr:cNvPr id="2" name="ID_65F10D8D032B42519EC143BC86BB21D4" descr="post_object_image_1063295078"/>
        <xdr:cNvPicPr/>
      </xdr:nvPicPr>
      <xdr:blipFill>
        <a:blip r:embed="rId1"/>
        <a:stretch>
          <a:fillRect/>
        </a:stretch>
      </xdr:blipFill>
      <xdr:spPr>
        <a:xfrm>
          <a:off x="0" y="0"/>
          <a:ext cx="20955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12</xdr:row>
      <xdr:rowOff>66675</xdr:rowOff>
    </xdr:to>
    <xdr:pic>
      <xdr:nvPicPr>
        <xdr:cNvPr id="3" name="ID_2B4BE1DC5AFF423193215EF1BC36D480" descr="post_object_image_238444306"/>
        <xdr:cNvPicPr/>
      </xdr:nvPicPr>
      <xdr:blipFill>
        <a:blip r:embed="rId2"/>
        <a:stretch>
          <a:fillRect/>
        </a:stretch>
      </xdr:blipFill>
      <xdr:spPr>
        <a:xfrm>
          <a:off x="0" y="0"/>
          <a:ext cx="1714500" cy="2124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14</xdr:row>
      <xdr:rowOff>133350</xdr:rowOff>
    </xdr:to>
    <xdr:pic>
      <xdr:nvPicPr>
        <xdr:cNvPr id="4" name="ID_DB3D4C5222714CF9A43D7608778535E9" descr="post_object_image_3002852413"/>
        <xdr:cNvPicPr/>
      </xdr:nvPicPr>
      <xdr:blipFill>
        <a:blip r:embed="rId3"/>
        <a:stretch>
          <a:fillRect/>
        </a:stretch>
      </xdr:blipFill>
      <xdr:spPr>
        <a:xfrm>
          <a:off x="0" y="0"/>
          <a:ext cx="167640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14</xdr:row>
      <xdr:rowOff>142875</xdr:rowOff>
    </xdr:to>
    <xdr:pic>
      <xdr:nvPicPr>
        <xdr:cNvPr id="5" name="ID_52E3522CA91B4C36ABA007E7A4E5FFFB" descr="post_object_image_3829621047"/>
        <xdr:cNvPicPr/>
      </xdr:nvPicPr>
      <xdr:blipFill>
        <a:blip r:embed="rId4"/>
        <a:stretch>
          <a:fillRect/>
        </a:stretch>
      </xdr:blipFill>
      <xdr:spPr>
        <a:xfrm>
          <a:off x="0" y="0"/>
          <a:ext cx="1847850" cy="2543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542925</xdr:colOff>
      <xdr:row>28</xdr:row>
      <xdr:rowOff>95250</xdr:rowOff>
    </xdr:to>
    <xdr:pic>
      <xdr:nvPicPr>
        <xdr:cNvPr id="6" name="ID_97E93F149847485BB500720F48CDDE2D" descr="post_object_image_3815579411"/>
        <xdr:cNvPicPr/>
      </xdr:nvPicPr>
      <xdr:blipFill>
        <a:blip r:embed="rId5"/>
        <a:stretch>
          <a:fillRect/>
        </a:stretch>
      </xdr:blipFill>
      <xdr:spPr>
        <a:xfrm>
          <a:off x="0" y="0"/>
          <a:ext cx="2600325" cy="4895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142875</xdr:colOff>
      <xdr:row>13</xdr:row>
      <xdr:rowOff>142875</xdr:rowOff>
    </xdr:to>
    <xdr:pic>
      <xdr:nvPicPr>
        <xdr:cNvPr id="7" name="ID_D94F1B2DFEB045568952D12A6FFC5436" descr="post_object_image_2643025732"/>
        <xdr:cNvPicPr/>
      </xdr:nvPicPr>
      <xdr:blipFill>
        <a:blip r:embed="rId6"/>
        <a:stretch>
          <a:fillRect/>
        </a:stretch>
      </xdr:blipFill>
      <xdr:spPr>
        <a:xfrm>
          <a:off x="0" y="0"/>
          <a:ext cx="2200275" cy="237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285750</xdr:colOff>
      <xdr:row>25</xdr:row>
      <xdr:rowOff>152400</xdr:rowOff>
    </xdr:to>
    <xdr:pic>
      <xdr:nvPicPr>
        <xdr:cNvPr id="8" name="ID_F928116950684157BDC59BF2C70BA504" descr="post_object_image_1159160525"/>
        <xdr:cNvPicPr/>
      </xdr:nvPicPr>
      <xdr:blipFill>
        <a:blip r:embed="rId7"/>
        <a:stretch>
          <a:fillRect/>
        </a:stretch>
      </xdr:blipFill>
      <xdr:spPr>
        <a:xfrm>
          <a:off x="0" y="0"/>
          <a:ext cx="2343150" cy="4438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438150</xdr:colOff>
      <xdr:row>25</xdr:row>
      <xdr:rowOff>142875</xdr:rowOff>
    </xdr:to>
    <xdr:pic>
      <xdr:nvPicPr>
        <xdr:cNvPr id="9" name="ID_745CBCB286144A56AAF51CEE4CB47532" descr="post_object_image_1749998868"/>
        <xdr:cNvPicPr/>
      </xdr:nvPicPr>
      <xdr:blipFill>
        <a:blip r:embed="rId8"/>
        <a:stretch>
          <a:fillRect/>
        </a:stretch>
      </xdr:blipFill>
      <xdr:spPr>
        <a:xfrm>
          <a:off x="0" y="0"/>
          <a:ext cx="1809750" cy="4429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457200</xdr:colOff>
      <xdr:row>11</xdr:row>
      <xdr:rowOff>161925</xdr:rowOff>
    </xdr:to>
    <xdr:pic>
      <xdr:nvPicPr>
        <xdr:cNvPr id="10" name="ID_54975B7764354118B1BEEC5CF2B5FB29" descr="post_object_image_1960197303"/>
        <xdr:cNvPicPr/>
      </xdr:nvPicPr>
      <xdr:blipFill>
        <a:blip r:embed="rId9"/>
        <a:stretch>
          <a:fillRect/>
        </a:stretch>
      </xdr:blipFill>
      <xdr:spPr>
        <a:xfrm>
          <a:off x="0" y="0"/>
          <a:ext cx="1828800" cy="2047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17</xdr:row>
      <xdr:rowOff>76200</xdr:rowOff>
    </xdr:to>
    <xdr:pic>
      <xdr:nvPicPr>
        <xdr:cNvPr id="11" name="ID_AC128DA5DD824DD78A3B04FEDD3CFB7B" descr="post_object_image_482150905"/>
        <xdr:cNvPicPr/>
      </xdr:nvPicPr>
      <xdr:blipFill>
        <a:blip r:embed="rId10"/>
        <a:stretch>
          <a:fillRect/>
        </a:stretch>
      </xdr:blipFill>
      <xdr:spPr>
        <a:xfrm>
          <a:off x="0" y="0"/>
          <a:ext cx="1847850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590550</xdr:colOff>
      <xdr:row>16</xdr:row>
      <xdr:rowOff>152400</xdr:rowOff>
    </xdr:to>
    <xdr:pic>
      <xdr:nvPicPr>
        <xdr:cNvPr id="12" name="ID_DE4106931FF04103BE38C93819C4D4AB" descr="post_object_image_2724064077"/>
        <xdr:cNvPicPr/>
      </xdr:nvPicPr>
      <xdr:blipFill>
        <a:blip r:embed="rId11"/>
        <a:stretch>
          <a:fillRect/>
        </a:stretch>
      </xdr:blipFill>
      <xdr:spPr>
        <a:xfrm>
          <a:off x="0" y="0"/>
          <a:ext cx="196215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666750</xdr:colOff>
      <xdr:row>38</xdr:row>
      <xdr:rowOff>9525</xdr:rowOff>
    </xdr:to>
    <xdr:pic>
      <xdr:nvPicPr>
        <xdr:cNvPr id="13" name="ID_5263C2F4A02648F3B674AF366BFAE6A6" descr="post_object_image_1795896612"/>
        <xdr:cNvPicPr/>
      </xdr:nvPicPr>
      <xdr:blipFill>
        <a:blip r:embed="rId12"/>
        <a:stretch>
          <a:fillRect/>
        </a:stretch>
      </xdr:blipFill>
      <xdr:spPr>
        <a:xfrm>
          <a:off x="0" y="0"/>
          <a:ext cx="3409950" cy="6524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24</xdr:row>
      <xdr:rowOff>104775</xdr:rowOff>
    </xdr:to>
    <xdr:pic>
      <xdr:nvPicPr>
        <xdr:cNvPr id="14" name="ID_F21C168B03B04CDD8524AEA46A41981C" descr="post_object_image_3659368096"/>
        <xdr:cNvPicPr/>
      </xdr:nvPicPr>
      <xdr:blipFill>
        <a:blip r:embed="rId13"/>
        <a:stretch>
          <a:fillRect/>
        </a:stretch>
      </xdr:blipFill>
      <xdr:spPr>
        <a:xfrm>
          <a:off x="0" y="0"/>
          <a:ext cx="3086100" cy="421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28</xdr:row>
      <xdr:rowOff>38100</xdr:rowOff>
    </xdr:to>
    <xdr:pic>
      <xdr:nvPicPr>
        <xdr:cNvPr id="15" name="ID_FB31BAF3B79942E1BFB71833B98DE4CB" descr="post_object_image_3008822222"/>
        <xdr:cNvPicPr/>
      </xdr:nvPicPr>
      <xdr:blipFill>
        <a:blip r:embed="rId14"/>
        <a:stretch>
          <a:fillRect/>
        </a:stretch>
      </xdr:blipFill>
      <xdr:spPr>
        <a:xfrm>
          <a:off x="0" y="0"/>
          <a:ext cx="2000250" cy="4838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114300</xdr:colOff>
      <xdr:row>22</xdr:row>
      <xdr:rowOff>123825</xdr:rowOff>
    </xdr:to>
    <xdr:pic>
      <xdr:nvPicPr>
        <xdr:cNvPr id="16" name="ID_4FF1275B12F046578254D2C5F8324512" descr="post_object_image_2514274663"/>
        <xdr:cNvPicPr/>
      </xdr:nvPicPr>
      <xdr:blipFill>
        <a:blip r:embed="rId15"/>
        <a:stretch>
          <a:fillRect/>
        </a:stretch>
      </xdr:blipFill>
      <xdr:spPr>
        <a:xfrm>
          <a:off x="0" y="0"/>
          <a:ext cx="2171700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438150</xdr:colOff>
      <xdr:row>20</xdr:row>
      <xdr:rowOff>133350</xdr:rowOff>
    </xdr:to>
    <xdr:pic>
      <xdr:nvPicPr>
        <xdr:cNvPr id="17" name="ID_9DCA1E01721B436CA66C1002A2A8B815" descr="post_object_image_2103038054"/>
        <xdr:cNvPicPr/>
      </xdr:nvPicPr>
      <xdr:blipFill>
        <a:blip r:embed="rId16"/>
        <a:stretch>
          <a:fillRect/>
        </a:stretch>
      </xdr:blipFill>
      <xdr:spPr>
        <a:xfrm>
          <a:off x="0" y="0"/>
          <a:ext cx="2495550" cy="3562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447675</xdr:colOff>
      <xdr:row>42</xdr:row>
      <xdr:rowOff>104775</xdr:rowOff>
    </xdr:to>
    <xdr:pic>
      <xdr:nvPicPr>
        <xdr:cNvPr id="18" name="ID_DA13254C04D14C1E9CA9DA06B39C20CB" descr="post_object_image_1527678748"/>
        <xdr:cNvPicPr/>
      </xdr:nvPicPr>
      <xdr:blipFill>
        <a:blip r:embed="rId17"/>
        <a:stretch>
          <a:fillRect/>
        </a:stretch>
      </xdr:blipFill>
      <xdr:spPr>
        <a:xfrm>
          <a:off x="0" y="0"/>
          <a:ext cx="2505075" cy="7305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21</xdr:row>
      <xdr:rowOff>152400</xdr:rowOff>
    </xdr:to>
    <xdr:pic>
      <xdr:nvPicPr>
        <xdr:cNvPr id="19" name="ID_3A043420813A4D82B4B4C2962F7163E7" descr="post_object_image_2642777525"/>
        <xdr:cNvPicPr/>
      </xdr:nvPicPr>
      <xdr:blipFill>
        <a:blip r:embed="rId18"/>
        <a:stretch>
          <a:fillRect/>
        </a:stretch>
      </xdr:blipFill>
      <xdr:spPr>
        <a:xfrm>
          <a:off x="0" y="0"/>
          <a:ext cx="1714500" cy="375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14</xdr:row>
      <xdr:rowOff>38100</xdr:rowOff>
    </xdr:to>
    <xdr:pic>
      <xdr:nvPicPr>
        <xdr:cNvPr id="20" name="ID_93DA95B4FEDC4785A0453F971837C714" descr="post_object_image_594497952"/>
        <xdr:cNvPicPr/>
      </xdr:nvPicPr>
      <xdr:blipFill>
        <a:blip r:embed="rId19"/>
        <a:stretch>
          <a:fillRect/>
        </a:stretch>
      </xdr:blipFill>
      <xdr:spPr>
        <a:xfrm>
          <a:off x="0" y="0"/>
          <a:ext cx="16764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590550</xdr:colOff>
      <xdr:row>25</xdr:row>
      <xdr:rowOff>9525</xdr:rowOff>
    </xdr:to>
    <xdr:pic>
      <xdr:nvPicPr>
        <xdr:cNvPr id="21" name="ID_FB1631D9E20F41D49F4CE0EA71629CEC" descr="post_object_image_3166119570"/>
        <xdr:cNvPicPr/>
      </xdr:nvPicPr>
      <xdr:blipFill>
        <a:blip r:embed="rId20"/>
        <a:stretch>
          <a:fillRect/>
        </a:stretch>
      </xdr:blipFill>
      <xdr:spPr>
        <a:xfrm>
          <a:off x="0" y="0"/>
          <a:ext cx="1962150" cy="4295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409575</xdr:colOff>
      <xdr:row>25</xdr:row>
      <xdr:rowOff>57150</xdr:rowOff>
    </xdr:to>
    <xdr:pic>
      <xdr:nvPicPr>
        <xdr:cNvPr id="22" name="ID_5EE4A0EA7EA744D6AB6B1C60B15E2F5E" descr="post_object_image_3178077947"/>
        <xdr:cNvPicPr/>
      </xdr:nvPicPr>
      <xdr:blipFill>
        <a:blip r:embed="rId21"/>
        <a:stretch>
          <a:fillRect/>
        </a:stretch>
      </xdr:blipFill>
      <xdr:spPr>
        <a:xfrm>
          <a:off x="0" y="0"/>
          <a:ext cx="2466975" cy="434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352425</xdr:colOff>
      <xdr:row>20</xdr:row>
      <xdr:rowOff>152400</xdr:rowOff>
    </xdr:to>
    <xdr:pic>
      <xdr:nvPicPr>
        <xdr:cNvPr id="23" name="ID_6E35E90FD82A4ED0BD935E841F2F486F" descr="post_object_image_499034428"/>
        <xdr:cNvPicPr/>
      </xdr:nvPicPr>
      <xdr:blipFill>
        <a:blip r:embed="rId22"/>
        <a:stretch>
          <a:fillRect/>
        </a:stretch>
      </xdr:blipFill>
      <xdr:spPr>
        <a:xfrm>
          <a:off x="0" y="0"/>
          <a:ext cx="3095625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523875</xdr:colOff>
      <xdr:row>19</xdr:row>
      <xdr:rowOff>114300</xdr:rowOff>
    </xdr:to>
    <xdr:pic>
      <xdr:nvPicPr>
        <xdr:cNvPr id="24" name="ID_9A6F3839646E465E801FB685F83A894A" descr="post_object_image_2502042"/>
        <xdr:cNvPicPr/>
      </xdr:nvPicPr>
      <xdr:blipFill>
        <a:blip r:embed="rId23"/>
        <a:stretch>
          <a:fillRect/>
        </a:stretch>
      </xdr:blipFill>
      <xdr:spPr>
        <a:xfrm>
          <a:off x="0" y="0"/>
          <a:ext cx="1895475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504825</xdr:colOff>
      <xdr:row>22</xdr:row>
      <xdr:rowOff>9525</xdr:rowOff>
    </xdr:to>
    <xdr:pic>
      <xdr:nvPicPr>
        <xdr:cNvPr id="25" name="ID_E0C2A4264A124B10A9B7203D61BFB035" descr="post_object_image_1152604091"/>
        <xdr:cNvPicPr/>
      </xdr:nvPicPr>
      <xdr:blipFill>
        <a:blip r:embed="rId24"/>
        <a:stretch>
          <a:fillRect/>
        </a:stretch>
      </xdr:blipFill>
      <xdr:spPr>
        <a:xfrm>
          <a:off x="0" y="0"/>
          <a:ext cx="1876425" cy="3781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16</xdr:row>
      <xdr:rowOff>47625</xdr:rowOff>
    </xdr:to>
    <xdr:pic>
      <xdr:nvPicPr>
        <xdr:cNvPr id="26" name="ID_324A578E25AD45CCB88AA0FA272254D2" descr="post_object_image_385459646"/>
        <xdr:cNvPicPr/>
      </xdr:nvPicPr>
      <xdr:blipFill>
        <a:blip r:embed="rId25"/>
        <a:stretch>
          <a:fillRect/>
        </a:stretch>
      </xdr:blipFill>
      <xdr:spPr>
        <a:xfrm>
          <a:off x="0" y="0"/>
          <a:ext cx="2066925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16</xdr:row>
      <xdr:rowOff>104775</xdr:rowOff>
    </xdr:to>
    <xdr:pic>
      <xdr:nvPicPr>
        <xdr:cNvPr id="27" name="ID_263659BAA1E5403FAA85D704B7070949" descr="post_object_image_4083926036"/>
        <xdr:cNvPicPr/>
      </xdr:nvPicPr>
      <xdr:blipFill>
        <a:blip r:embed="rId26"/>
        <a:stretch>
          <a:fillRect/>
        </a:stretch>
      </xdr:blipFill>
      <xdr:spPr>
        <a:xfrm>
          <a:off x="0" y="0"/>
          <a:ext cx="2114550" cy="2847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504825</xdr:colOff>
      <xdr:row>22</xdr:row>
      <xdr:rowOff>76200</xdr:rowOff>
    </xdr:to>
    <xdr:pic>
      <xdr:nvPicPr>
        <xdr:cNvPr id="28" name="ID_27E00E6820EA45E1B1D690AE287F6185" descr="post_object_image_2941274293"/>
        <xdr:cNvPicPr/>
      </xdr:nvPicPr>
      <xdr:blipFill>
        <a:blip r:embed="rId27"/>
        <a:stretch>
          <a:fillRect/>
        </a:stretch>
      </xdr:blipFill>
      <xdr:spPr>
        <a:xfrm>
          <a:off x="0" y="0"/>
          <a:ext cx="1876425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381000</xdr:colOff>
      <xdr:row>28</xdr:row>
      <xdr:rowOff>85725</xdr:rowOff>
    </xdr:to>
    <xdr:pic>
      <xdr:nvPicPr>
        <xdr:cNvPr id="29" name="ID_01A2FC58FA47491DA452381CBD1A5224" descr="post_object_image_4205992135"/>
        <xdr:cNvPicPr/>
      </xdr:nvPicPr>
      <xdr:blipFill>
        <a:blip r:embed="rId28"/>
        <a:stretch>
          <a:fillRect/>
        </a:stretch>
      </xdr:blipFill>
      <xdr:spPr>
        <a:xfrm>
          <a:off x="0" y="0"/>
          <a:ext cx="1752600" cy="4886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676275</xdr:colOff>
      <xdr:row>18</xdr:row>
      <xdr:rowOff>161925</xdr:rowOff>
    </xdr:to>
    <xdr:pic>
      <xdr:nvPicPr>
        <xdr:cNvPr id="30" name="ID_785C0714256E4A6E8CD7AA0C6243CD9C" descr="post_object_image_2006117192"/>
        <xdr:cNvPicPr/>
      </xdr:nvPicPr>
      <xdr:blipFill>
        <a:blip r:embed="rId29"/>
        <a:stretch>
          <a:fillRect/>
        </a:stretch>
      </xdr:blipFill>
      <xdr:spPr>
        <a:xfrm>
          <a:off x="0" y="0"/>
          <a:ext cx="2047875" cy="3248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20</xdr:row>
      <xdr:rowOff>66675</xdr:rowOff>
    </xdr:to>
    <xdr:pic>
      <xdr:nvPicPr>
        <xdr:cNvPr id="31" name="ID_B2F0F3A048F948679013DA5C75A4B407" descr="post_object_image_2429455977"/>
        <xdr:cNvPicPr/>
      </xdr:nvPicPr>
      <xdr:blipFill>
        <a:blip r:embed="rId30"/>
        <a:stretch>
          <a:fillRect/>
        </a:stretch>
      </xdr:blipFill>
      <xdr:spPr>
        <a:xfrm>
          <a:off x="0" y="0"/>
          <a:ext cx="2114550" cy="3495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23</xdr:row>
      <xdr:rowOff>9525</xdr:rowOff>
    </xdr:to>
    <xdr:pic>
      <xdr:nvPicPr>
        <xdr:cNvPr id="32" name="ID_9C5FFE189FEA459EB1198597AEB4920F" descr="post_object_image_126867914"/>
        <xdr:cNvPicPr/>
      </xdr:nvPicPr>
      <xdr:blipFill>
        <a:blip r:embed="rId31"/>
        <a:stretch>
          <a:fillRect/>
        </a:stretch>
      </xdr:blipFill>
      <xdr:spPr>
        <a:xfrm>
          <a:off x="0" y="0"/>
          <a:ext cx="2057400" cy="3952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15</xdr:row>
      <xdr:rowOff>19050</xdr:rowOff>
    </xdr:to>
    <xdr:pic>
      <xdr:nvPicPr>
        <xdr:cNvPr id="33" name="ID_6A564E8DCB7C4A98A094D252312D9F2A" descr="post_object_image_1486151581"/>
        <xdr:cNvPicPr/>
      </xdr:nvPicPr>
      <xdr:blipFill>
        <a:blip r:embed="rId32"/>
        <a:stretch>
          <a:fillRect/>
        </a:stretch>
      </xdr:blipFill>
      <xdr:spPr>
        <a:xfrm>
          <a:off x="0" y="0"/>
          <a:ext cx="2076450" cy="25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504825</xdr:colOff>
      <xdr:row>24</xdr:row>
      <xdr:rowOff>161925</xdr:rowOff>
    </xdr:to>
    <xdr:pic>
      <xdr:nvPicPr>
        <xdr:cNvPr id="34" name="ID_467E7ACF56224D2FBAD8D563034A6114" descr="post_object_image_2204818433"/>
        <xdr:cNvPicPr/>
      </xdr:nvPicPr>
      <xdr:blipFill>
        <a:blip r:embed="rId33"/>
        <a:stretch>
          <a:fillRect/>
        </a:stretch>
      </xdr:blipFill>
      <xdr:spPr>
        <a:xfrm>
          <a:off x="0" y="0"/>
          <a:ext cx="1876425" cy="4276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523875</xdr:colOff>
      <xdr:row>14</xdr:row>
      <xdr:rowOff>161925</xdr:rowOff>
    </xdr:to>
    <xdr:pic>
      <xdr:nvPicPr>
        <xdr:cNvPr id="35" name="ID_D95047021A2B4D02A2DB270D3A6A16F1" descr="post_object_image_1848643674"/>
        <xdr:cNvPicPr/>
      </xdr:nvPicPr>
      <xdr:blipFill>
        <a:blip r:embed="rId34"/>
        <a:stretch>
          <a:fillRect/>
        </a:stretch>
      </xdr:blipFill>
      <xdr:spPr>
        <a:xfrm>
          <a:off x="0" y="0"/>
          <a:ext cx="1895475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219075</xdr:colOff>
      <xdr:row>8</xdr:row>
      <xdr:rowOff>123825</xdr:rowOff>
    </xdr:to>
    <xdr:pic>
      <xdr:nvPicPr>
        <xdr:cNvPr id="36" name="ID_16E77C2553044AE5A068944305FB758B" descr="post_object_image_2659433200"/>
        <xdr:cNvPicPr/>
      </xdr:nvPicPr>
      <xdr:blipFill>
        <a:blip r:embed="rId35"/>
        <a:stretch>
          <a:fillRect/>
        </a:stretch>
      </xdr:blipFill>
      <xdr:spPr>
        <a:xfrm>
          <a:off x="0" y="0"/>
          <a:ext cx="2276475" cy="1495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304800</xdr:colOff>
      <xdr:row>30</xdr:row>
      <xdr:rowOff>104775</xdr:rowOff>
    </xdr:to>
    <xdr:pic>
      <xdr:nvPicPr>
        <xdr:cNvPr id="37" name="ID_245DD3213EA14F64A25DE62F1957F8CA" descr="post_object_image_3425011083"/>
        <xdr:cNvPicPr/>
      </xdr:nvPicPr>
      <xdr:blipFill>
        <a:blip r:embed="rId36"/>
        <a:stretch>
          <a:fillRect/>
        </a:stretch>
      </xdr:blipFill>
      <xdr:spPr>
        <a:xfrm>
          <a:off x="0" y="0"/>
          <a:ext cx="2362200" cy="5248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314325</xdr:colOff>
      <xdr:row>9</xdr:row>
      <xdr:rowOff>104775</xdr:rowOff>
    </xdr:to>
    <xdr:pic>
      <xdr:nvPicPr>
        <xdr:cNvPr id="38" name="ID_3FF1E188FD4F4F5BBC1E6634EE318ED3" descr="post_object_image_2174364218"/>
        <xdr:cNvPicPr/>
      </xdr:nvPicPr>
      <xdr:blipFill>
        <a:blip r:embed="rId37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171450</xdr:colOff>
      <xdr:row>23</xdr:row>
      <xdr:rowOff>133350</xdr:rowOff>
    </xdr:to>
    <xdr:pic>
      <xdr:nvPicPr>
        <xdr:cNvPr id="39" name="ID_45FEF0470DCB4CACA9D8D2851C7A18A5" descr="post_object_image_158589589"/>
        <xdr:cNvPicPr/>
      </xdr:nvPicPr>
      <xdr:blipFill>
        <a:blip r:embed="rId38"/>
        <a:stretch>
          <a:fillRect/>
        </a:stretch>
      </xdr:blipFill>
      <xdr:spPr>
        <a:xfrm>
          <a:off x="0" y="0"/>
          <a:ext cx="2228850" cy="4076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266700</xdr:colOff>
      <xdr:row>27</xdr:row>
      <xdr:rowOff>123825</xdr:rowOff>
    </xdr:to>
    <xdr:pic>
      <xdr:nvPicPr>
        <xdr:cNvPr id="40" name="ID_A1F13994F339438D9562F62DD69AAB0E" descr="post_object_image_576292928"/>
        <xdr:cNvPicPr/>
      </xdr:nvPicPr>
      <xdr:blipFill>
        <a:blip r:embed="rId39"/>
        <a:stretch>
          <a:fillRect/>
        </a:stretch>
      </xdr:blipFill>
      <xdr:spPr>
        <a:xfrm>
          <a:off x="0" y="0"/>
          <a:ext cx="2324100" cy="475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180975</xdr:colOff>
      <xdr:row>34</xdr:row>
      <xdr:rowOff>95250</xdr:rowOff>
    </xdr:to>
    <xdr:pic>
      <xdr:nvPicPr>
        <xdr:cNvPr id="41" name="ID_061D0D864D6E43C2A0057289978F1C26" descr="post_object_image_2161112652"/>
        <xdr:cNvPicPr/>
      </xdr:nvPicPr>
      <xdr:blipFill>
        <a:blip r:embed="rId40"/>
        <a:stretch>
          <a:fillRect/>
        </a:stretch>
      </xdr:blipFill>
      <xdr:spPr>
        <a:xfrm>
          <a:off x="0" y="0"/>
          <a:ext cx="2238375" cy="592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504825</xdr:colOff>
      <xdr:row>15</xdr:row>
      <xdr:rowOff>0</xdr:rowOff>
    </xdr:to>
    <xdr:pic>
      <xdr:nvPicPr>
        <xdr:cNvPr id="42" name="ID_09F8F0FF8A774203AFBF9C0A47387DAC" descr="post_object_image_2513691531"/>
        <xdr:cNvPicPr/>
      </xdr:nvPicPr>
      <xdr:blipFill>
        <a:blip r:embed="rId41"/>
        <a:stretch>
          <a:fillRect/>
        </a:stretch>
      </xdr:blipFill>
      <xdr:spPr>
        <a:xfrm>
          <a:off x="0" y="0"/>
          <a:ext cx="1876425" cy="2571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552450</xdr:colOff>
      <xdr:row>18</xdr:row>
      <xdr:rowOff>28575</xdr:rowOff>
    </xdr:to>
    <xdr:pic>
      <xdr:nvPicPr>
        <xdr:cNvPr id="43" name="ID_804A296E4F5E4C3A92F84D5D034754B4" descr="post_object_image_3367113876"/>
        <xdr:cNvPicPr/>
      </xdr:nvPicPr>
      <xdr:blipFill>
        <a:blip r:embed="rId42"/>
        <a:stretch>
          <a:fillRect/>
        </a:stretch>
      </xdr:blipFill>
      <xdr:spPr>
        <a:xfrm>
          <a:off x="0" y="0"/>
          <a:ext cx="1924050" cy="3114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314325</xdr:colOff>
      <xdr:row>15</xdr:row>
      <xdr:rowOff>19050</xdr:rowOff>
    </xdr:to>
    <xdr:pic>
      <xdr:nvPicPr>
        <xdr:cNvPr id="44" name="ID_B2A7861E3E63446B85A6FDDA0341BE4D" descr="post_object_image_22997613"/>
        <xdr:cNvPicPr/>
      </xdr:nvPicPr>
      <xdr:blipFill>
        <a:blip r:embed="rId43"/>
        <a:stretch>
          <a:fillRect/>
        </a:stretch>
      </xdr:blipFill>
      <xdr:spPr>
        <a:xfrm>
          <a:off x="0" y="0"/>
          <a:ext cx="1685925" cy="25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571500</xdr:colOff>
      <xdr:row>29</xdr:row>
      <xdr:rowOff>161925</xdr:rowOff>
    </xdr:to>
    <xdr:pic>
      <xdr:nvPicPr>
        <xdr:cNvPr id="45" name="ID_8E47BBB0561A462B89FDC9F33F4E833D" descr="post_object_image_3929867922"/>
        <xdr:cNvPicPr/>
      </xdr:nvPicPr>
      <xdr:blipFill>
        <a:blip r:embed="rId44"/>
        <a:stretch>
          <a:fillRect/>
        </a:stretch>
      </xdr:blipFill>
      <xdr:spPr>
        <a:xfrm>
          <a:off x="0" y="0"/>
          <a:ext cx="3314700" cy="5133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609600</xdr:colOff>
      <xdr:row>23</xdr:row>
      <xdr:rowOff>95250</xdr:rowOff>
    </xdr:to>
    <xdr:pic>
      <xdr:nvPicPr>
        <xdr:cNvPr id="46" name="ID_3ECC7FE7503443E1974418D68B414E7D" descr="post_object_image_2319527645"/>
        <xdr:cNvPicPr/>
      </xdr:nvPicPr>
      <xdr:blipFill>
        <a:blip r:embed="rId45"/>
        <a:stretch>
          <a:fillRect/>
        </a:stretch>
      </xdr:blipFill>
      <xdr:spPr>
        <a:xfrm>
          <a:off x="0" y="0"/>
          <a:ext cx="1981200" cy="4038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333375</xdr:colOff>
      <xdr:row>18</xdr:row>
      <xdr:rowOff>123825</xdr:rowOff>
    </xdr:to>
    <xdr:pic>
      <xdr:nvPicPr>
        <xdr:cNvPr id="47" name="ID_7C73DEAFA9AA4FD9B6F11D5D25110A52" descr="post_object_image_2973414609"/>
        <xdr:cNvPicPr/>
      </xdr:nvPicPr>
      <xdr:blipFill>
        <a:blip r:embed="rId46"/>
        <a:stretch>
          <a:fillRect/>
        </a:stretch>
      </xdr:blipFill>
      <xdr:spPr>
        <a:xfrm>
          <a:off x="0" y="0"/>
          <a:ext cx="1704975" cy="3209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18</xdr:row>
      <xdr:rowOff>142875</xdr:rowOff>
    </xdr:to>
    <xdr:pic>
      <xdr:nvPicPr>
        <xdr:cNvPr id="48" name="ID_6425001FCB804F7BAF5449D9C7B6DB3A" descr="post_object_image_2088041714"/>
        <xdr:cNvPicPr/>
      </xdr:nvPicPr>
      <xdr:blipFill>
        <a:blip r:embed="rId47"/>
        <a:stretch>
          <a:fillRect/>
        </a:stretch>
      </xdr:blipFill>
      <xdr:spPr>
        <a:xfrm>
          <a:off x="0" y="0"/>
          <a:ext cx="2009775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247650</xdr:colOff>
      <xdr:row>19</xdr:row>
      <xdr:rowOff>19050</xdr:rowOff>
    </xdr:to>
    <xdr:pic>
      <xdr:nvPicPr>
        <xdr:cNvPr id="49" name="ID_A98B63D85FC640B68909A4498BA2C725" descr="post_object_image_2994977707"/>
        <xdr:cNvPicPr/>
      </xdr:nvPicPr>
      <xdr:blipFill>
        <a:blip r:embed="rId48"/>
        <a:stretch>
          <a:fillRect/>
        </a:stretch>
      </xdr:blipFill>
      <xdr:spPr>
        <a:xfrm>
          <a:off x="0" y="0"/>
          <a:ext cx="2305050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39</xdr:row>
      <xdr:rowOff>161925</xdr:rowOff>
    </xdr:to>
    <xdr:pic>
      <xdr:nvPicPr>
        <xdr:cNvPr id="50" name="ID_73E8A412AA5F4F6EB83F1552D254C404" descr="post_object_image_4125266185"/>
        <xdr:cNvPicPr/>
      </xdr:nvPicPr>
      <xdr:blipFill>
        <a:blip r:embed="rId49"/>
        <a:stretch>
          <a:fillRect/>
        </a:stretch>
      </xdr:blipFill>
      <xdr:spPr>
        <a:xfrm>
          <a:off x="0" y="0"/>
          <a:ext cx="2209800" cy="6848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133350</xdr:colOff>
      <xdr:row>33</xdr:row>
      <xdr:rowOff>104775</xdr:rowOff>
    </xdr:to>
    <xdr:pic>
      <xdr:nvPicPr>
        <xdr:cNvPr id="51" name="ID_314ABD862C65446A8B79A8196A9F4DEC" descr="post_object_image_660239614"/>
        <xdr:cNvPicPr/>
      </xdr:nvPicPr>
      <xdr:blipFill>
        <a:blip r:embed="rId50"/>
        <a:stretch>
          <a:fillRect/>
        </a:stretch>
      </xdr:blipFill>
      <xdr:spPr>
        <a:xfrm>
          <a:off x="0" y="0"/>
          <a:ext cx="2876550" cy="5762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28</xdr:row>
      <xdr:rowOff>104775</xdr:rowOff>
    </xdr:to>
    <xdr:pic>
      <xdr:nvPicPr>
        <xdr:cNvPr id="52" name="ID_FC591DB9F7DE4A17BDD318FDC951765D" descr="post_object_image_715304240"/>
        <xdr:cNvPicPr/>
      </xdr:nvPicPr>
      <xdr:blipFill>
        <a:blip r:embed="rId51"/>
        <a:stretch>
          <a:fillRect/>
        </a:stretch>
      </xdr:blipFill>
      <xdr:spPr>
        <a:xfrm>
          <a:off x="0" y="0"/>
          <a:ext cx="2143125" cy="4905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28575</xdr:colOff>
      <xdr:row>19</xdr:row>
      <xdr:rowOff>161925</xdr:rowOff>
    </xdr:to>
    <xdr:pic>
      <xdr:nvPicPr>
        <xdr:cNvPr id="53" name="ID_3829E26B9A0348088EB6FC9D147EACA8" descr="post_object_image_3874938634"/>
        <xdr:cNvPicPr/>
      </xdr:nvPicPr>
      <xdr:blipFill>
        <a:blip r:embed="rId52"/>
        <a:stretch>
          <a:fillRect/>
        </a:stretch>
      </xdr:blipFill>
      <xdr:spPr>
        <a:xfrm>
          <a:off x="0" y="0"/>
          <a:ext cx="2085975" cy="3419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333375</xdr:colOff>
      <xdr:row>32</xdr:row>
      <xdr:rowOff>28575</xdr:rowOff>
    </xdr:to>
    <xdr:pic>
      <xdr:nvPicPr>
        <xdr:cNvPr id="54" name="ID_8C9A6F5E9D194BE8BBBD7147861ADE9A" descr="post_object_image_1885963899"/>
        <xdr:cNvPicPr/>
      </xdr:nvPicPr>
      <xdr:blipFill>
        <a:blip r:embed="rId53"/>
        <a:stretch>
          <a:fillRect/>
        </a:stretch>
      </xdr:blipFill>
      <xdr:spPr>
        <a:xfrm>
          <a:off x="0" y="0"/>
          <a:ext cx="2390775" cy="5514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104775</xdr:colOff>
      <xdr:row>37</xdr:row>
      <xdr:rowOff>133350</xdr:rowOff>
    </xdr:to>
    <xdr:pic>
      <xdr:nvPicPr>
        <xdr:cNvPr id="55" name="ID_13D36FE9C4E545C3AACCB9478385EC72" descr="post_object_image_2638679513"/>
        <xdr:cNvPicPr/>
      </xdr:nvPicPr>
      <xdr:blipFill>
        <a:blip r:embed="rId54"/>
        <a:stretch>
          <a:fillRect/>
        </a:stretch>
      </xdr:blipFill>
      <xdr:spPr>
        <a:xfrm>
          <a:off x="0" y="0"/>
          <a:ext cx="2847975" cy="647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35</xdr:row>
      <xdr:rowOff>85725</xdr:rowOff>
    </xdr:to>
    <xdr:pic>
      <xdr:nvPicPr>
        <xdr:cNvPr id="56" name="ID_3364A3EE07C14E14B6D2D322AC047557" descr="post_object_image_1038212145"/>
        <xdr:cNvPicPr/>
      </xdr:nvPicPr>
      <xdr:blipFill>
        <a:blip r:embed="rId55"/>
        <a:stretch>
          <a:fillRect/>
        </a:stretch>
      </xdr:blipFill>
      <xdr:spPr>
        <a:xfrm>
          <a:off x="0" y="0"/>
          <a:ext cx="3152775" cy="608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476250</xdr:colOff>
      <xdr:row>24</xdr:row>
      <xdr:rowOff>85725</xdr:rowOff>
    </xdr:to>
    <xdr:pic>
      <xdr:nvPicPr>
        <xdr:cNvPr id="57" name="ID_B92E7326C27046FBBFAA5A6BC7B32C90" descr="post_object_image_2466326250"/>
        <xdr:cNvPicPr/>
      </xdr:nvPicPr>
      <xdr:blipFill>
        <a:blip r:embed="rId56"/>
        <a:stretch>
          <a:fillRect/>
        </a:stretch>
      </xdr:blipFill>
      <xdr:spPr>
        <a:xfrm>
          <a:off x="0" y="0"/>
          <a:ext cx="2533650" cy="4200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40</xdr:row>
      <xdr:rowOff>28575</xdr:rowOff>
    </xdr:to>
    <xdr:pic>
      <xdr:nvPicPr>
        <xdr:cNvPr id="58" name="ID_110B00890F0A41D0A98EA00355BB7C0A" descr="post_object_image_412395289"/>
        <xdr:cNvPicPr/>
      </xdr:nvPicPr>
      <xdr:blipFill>
        <a:blip r:embed="rId57"/>
        <a:stretch>
          <a:fillRect/>
        </a:stretch>
      </xdr:blipFill>
      <xdr:spPr>
        <a:xfrm>
          <a:off x="0" y="0"/>
          <a:ext cx="3000375" cy="6886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523875</xdr:colOff>
      <xdr:row>30</xdr:row>
      <xdr:rowOff>85725</xdr:rowOff>
    </xdr:to>
    <xdr:pic>
      <xdr:nvPicPr>
        <xdr:cNvPr id="59" name="ID_98B16A9B814943BABC53D020A3FC36D4" descr="post_object_image_3519302720"/>
        <xdr:cNvPicPr/>
      </xdr:nvPicPr>
      <xdr:blipFill>
        <a:blip r:embed="rId58"/>
        <a:stretch>
          <a:fillRect/>
        </a:stretch>
      </xdr:blipFill>
      <xdr:spPr>
        <a:xfrm>
          <a:off x="0" y="0"/>
          <a:ext cx="2581275" cy="5229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504825</xdr:colOff>
      <xdr:row>18</xdr:row>
      <xdr:rowOff>76200</xdr:rowOff>
    </xdr:to>
    <xdr:pic>
      <xdr:nvPicPr>
        <xdr:cNvPr id="60" name="ID_663B1C853137414C82D0638A3FCB7061" descr="post_object_image_1784059232"/>
        <xdr:cNvPicPr/>
      </xdr:nvPicPr>
      <xdr:blipFill>
        <a:blip r:embed="rId59"/>
        <a:stretch>
          <a:fillRect/>
        </a:stretch>
      </xdr:blipFill>
      <xdr:spPr>
        <a:xfrm>
          <a:off x="0" y="0"/>
          <a:ext cx="1876425" cy="316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485775</xdr:colOff>
      <xdr:row>26</xdr:row>
      <xdr:rowOff>123825</xdr:rowOff>
    </xdr:to>
    <xdr:pic>
      <xdr:nvPicPr>
        <xdr:cNvPr id="61" name="ID_63EC48E62EF2427F8C71D231926CC94C" descr="post_object_image_1874911518"/>
        <xdr:cNvPicPr/>
      </xdr:nvPicPr>
      <xdr:blipFill>
        <a:blip r:embed="rId60"/>
        <a:stretch>
          <a:fillRect/>
        </a:stretch>
      </xdr:blipFill>
      <xdr:spPr>
        <a:xfrm>
          <a:off x="0" y="0"/>
          <a:ext cx="2543175" cy="4581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247650</xdr:colOff>
      <xdr:row>21</xdr:row>
      <xdr:rowOff>28575</xdr:rowOff>
    </xdr:to>
    <xdr:pic>
      <xdr:nvPicPr>
        <xdr:cNvPr id="62" name="ID_7418855207DE406C9EF3EA75418718AA" descr="post_object_image_1393309038"/>
        <xdr:cNvPicPr/>
      </xdr:nvPicPr>
      <xdr:blipFill>
        <a:blip r:embed="rId61"/>
        <a:stretch>
          <a:fillRect/>
        </a:stretch>
      </xdr:blipFill>
      <xdr:spPr>
        <a:xfrm>
          <a:off x="0" y="0"/>
          <a:ext cx="2305050" cy="3629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295275</xdr:colOff>
      <xdr:row>44</xdr:row>
      <xdr:rowOff>0</xdr:rowOff>
    </xdr:to>
    <xdr:pic>
      <xdr:nvPicPr>
        <xdr:cNvPr id="63" name="ID_F0A047EC2E444B638AFDBC491C67D6AD" descr="post_object_image_1130648218"/>
        <xdr:cNvPicPr/>
      </xdr:nvPicPr>
      <xdr:blipFill>
        <a:blip r:embed="rId62"/>
        <a:stretch>
          <a:fillRect/>
        </a:stretch>
      </xdr:blipFill>
      <xdr:spPr>
        <a:xfrm>
          <a:off x="0" y="0"/>
          <a:ext cx="2352675" cy="7543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514350</xdr:colOff>
      <xdr:row>36</xdr:row>
      <xdr:rowOff>85725</xdr:rowOff>
    </xdr:to>
    <xdr:pic>
      <xdr:nvPicPr>
        <xdr:cNvPr id="64" name="ID_C44B9FF3F6F94C99B08EC146372373B1" descr="post_object_image_3609561442"/>
        <xdr:cNvPicPr/>
      </xdr:nvPicPr>
      <xdr:blipFill>
        <a:blip r:embed="rId63"/>
        <a:stretch>
          <a:fillRect/>
        </a:stretch>
      </xdr:blipFill>
      <xdr:spPr>
        <a:xfrm>
          <a:off x="0" y="0"/>
          <a:ext cx="2571750" cy="625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133350</xdr:colOff>
      <xdr:row>41</xdr:row>
      <xdr:rowOff>142875</xdr:rowOff>
    </xdr:to>
    <xdr:pic>
      <xdr:nvPicPr>
        <xdr:cNvPr id="65" name="ID_5194EDD7915249A2A1F0465752E2F438" descr="post_object_image_751063413"/>
        <xdr:cNvPicPr/>
      </xdr:nvPicPr>
      <xdr:blipFill>
        <a:blip r:embed="rId64"/>
        <a:stretch>
          <a:fillRect/>
        </a:stretch>
      </xdr:blipFill>
      <xdr:spPr>
        <a:xfrm>
          <a:off x="0" y="0"/>
          <a:ext cx="3562350" cy="7172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523875</xdr:colOff>
      <xdr:row>16</xdr:row>
      <xdr:rowOff>152400</xdr:rowOff>
    </xdr:to>
    <xdr:pic>
      <xdr:nvPicPr>
        <xdr:cNvPr id="66" name="ID_C26B93BFC39F41698A5B0AF355394CE7" descr="post_object_image_3038651232"/>
        <xdr:cNvPicPr/>
      </xdr:nvPicPr>
      <xdr:blipFill>
        <a:blip r:embed="rId65"/>
        <a:stretch>
          <a:fillRect/>
        </a:stretch>
      </xdr:blipFill>
      <xdr:spPr>
        <a:xfrm>
          <a:off x="0" y="0"/>
          <a:ext cx="2581275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419100</xdr:colOff>
      <xdr:row>8</xdr:row>
      <xdr:rowOff>114300</xdr:rowOff>
    </xdr:to>
    <xdr:pic>
      <xdr:nvPicPr>
        <xdr:cNvPr id="67" name="ID_22895B7E2C9D4110880337A9F9624ABC" descr="post_object_image_497945500"/>
        <xdr:cNvPicPr/>
      </xdr:nvPicPr>
      <xdr:blipFill>
        <a:blip r:embed="rId66"/>
        <a:stretch>
          <a:fillRect/>
        </a:stretch>
      </xdr:blipFill>
      <xdr:spPr>
        <a:xfrm>
          <a:off x="0" y="0"/>
          <a:ext cx="1790700" cy="1485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361950</xdr:colOff>
      <xdr:row>15</xdr:row>
      <xdr:rowOff>9525</xdr:rowOff>
    </xdr:to>
    <xdr:pic>
      <xdr:nvPicPr>
        <xdr:cNvPr id="68" name="ID_3EB33ADB7174428E858A0F03F5FA6F89" descr="post_object_image_1183563453"/>
        <xdr:cNvPicPr/>
      </xdr:nvPicPr>
      <xdr:blipFill>
        <a:blip r:embed="rId67"/>
        <a:stretch>
          <a:fillRect/>
        </a:stretch>
      </xdr:blipFill>
      <xdr:spPr>
        <a:xfrm>
          <a:off x="0" y="0"/>
          <a:ext cx="2419350" cy="2581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190500</xdr:colOff>
      <xdr:row>41</xdr:row>
      <xdr:rowOff>19050</xdr:rowOff>
    </xdr:to>
    <xdr:pic>
      <xdr:nvPicPr>
        <xdr:cNvPr id="69" name="ID_694BBFEB09B24A53A5AB9EC279F8340B" descr="post_object_image_310324496"/>
        <xdr:cNvPicPr/>
      </xdr:nvPicPr>
      <xdr:blipFill>
        <a:blip r:embed="rId68"/>
        <a:stretch>
          <a:fillRect/>
        </a:stretch>
      </xdr:blipFill>
      <xdr:spPr>
        <a:xfrm>
          <a:off x="0" y="0"/>
          <a:ext cx="2933700" cy="704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495300</xdr:colOff>
      <xdr:row>21</xdr:row>
      <xdr:rowOff>123825</xdr:rowOff>
    </xdr:to>
    <xdr:pic>
      <xdr:nvPicPr>
        <xdr:cNvPr id="70" name="ID_8E4318EDF4134E998E95AA9AFF974C9D" descr="post_object_image_2974936150"/>
        <xdr:cNvPicPr/>
      </xdr:nvPicPr>
      <xdr:blipFill>
        <a:blip r:embed="rId69"/>
        <a:stretch>
          <a:fillRect/>
        </a:stretch>
      </xdr:blipFill>
      <xdr:spPr>
        <a:xfrm>
          <a:off x="0" y="0"/>
          <a:ext cx="3238500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38100</xdr:colOff>
      <xdr:row>20</xdr:row>
      <xdr:rowOff>133350</xdr:rowOff>
    </xdr:to>
    <xdr:pic>
      <xdr:nvPicPr>
        <xdr:cNvPr id="71" name="ID_830D688C033D47C4BA56473C2ABED820" descr="post_object_image_2358475436"/>
        <xdr:cNvPicPr/>
      </xdr:nvPicPr>
      <xdr:blipFill>
        <a:blip r:embed="rId70"/>
        <a:stretch>
          <a:fillRect/>
        </a:stretch>
      </xdr:blipFill>
      <xdr:spPr>
        <a:xfrm>
          <a:off x="0" y="0"/>
          <a:ext cx="2781300" cy="3562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17</xdr:row>
      <xdr:rowOff>57150</xdr:rowOff>
    </xdr:to>
    <xdr:pic>
      <xdr:nvPicPr>
        <xdr:cNvPr id="72" name="ID_35DC1F1558A144C4889599BFED31B031" descr="post_object_image_1740075577"/>
        <xdr:cNvPicPr/>
      </xdr:nvPicPr>
      <xdr:blipFill>
        <a:blip r:embed="rId71"/>
        <a:stretch>
          <a:fillRect/>
        </a:stretch>
      </xdr:blipFill>
      <xdr:spPr>
        <a:xfrm>
          <a:off x="0" y="0"/>
          <a:ext cx="2114550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295275</xdr:colOff>
      <xdr:row>28</xdr:row>
      <xdr:rowOff>123825</xdr:rowOff>
    </xdr:to>
    <xdr:pic>
      <xdr:nvPicPr>
        <xdr:cNvPr id="73" name="ID_D6E146E230B74E9CA9C37F54F6820AED" descr="post_object_image_1012617153"/>
        <xdr:cNvPicPr/>
      </xdr:nvPicPr>
      <xdr:blipFill>
        <a:blip r:embed="rId72"/>
        <a:stretch>
          <a:fillRect/>
        </a:stretch>
      </xdr:blipFill>
      <xdr:spPr>
        <a:xfrm>
          <a:off x="0" y="0"/>
          <a:ext cx="2352675" cy="4924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40</xdr:row>
      <xdr:rowOff>133350</xdr:rowOff>
    </xdr:to>
    <xdr:pic>
      <xdr:nvPicPr>
        <xdr:cNvPr id="75" name="ID_D046E8E1CFCB4637A500E9862AC20C4E" descr="post_object_image_1526963904"/>
        <xdr:cNvPicPr/>
      </xdr:nvPicPr>
      <xdr:blipFill>
        <a:blip r:embed="rId73"/>
        <a:stretch>
          <a:fillRect/>
        </a:stretch>
      </xdr:blipFill>
      <xdr:spPr>
        <a:xfrm>
          <a:off x="0" y="0"/>
          <a:ext cx="2743200" cy="6991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13</xdr:row>
      <xdr:rowOff>123825</xdr:rowOff>
    </xdr:to>
    <xdr:pic>
      <xdr:nvPicPr>
        <xdr:cNvPr id="76" name="ID_B598C3D06082452D911CAED0C0DB663C" descr="post_object_image_389841184"/>
        <xdr:cNvPicPr/>
      </xdr:nvPicPr>
      <xdr:blipFill>
        <a:blip r:embed="rId74"/>
        <a:stretch>
          <a:fillRect/>
        </a:stretch>
      </xdr:blipFill>
      <xdr:spPr>
        <a:xfrm>
          <a:off x="0" y="0"/>
          <a:ext cx="2000250" cy="2352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47625</xdr:colOff>
      <xdr:row>15</xdr:row>
      <xdr:rowOff>104775</xdr:rowOff>
    </xdr:to>
    <xdr:pic>
      <xdr:nvPicPr>
        <xdr:cNvPr id="77" name="ID_34D73D33852E466CB92184AB6C66B044" descr="post_object_image_3629098876"/>
        <xdr:cNvPicPr/>
      </xdr:nvPicPr>
      <xdr:blipFill>
        <a:blip r:embed="rId75"/>
        <a:stretch>
          <a:fillRect/>
        </a:stretch>
      </xdr:blipFill>
      <xdr:spPr>
        <a:xfrm>
          <a:off x="0" y="0"/>
          <a:ext cx="2790825" cy="267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66675</xdr:colOff>
      <xdr:row>19</xdr:row>
      <xdr:rowOff>152400</xdr:rowOff>
    </xdr:to>
    <xdr:pic>
      <xdr:nvPicPr>
        <xdr:cNvPr id="78" name="ID_AE8D8A132BBF48648C7BB882E8D56EB0" descr="post_object_image_743125833"/>
        <xdr:cNvPicPr/>
      </xdr:nvPicPr>
      <xdr:blipFill>
        <a:blip r:embed="rId76"/>
        <a:stretch>
          <a:fillRect/>
        </a:stretch>
      </xdr:blipFill>
      <xdr:spPr>
        <a:xfrm>
          <a:off x="0" y="0"/>
          <a:ext cx="2124075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14</xdr:row>
      <xdr:rowOff>104775</xdr:rowOff>
    </xdr:to>
    <xdr:pic>
      <xdr:nvPicPr>
        <xdr:cNvPr id="79" name="ID_D614740E0AB94D0C99D6F18F69322B5E" descr="post_object_image_2386856564"/>
        <xdr:cNvPicPr/>
      </xdr:nvPicPr>
      <xdr:blipFill>
        <a:blip r:embed="rId77"/>
        <a:stretch>
          <a:fillRect/>
        </a:stretch>
      </xdr:blipFill>
      <xdr:spPr>
        <a:xfrm>
          <a:off x="0" y="0"/>
          <a:ext cx="1714500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114300</xdr:colOff>
      <xdr:row>17</xdr:row>
      <xdr:rowOff>152400</xdr:rowOff>
    </xdr:to>
    <xdr:pic>
      <xdr:nvPicPr>
        <xdr:cNvPr id="80" name="ID_AF624D8824234DC89B93262474280957" descr="post_object_image_1171753751"/>
        <xdr:cNvPicPr/>
      </xdr:nvPicPr>
      <xdr:blipFill>
        <a:blip r:embed="rId78"/>
        <a:stretch>
          <a:fillRect/>
        </a:stretch>
      </xdr:blipFill>
      <xdr:spPr>
        <a:xfrm>
          <a:off x="0" y="0"/>
          <a:ext cx="2857500" cy="3067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447675</xdr:colOff>
      <xdr:row>10</xdr:row>
      <xdr:rowOff>47625</xdr:rowOff>
    </xdr:to>
    <xdr:pic>
      <xdr:nvPicPr>
        <xdr:cNvPr id="81" name="ID_064DF22856AA4F138B24DA7A366DB24C" descr="post_object_image_1713321065"/>
        <xdr:cNvPicPr/>
      </xdr:nvPicPr>
      <xdr:blipFill>
        <a:blip r:embed="rId79"/>
        <a:stretch>
          <a:fillRect/>
        </a:stretch>
      </xdr:blipFill>
      <xdr:spPr>
        <a:xfrm>
          <a:off x="0" y="0"/>
          <a:ext cx="1819275" cy="176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21</xdr:row>
      <xdr:rowOff>57150</xdr:rowOff>
    </xdr:to>
    <xdr:pic>
      <xdr:nvPicPr>
        <xdr:cNvPr id="82" name="ID_F5129AF8CDA447FC945152550921DC49" descr="post_object_image_668442157"/>
        <xdr:cNvPicPr/>
      </xdr:nvPicPr>
      <xdr:blipFill>
        <a:blip r:embed="rId80"/>
        <a:stretch>
          <a:fillRect/>
        </a:stretch>
      </xdr:blipFill>
      <xdr:spPr>
        <a:xfrm>
          <a:off x="0" y="0"/>
          <a:ext cx="209550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171450</xdr:colOff>
      <xdr:row>22</xdr:row>
      <xdr:rowOff>123825</xdr:rowOff>
    </xdr:to>
    <xdr:pic>
      <xdr:nvPicPr>
        <xdr:cNvPr id="83" name="ID_FF4C6C07DFEF434E8773D486B167E1E0" descr="post_object_image_2412934322"/>
        <xdr:cNvPicPr/>
      </xdr:nvPicPr>
      <xdr:blipFill>
        <a:blip r:embed="rId81"/>
        <a:stretch>
          <a:fillRect/>
        </a:stretch>
      </xdr:blipFill>
      <xdr:spPr>
        <a:xfrm>
          <a:off x="0" y="0"/>
          <a:ext cx="2228850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47625</xdr:colOff>
      <xdr:row>7</xdr:row>
      <xdr:rowOff>9525</xdr:rowOff>
    </xdr:to>
    <xdr:pic>
      <xdr:nvPicPr>
        <xdr:cNvPr id="84" name="ID_4CD5F39EB1964AB6B4B5853AD3A8DB90" descr="post_object_image_2624615609"/>
        <xdr:cNvPicPr/>
      </xdr:nvPicPr>
      <xdr:blipFill>
        <a:blip r:embed="rId82"/>
        <a:stretch>
          <a:fillRect/>
        </a:stretch>
      </xdr:blipFill>
      <xdr:spPr>
        <a:xfrm>
          <a:off x="0" y="0"/>
          <a:ext cx="1419225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266700</xdr:colOff>
      <xdr:row>17</xdr:row>
      <xdr:rowOff>76200</xdr:rowOff>
    </xdr:to>
    <xdr:pic>
      <xdr:nvPicPr>
        <xdr:cNvPr id="85" name="ID_BE8FB4B587974120B3614AD1201C241B" descr="post_object_image_3583581877"/>
        <xdr:cNvPicPr/>
      </xdr:nvPicPr>
      <xdr:blipFill>
        <a:blip r:embed="rId83"/>
        <a:stretch>
          <a:fillRect/>
        </a:stretch>
      </xdr:blipFill>
      <xdr:spPr>
        <a:xfrm>
          <a:off x="0" y="0"/>
          <a:ext cx="2324100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209550</xdr:colOff>
      <xdr:row>16</xdr:row>
      <xdr:rowOff>123825</xdr:rowOff>
    </xdr:to>
    <xdr:pic>
      <xdr:nvPicPr>
        <xdr:cNvPr id="86" name="ID_A5BBDA88F52441AAB9B2E524F4C62C95" descr="post_object_image_207947723"/>
        <xdr:cNvPicPr/>
      </xdr:nvPicPr>
      <xdr:blipFill>
        <a:blip r:embed="rId84"/>
        <a:stretch>
          <a:fillRect/>
        </a:stretch>
      </xdr:blipFill>
      <xdr:spPr>
        <a:xfrm>
          <a:off x="0" y="0"/>
          <a:ext cx="2266950" cy="2867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28575</xdr:colOff>
      <xdr:row>13</xdr:row>
      <xdr:rowOff>76200</xdr:rowOff>
    </xdr:to>
    <xdr:pic>
      <xdr:nvPicPr>
        <xdr:cNvPr id="87" name="ID_410898BD5E14490BB7B44FD4D452C182" descr="post_object_image_817137832"/>
        <xdr:cNvPicPr/>
      </xdr:nvPicPr>
      <xdr:blipFill>
        <a:blip r:embed="rId85"/>
        <a:stretch>
          <a:fillRect/>
        </a:stretch>
      </xdr:blipFill>
      <xdr:spPr>
        <a:xfrm>
          <a:off x="0" y="0"/>
          <a:ext cx="2085975" cy="2305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95250</xdr:colOff>
      <xdr:row>12</xdr:row>
      <xdr:rowOff>47625</xdr:rowOff>
    </xdr:to>
    <xdr:pic>
      <xdr:nvPicPr>
        <xdr:cNvPr id="88" name="ID_60406224B5904919A74EED706255AFB5" descr="post_object_image_2989450883"/>
        <xdr:cNvPicPr/>
      </xdr:nvPicPr>
      <xdr:blipFill>
        <a:blip r:embed="rId86"/>
        <a:stretch>
          <a:fillRect/>
        </a:stretch>
      </xdr:blipFill>
      <xdr:spPr>
        <a:xfrm>
          <a:off x="0" y="0"/>
          <a:ext cx="2152650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666750</xdr:colOff>
      <xdr:row>16</xdr:row>
      <xdr:rowOff>133350</xdr:rowOff>
    </xdr:to>
    <xdr:pic>
      <xdr:nvPicPr>
        <xdr:cNvPr id="90" name="ID_58019C2481694225B4E3020D65FE5274" descr="post_object_image_473500652"/>
        <xdr:cNvPicPr/>
      </xdr:nvPicPr>
      <xdr:blipFill>
        <a:blip r:embed="rId87"/>
        <a:stretch>
          <a:fillRect/>
        </a:stretch>
      </xdr:blipFill>
      <xdr:spPr>
        <a:xfrm>
          <a:off x="0" y="0"/>
          <a:ext cx="2038350" cy="2876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10</xdr:row>
      <xdr:rowOff>142875</xdr:rowOff>
    </xdr:to>
    <xdr:pic>
      <xdr:nvPicPr>
        <xdr:cNvPr id="91" name="ID_0E9C5CB400F84D579E803AEA82E85A4E" descr="post_object_image_2561683656"/>
        <xdr:cNvPicPr/>
      </xdr:nvPicPr>
      <xdr:blipFill>
        <a:blip r:embed="rId88"/>
        <a:stretch>
          <a:fillRect/>
        </a:stretch>
      </xdr:blipFill>
      <xdr:spPr>
        <a:xfrm>
          <a:off x="0" y="0"/>
          <a:ext cx="1762125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133350</xdr:colOff>
      <xdr:row>11</xdr:row>
      <xdr:rowOff>152400</xdr:rowOff>
    </xdr:to>
    <xdr:pic>
      <xdr:nvPicPr>
        <xdr:cNvPr id="92" name="ID_0EC50CE2332744E295FAF2E5B6E382FF" descr="post_object_image_2225662147"/>
        <xdr:cNvPicPr/>
      </xdr:nvPicPr>
      <xdr:blipFill>
        <a:blip r:embed="rId89"/>
        <a:stretch>
          <a:fillRect/>
        </a:stretch>
      </xdr:blipFill>
      <xdr:spPr>
        <a:xfrm>
          <a:off x="0" y="0"/>
          <a:ext cx="2190750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666750</xdr:colOff>
      <xdr:row>17</xdr:row>
      <xdr:rowOff>57150</xdr:rowOff>
    </xdr:to>
    <xdr:pic>
      <xdr:nvPicPr>
        <xdr:cNvPr id="93" name="ID_5D5116AC769C479A86CC49BD379A08E8" descr="post_object_image_1584661061"/>
        <xdr:cNvPicPr/>
      </xdr:nvPicPr>
      <xdr:blipFill>
        <a:blip r:embed="rId90"/>
        <a:stretch>
          <a:fillRect/>
        </a:stretch>
      </xdr:blipFill>
      <xdr:spPr>
        <a:xfrm>
          <a:off x="0" y="0"/>
          <a:ext cx="2038350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657225</xdr:colOff>
      <xdr:row>13</xdr:row>
      <xdr:rowOff>9525</xdr:rowOff>
    </xdr:to>
    <xdr:pic>
      <xdr:nvPicPr>
        <xdr:cNvPr id="94" name="ID_84A24C96E5C54547846FBE8FDD2D5650" descr="post_object_image_2591932095"/>
        <xdr:cNvPicPr/>
      </xdr:nvPicPr>
      <xdr:blipFill>
        <a:blip r:embed="rId91"/>
        <a:stretch>
          <a:fillRect/>
        </a:stretch>
      </xdr:blipFill>
      <xdr:spPr>
        <a:xfrm>
          <a:off x="0" y="0"/>
          <a:ext cx="2028825" cy="223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552450</xdr:colOff>
      <xdr:row>13</xdr:row>
      <xdr:rowOff>47625</xdr:rowOff>
    </xdr:to>
    <xdr:pic>
      <xdr:nvPicPr>
        <xdr:cNvPr id="95" name="ID_7C2DAED0F5BD4DE6BF906929B0166C32" descr="post_object_image_949991889"/>
        <xdr:cNvPicPr/>
      </xdr:nvPicPr>
      <xdr:blipFill>
        <a:blip r:embed="rId92"/>
        <a:stretch>
          <a:fillRect/>
        </a:stretch>
      </xdr:blipFill>
      <xdr:spPr>
        <a:xfrm>
          <a:off x="0" y="0"/>
          <a:ext cx="1924050" cy="22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523875</xdr:colOff>
      <xdr:row>32</xdr:row>
      <xdr:rowOff>114300</xdr:rowOff>
    </xdr:to>
    <xdr:pic>
      <xdr:nvPicPr>
        <xdr:cNvPr id="96" name="ID_5834A93B6FC54583AA3B27BD13EEF8F2" descr="post_object_image_3442893536"/>
        <xdr:cNvPicPr/>
      </xdr:nvPicPr>
      <xdr:blipFill>
        <a:blip r:embed="rId93"/>
        <a:stretch>
          <a:fillRect/>
        </a:stretch>
      </xdr:blipFill>
      <xdr:spPr>
        <a:xfrm>
          <a:off x="0" y="0"/>
          <a:ext cx="2581275" cy="560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542925</xdr:colOff>
      <xdr:row>12</xdr:row>
      <xdr:rowOff>0</xdr:rowOff>
    </xdr:to>
    <xdr:pic>
      <xdr:nvPicPr>
        <xdr:cNvPr id="97" name="ID_FA6E38B921BD4E28AA23426EB209DF47" descr="post_object_image_2941712048"/>
        <xdr:cNvPicPr/>
      </xdr:nvPicPr>
      <xdr:blipFill>
        <a:blip r:embed="rId94"/>
        <a:stretch>
          <a:fillRect/>
        </a:stretch>
      </xdr:blipFill>
      <xdr:spPr>
        <a:xfrm>
          <a:off x="0" y="0"/>
          <a:ext cx="1914525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342900</xdr:colOff>
      <xdr:row>25</xdr:row>
      <xdr:rowOff>133350</xdr:rowOff>
    </xdr:to>
    <xdr:pic>
      <xdr:nvPicPr>
        <xdr:cNvPr id="98" name="ID_60BCE3B324DE4226B239F1D6F6BD198A" descr="post_object_image_4037223929"/>
        <xdr:cNvPicPr/>
      </xdr:nvPicPr>
      <xdr:blipFill>
        <a:blip r:embed="rId95"/>
        <a:stretch>
          <a:fillRect/>
        </a:stretch>
      </xdr:blipFill>
      <xdr:spPr>
        <a:xfrm>
          <a:off x="0" y="0"/>
          <a:ext cx="2400300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666750</xdr:colOff>
      <xdr:row>13</xdr:row>
      <xdr:rowOff>161925</xdr:rowOff>
    </xdr:to>
    <xdr:pic>
      <xdr:nvPicPr>
        <xdr:cNvPr id="74" name="ID_18C81913769B4320A88F7088E0CFAA67" descr="post_object_image_2506622060"/>
        <xdr:cNvPicPr/>
      </xdr:nvPicPr>
      <xdr:blipFill>
        <a:blip r:embed="rId96"/>
        <a:stretch>
          <a:fillRect/>
        </a:stretch>
      </xdr:blipFill>
      <xdr:spPr>
        <a:xfrm>
          <a:off x="0" y="0"/>
          <a:ext cx="2038350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12</xdr:row>
      <xdr:rowOff>85725</xdr:rowOff>
    </xdr:to>
    <xdr:pic>
      <xdr:nvPicPr>
        <xdr:cNvPr id="89" name="ID_0995A4E12CFA46CE9F864E07EB0CC24E" descr="post_object_image_1420431"/>
        <xdr:cNvPicPr/>
      </xdr:nvPicPr>
      <xdr:blipFill>
        <a:blip r:embed="rId97"/>
        <a:stretch>
          <a:fillRect/>
        </a:stretch>
      </xdr:blipFill>
      <xdr:spPr>
        <a:xfrm>
          <a:off x="0" y="0"/>
          <a:ext cx="1762125" cy="214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15</xdr:row>
      <xdr:rowOff>152400</xdr:rowOff>
    </xdr:to>
    <xdr:pic>
      <xdr:nvPicPr>
        <xdr:cNvPr id="99" name="ID_A68B39E51FAB4B7E89B3C9FB2E9C59E6" descr="post_object_image_2294821229"/>
        <xdr:cNvPicPr/>
      </xdr:nvPicPr>
      <xdr:blipFill>
        <a:blip r:embed="rId98"/>
        <a:stretch>
          <a:fillRect/>
        </a:stretch>
      </xdr:blipFill>
      <xdr:spPr>
        <a:xfrm>
          <a:off x="0" y="0"/>
          <a:ext cx="2000250" cy="2724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409575</xdr:colOff>
      <xdr:row>24</xdr:row>
      <xdr:rowOff>76200</xdr:rowOff>
    </xdr:to>
    <xdr:pic>
      <xdr:nvPicPr>
        <xdr:cNvPr id="100" name="ID_167EF9BB818B4E51883FDDC93B6C297A" descr="post_object_image_3997622564"/>
        <xdr:cNvPicPr/>
      </xdr:nvPicPr>
      <xdr:blipFill>
        <a:blip r:embed="rId99"/>
        <a:stretch>
          <a:fillRect/>
        </a:stretch>
      </xdr:blipFill>
      <xdr:spPr>
        <a:xfrm>
          <a:off x="0" y="0"/>
          <a:ext cx="2466975" cy="419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523875</xdr:colOff>
      <xdr:row>9</xdr:row>
      <xdr:rowOff>104775</xdr:rowOff>
    </xdr:to>
    <xdr:pic>
      <xdr:nvPicPr>
        <xdr:cNvPr id="101" name="ID_8BC1F6A58CFB4B57B50D1784415FDEB1" descr="post_object_image_2078757483"/>
        <xdr:cNvPicPr/>
      </xdr:nvPicPr>
      <xdr:blipFill>
        <a:blip r:embed="rId100"/>
        <a:stretch>
          <a:fillRect/>
        </a:stretch>
      </xdr:blipFill>
      <xdr:spPr>
        <a:xfrm>
          <a:off x="0" y="0"/>
          <a:ext cx="2581275" cy="1647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247650</xdr:colOff>
      <xdr:row>22</xdr:row>
      <xdr:rowOff>19050</xdr:rowOff>
    </xdr:to>
    <xdr:pic>
      <xdr:nvPicPr>
        <xdr:cNvPr id="103" name="ID_05D750FD3EBF48789BB0408774E04C57" descr="post_object_image_4022544436"/>
        <xdr:cNvPicPr/>
      </xdr:nvPicPr>
      <xdr:blipFill>
        <a:blip r:embed="rId101"/>
        <a:stretch>
          <a:fillRect/>
        </a:stretch>
      </xdr:blipFill>
      <xdr:spPr>
        <a:xfrm>
          <a:off x="0" y="0"/>
          <a:ext cx="2305050" cy="3790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581025</xdr:colOff>
      <xdr:row>13</xdr:row>
      <xdr:rowOff>38100</xdr:rowOff>
    </xdr:to>
    <xdr:pic>
      <xdr:nvPicPr>
        <xdr:cNvPr id="104" name="ID_48A717C3FBA84C80A68544C7748703BB" descr="post_object_image_3395178989"/>
        <xdr:cNvPicPr/>
      </xdr:nvPicPr>
      <xdr:blipFill>
        <a:blip r:embed="rId102"/>
        <a:stretch>
          <a:fillRect/>
        </a:stretch>
      </xdr:blipFill>
      <xdr:spPr>
        <a:xfrm>
          <a:off x="0" y="0"/>
          <a:ext cx="1952625" cy="2266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12</xdr:row>
      <xdr:rowOff>0</xdr:rowOff>
    </xdr:to>
    <xdr:pic>
      <xdr:nvPicPr>
        <xdr:cNvPr id="105" name="ID_1CDA4C726B3C4ED1B9E2FD09D2AF9933" descr="post_object_image_3185352817"/>
        <xdr:cNvPicPr/>
      </xdr:nvPicPr>
      <xdr:blipFill>
        <a:blip r:embed="rId103"/>
        <a:stretch>
          <a:fillRect/>
        </a:stretch>
      </xdr:blipFill>
      <xdr:spPr>
        <a:xfrm>
          <a:off x="0" y="0"/>
          <a:ext cx="1943100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323850</xdr:colOff>
      <xdr:row>17</xdr:row>
      <xdr:rowOff>152400</xdr:rowOff>
    </xdr:to>
    <xdr:pic>
      <xdr:nvPicPr>
        <xdr:cNvPr id="106" name="ID_6216459BD13A479B81F8CFBA2E2EEEAD" descr="post_object_image_2318172451"/>
        <xdr:cNvPicPr/>
      </xdr:nvPicPr>
      <xdr:blipFill>
        <a:blip r:embed="rId104"/>
        <a:stretch>
          <a:fillRect/>
        </a:stretch>
      </xdr:blipFill>
      <xdr:spPr>
        <a:xfrm>
          <a:off x="0" y="0"/>
          <a:ext cx="2381250" cy="3067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76200</xdr:colOff>
      <xdr:row>18</xdr:row>
      <xdr:rowOff>85725</xdr:rowOff>
    </xdr:to>
    <xdr:pic>
      <xdr:nvPicPr>
        <xdr:cNvPr id="107" name="ID_69E8D276310D4947970ACD3AA52D21DB" descr="post_object_image_4177561868"/>
        <xdr:cNvPicPr/>
      </xdr:nvPicPr>
      <xdr:blipFill>
        <a:blip r:embed="rId105"/>
        <a:stretch>
          <a:fillRect/>
        </a:stretch>
      </xdr:blipFill>
      <xdr:spPr>
        <a:xfrm>
          <a:off x="0" y="0"/>
          <a:ext cx="1447800" cy="3171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542925</xdr:colOff>
      <xdr:row>15</xdr:row>
      <xdr:rowOff>123825</xdr:rowOff>
    </xdr:to>
    <xdr:pic>
      <xdr:nvPicPr>
        <xdr:cNvPr id="108" name="ID_0A361DDCA41745D692697250F073F051" descr="post_object_image_4079149270"/>
        <xdr:cNvPicPr/>
      </xdr:nvPicPr>
      <xdr:blipFill>
        <a:blip r:embed="rId106"/>
        <a:stretch>
          <a:fillRect/>
        </a:stretch>
      </xdr:blipFill>
      <xdr:spPr>
        <a:xfrm>
          <a:off x="0" y="0"/>
          <a:ext cx="1914525" cy="2695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390525</xdr:colOff>
      <xdr:row>27</xdr:row>
      <xdr:rowOff>19050</xdr:rowOff>
    </xdr:to>
    <xdr:pic>
      <xdr:nvPicPr>
        <xdr:cNvPr id="109" name="ID_185A0BFD779C45ED8677BF3ACFE4E7D5" descr="post_object_image_4081464888"/>
        <xdr:cNvPicPr/>
      </xdr:nvPicPr>
      <xdr:blipFill>
        <a:blip r:embed="rId107"/>
        <a:stretch>
          <a:fillRect/>
        </a:stretch>
      </xdr:blipFill>
      <xdr:spPr>
        <a:xfrm>
          <a:off x="0" y="0"/>
          <a:ext cx="2447925" cy="464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523875</xdr:colOff>
      <xdr:row>14</xdr:row>
      <xdr:rowOff>19050</xdr:rowOff>
    </xdr:to>
    <xdr:pic>
      <xdr:nvPicPr>
        <xdr:cNvPr id="110" name="ID_83263FEF1E6B4A1DA8F5FEDC1514B88A" descr="post_object_image_3939808679"/>
        <xdr:cNvPicPr/>
      </xdr:nvPicPr>
      <xdr:blipFill>
        <a:blip r:embed="rId108"/>
        <a:stretch>
          <a:fillRect/>
        </a:stretch>
      </xdr:blipFill>
      <xdr:spPr>
        <a:xfrm>
          <a:off x="0" y="0"/>
          <a:ext cx="2581275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466725</xdr:colOff>
      <xdr:row>8</xdr:row>
      <xdr:rowOff>133350</xdr:rowOff>
    </xdr:to>
    <xdr:pic>
      <xdr:nvPicPr>
        <xdr:cNvPr id="112" name="ID_83060147E72A4D3B84C8E067720E1571" descr="post_object_image_2744971291"/>
        <xdr:cNvPicPr/>
      </xdr:nvPicPr>
      <xdr:blipFill>
        <a:blip r:embed="rId109"/>
        <a:stretch>
          <a:fillRect/>
        </a:stretch>
      </xdr:blipFill>
      <xdr:spPr>
        <a:xfrm>
          <a:off x="0" y="0"/>
          <a:ext cx="1838325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342900</xdr:colOff>
      <xdr:row>21</xdr:row>
      <xdr:rowOff>133350</xdr:rowOff>
    </xdr:to>
    <xdr:pic>
      <xdr:nvPicPr>
        <xdr:cNvPr id="113" name="ID_E6BE082B0E034D919FC73BD77AB126A6" descr="post_object_image_539916395"/>
        <xdr:cNvPicPr/>
      </xdr:nvPicPr>
      <xdr:blipFill>
        <a:blip r:embed="rId110"/>
        <a:stretch>
          <a:fillRect/>
        </a:stretch>
      </xdr:blipFill>
      <xdr:spPr>
        <a:xfrm>
          <a:off x="0" y="0"/>
          <a:ext cx="2400300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13</xdr:row>
      <xdr:rowOff>0</xdr:rowOff>
    </xdr:to>
    <xdr:pic>
      <xdr:nvPicPr>
        <xdr:cNvPr id="114" name="ID_2DAF6BF4FE5E4897A49999CA6E1876C9" descr="post_object_image_3458144138"/>
        <xdr:cNvPicPr/>
      </xdr:nvPicPr>
      <xdr:blipFill>
        <a:blip r:embed="rId111"/>
        <a:stretch>
          <a:fillRect/>
        </a:stretch>
      </xdr:blipFill>
      <xdr:spPr>
        <a:xfrm>
          <a:off x="0" y="0"/>
          <a:ext cx="1943100" cy="2228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123825</xdr:colOff>
      <xdr:row>20</xdr:row>
      <xdr:rowOff>38100</xdr:rowOff>
    </xdr:to>
    <xdr:pic>
      <xdr:nvPicPr>
        <xdr:cNvPr id="115" name="ID_5DD217CADE33447C85DE0F20184D4E56" descr="post_object_image_2629518867"/>
        <xdr:cNvPicPr/>
      </xdr:nvPicPr>
      <xdr:blipFill>
        <a:blip r:embed="rId112"/>
        <a:stretch>
          <a:fillRect/>
        </a:stretch>
      </xdr:blipFill>
      <xdr:spPr>
        <a:xfrm>
          <a:off x="0" y="0"/>
          <a:ext cx="2181225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17</xdr:row>
      <xdr:rowOff>123825</xdr:rowOff>
    </xdr:to>
    <xdr:pic>
      <xdr:nvPicPr>
        <xdr:cNvPr id="102" name="ID_AF426412013C4AD9B4167C524089561D" descr="post_object_image_181751977"/>
        <xdr:cNvPicPr/>
      </xdr:nvPicPr>
      <xdr:blipFill>
        <a:blip r:embed="rId113"/>
        <a:stretch>
          <a:fillRect/>
        </a:stretch>
      </xdr:blipFill>
      <xdr:spPr>
        <a:xfrm>
          <a:off x="0" y="0"/>
          <a:ext cx="1943100" cy="3038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17</xdr:row>
      <xdr:rowOff>152400</xdr:rowOff>
    </xdr:to>
    <xdr:pic>
      <xdr:nvPicPr>
        <xdr:cNvPr id="111" name="ID_86E5C4A1D8C44E8AB3C3FB8C19CFC9C5" descr="post_object_image_4016019424"/>
        <xdr:cNvPicPr/>
      </xdr:nvPicPr>
      <xdr:blipFill>
        <a:blip r:embed="rId114"/>
        <a:stretch>
          <a:fillRect/>
        </a:stretch>
      </xdr:blipFill>
      <xdr:spPr>
        <a:xfrm>
          <a:off x="0" y="0"/>
          <a:ext cx="2057400" cy="3067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581025</xdr:colOff>
      <xdr:row>17</xdr:row>
      <xdr:rowOff>142875</xdr:rowOff>
    </xdr:to>
    <xdr:pic>
      <xdr:nvPicPr>
        <xdr:cNvPr id="117" name="ID_01B9534E06B84443881900FB55F173B7" descr="post_object_image_2301085449"/>
        <xdr:cNvPicPr/>
      </xdr:nvPicPr>
      <xdr:blipFill>
        <a:blip r:embed="rId115"/>
        <a:stretch>
          <a:fillRect/>
        </a:stretch>
      </xdr:blipFill>
      <xdr:spPr>
        <a:xfrm>
          <a:off x="0" y="0"/>
          <a:ext cx="1952625" cy="3057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609600</xdr:colOff>
      <xdr:row>13</xdr:row>
      <xdr:rowOff>66675</xdr:rowOff>
    </xdr:to>
    <xdr:pic>
      <xdr:nvPicPr>
        <xdr:cNvPr id="118" name="ID_3E42FE6745354ECAAAEB95B5B271E915" descr="post_object_image_729456882"/>
        <xdr:cNvPicPr/>
      </xdr:nvPicPr>
      <xdr:blipFill>
        <a:blip r:embed="rId116"/>
        <a:stretch>
          <a:fillRect/>
        </a:stretch>
      </xdr:blipFill>
      <xdr:spPr>
        <a:xfrm>
          <a:off x="0" y="0"/>
          <a:ext cx="2667000" cy="2295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676275</xdr:colOff>
      <xdr:row>22</xdr:row>
      <xdr:rowOff>161925</xdr:rowOff>
    </xdr:to>
    <xdr:pic>
      <xdr:nvPicPr>
        <xdr:cNvPr id="119" name="ID_DBC970411A67448EB377B99A8D3A8AB8" descr="post_object_image_193635769"/>
        <xdr:cNvPicPr/>
      </xdr:nvPicPr>
      <xdr:blipFill>
        <a:blip r:embed="rId117"/>
        <a:stretch>
          <a:fillRect/>
        </a:stretch>
      </xdr:blipFill>
      <xdr:spPr>
        <a:xfrm>
          <a:off x="0" y="0"/>
          <a:ext cx="2047875" cy="3933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247650</xdr:colOff>
      <xdr:row>16</xdr:row>
      <xdr:rowOff>123825</xdr:rowOff>
    </xdr:to>
    <xdr:pic>
      <xdr:nvPicPr>
        <xdr:cNvPr id="120" name="ID_0DBD607B998846A2BB0BD4F70D72B2EA" descr="post_object_image_4104510434"/>
        <xdr:cNvPicPr/>
      </xdr:nvPicPr>
      <xdr:blipFill>
        <a:blip r:embed="rId118"/>
        <a:stretch>
          <a:fillRect/>
        </a:stretch>
      </xdr:blipFill>
      <xdr:spPr>
        <a:xfrm>
          <a:off x="0" y="0"/>
          <a:ext cx="2305050" cy="2867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15</xdr:row>
      <xdr:rowOff>95250</xdr:rowOff>
    </xdr:to>
    <xdr:pic>
      <xdr:nvPicPr>
        <xdr:cNvPr id="121" name="ID_4265A7698B284E36B453ABF2F3DB4E75" descr="post_object_image_1828851982"/>
        <xdr:cNvPicPr/>
      </xdr:nvPicPr>
      <xdr:blipFill>
        <a:blip r:embed="rId119"/>
        <a:stretch>
          <a:fillRect/>
        </a:stretch>
      </xdr:blipFill>
      <xdr:spPr>
        <a:xfrm>
          <a:off x="0" y="0"/>
          <a:ext cx="209550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523875</xdr:colOff>
      <xdr:row>24</xdr:row>
      <xdr:rowOff>95250</xdr:rowOff>
    </xdr:to>
    <xdr:pic>
      <xdr:nvPicPr>
        <xdr:cNvPr id="122" name="ID_D948F87353644BC8A7BEE396D415AAB1" descr="post_object_image_992928966"/>
        <xdr:cNvPicPr/>
      </xdr:nvPicPr>
      <xdr:blipFill>
        <a:blip r:embed="rId120"/>
        <a:stretch>
          <a:fillRect/>
        </a:stretch>
      </xdr:blipFill>
      <xdr:spPr>
        <a:xfrm>
          <a:off x="0" y="0"/>
          <a:ext cx="1895475" cy="421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295275</xdr:colOff>
      <xdr:row>24</xdr:row>
      <xdr:rowOff>9525</xdr:rowOff>
    </xdr:to>
    <xdr:pic>
      <xdr:nvPicPr>
        <xdr:cNvPr id="123" name="ID_C63E9A5AC8A74318A9B69786741C99AF" descr="post_object_image_271565052"/>
        <xdr:cNvPicPr/>
      </xdr:nvPicPr>
      <xdr:blipFill>
        <a:blip r:embed="rId121"/>
        <a:stretch>
          <a:fillRect/>
        </a:stretch>
      </xdr:blipFill>
      <xdr:spPr>
        <a:xfrm>
          <a:off x="0" y="0"/>
          <a:ext cx="235267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314325</xdr:colOff>
      <xdr:row>23</xdr:row>
      <xdr:rowOff>47625</xdr:rowOff>
    </xdr:to>
    <xdr:pic>
      <xdr:nvPicPr>
        <xdr:cNvPr id="124" name="ID_9B8D57511D954847AFBB6CAF84F895CC" descr="post_object_image_3894408359"/>
        <xdr:cNvPicPr/>
      </xdr:nvPicPr>
      <xdr:blipFill>
        <a:blip r:embed="rId122"/>
        <a:stretch>
          <a:fillRect/>
        </a:stretch>
      </xdr:blipFill>
      <xdr:spPr>
        <a:xfrm>
          <a:off x="0" y="0"/>
          <a:ext cx="2371725" cy="399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447675</xdr:colOff>
      <xdr:row>25</xdr:row>
      <xdr:rowOff>57150</xdr:rowOff>
    </xdr:to>
    <xdr:pic>
      <xdr:nvPicPr>
        <xdr:cNvPr id="125" name="ID_CC1BB38C76004599814C7C35A76007F4" descr="post_object_image_348943362"/>
        <xdr:cNvPicPr/>
      </xdr:nvPicPr>
      <xdr:blipFill>
        <a:blip r:embed="rId123"/>
        <a:stretch>
          <a:fillRect/>
        </a:stretch>
      </xdr:blipFill>
      <xdr:spPr>
        <a:xfrm>
          <a:off x="0" y="0"/>
          <a:ext cx="1819275" cy="434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628650</xdr:colOff>
      <xdr:row>28</xdr:row>
      <xdr:rowOff>19050</xdr:rowOff>
    </xdr:to>
    <xdr:pic>
      <xdr:nvPicPr>
        <xdr:cNvPr id="126" name="ID_B404C003EDFE4651A456EB0E64EA9B1B" descr="post_object_image_1414673037"/>
        <xdr:cNvPicPr/>
      </xdr:nvPicPr>
      <xdr:blipFill>
        <a:blip r:embed="rId124"/>
        <a:stretch>
          <a:fillRect/>
        </a:stretch>
      </xdr:blipFill>
      <xdr:spPr>
        <a:xfrm>
          <a:off x="0" y="0"/>
          <a:ext cx="2686050" cy="4819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323850</xdr:colOff>
      <xdr:row>21</xdr:row>
      <xdr:rowOff>9525</xdr:rowOff>
    </xdr:to>
    <xdr:pic>
      <xdr:nvPicPr>
        <xdr:cNvPr id="127" name="ID_70DEE8E75D1547FBAE7CFDCE04AB7F97" descr="post_object_image_4063781754"/>
        <xdr:cNvPicPr/>
      </xdr:nvPicPr>
      <xdr:blipFill>
        <a:blip r:embed="rId125"/>
        <a:stretch>
          <a:fillRect/>
        </a:stretch>
      </xdr:blipFill>
      <xdr:spPr>
        <a:xfrm>
          <a:off x="0" y="0"/>
          <a:ext cx="2381250" cy="3609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12</xdr:row>
      <xdr:rowOff>142875</xdr:rowOff>
    </xdr:to>
    <xdr:pic>
      <xdr:nvPicPr>
        <xdr:cNvPr id="128" name="ID_25104A51CCC44130B33FA72AC30C4C6B" descr="post_object_image_4267013276"/>
        <xdr:cNvPicPr/>
      </xdr:nvPicPr>
      <xdr:blipFill>
        <a:blip r:embed="rId126"/>
        <a:stretch>
          <a:fillRect/>
        </a:stretch>
      </xdr:blipFill>
      <xdr:spPr>
        <a:xfrm>
          <a:off x="0" y="0"/>
          <a:ext cx="2314575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85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E3" sqref="E3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5.75" style="1" customWidth="1"/>
    <col min="22" max="16384" width="9" style="1"/>
  </cols>
  <sheetData>
    <row r="1" ht="35" customHeight="1" spans="1:2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23">
        <v>46113</v>
      </c>
      <c r="B3" s="11" t="s">
        <v>23</v>
      </c>
      <c r="C3" s="10" t="s">
        <v>24</v>
      </c>
      <c r="D3" s="11" t="s">
        <v>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10</v>
      </c>
      <c r="Q3" s="12"/>
      <c r="R3" s="10"/>
      <c r="S3" s="12">
        <f>SUM(E3:Q3)</f>
        <v>10</v>
      </c>
      <c r="T3" s="12">
        <v>120</v>
      </c>
      <c r="U3" s="13" t="str">
        <f>_xlfn.DISPIMG("ID_AC128DA5DD824DD78A3B04FEDD3CFB7B",1)</f>
        <v>=DISPIMG("ID_AC128DA5DD824DD78A3B04FEDD3CFB7B",1)</v>
      </c>
      <c r="V3" s="14"/>
      <c r="W3" s="15"/>
    </row>
    <row r="4" ht="19" customHeight="1" spans="1:23">
      <c r="A4" s="52"/>
      <c r="B4" s="11" t="s">
        <v>26</v>
      </c>
      <c r="C4" s="10" t="s">
        <v>24</v>
      </c>
      <c r="D4" s="11" t="s">
        <v>27</v>
      </c>
      <c r="E4" s="16"/>
      <c r="F4" s="16"/>
      <c r="G4" s="16"/>
      <c r="H4" s="16"/>
      <c r="I4" s="16"/>
      <c r="J4" s="16">
        <v>35</v>
      </c>
      <c r="K4" s="16">
        <v>10</v>
      </c>
      <c r="L4" s="16"/>
      <c r="M4" s="16"/>
      <c r="N4" s="16"/>
      <c r="O4" s="16"/>
      <c r="P4" s="16">
        <v>10</v>
      </c>
      <c r="Q4" s="16"/>
      <c r="R4" s="16"/>
      <c r="S4" s="12">
        <f t="shared" ref="S4:S35" si="0">SUM(E4:Q4)</f>
        <v>55</v>
      </c>
      <c r="T4" s="16">
        <v>60</v>
      </c>
      <c r="U4" s="18"/>
      <c r="V4" s="14"/>
      <c r="W4" s="15"/>
    </row>
    <row r="5" ht="19" customHeight="1" spans="1:23">
      <c r="A5" s="9">
        <v>46114</v>
      </c>
      <c r="B5" s="11" t="s">
        <v>28</v>
      </c>
      <c r="C5" s="10" t="s">
        <v>24</v>
      </c>
      <c r="D5" s="11" t="s">
        <v>29</v>
      </c>
      <c r="E5" s="16">
        <v>12</v>
      </c>
      <c r="F5" s="16"/>
      <c r="G5" s="16"/>
      <c r="H5" s="16"/>
      <c r="I5" s="16"/>
      <c r="J5" s="16">
        <f>25+10</f>
        <v>35</v>
      </c>
      <c r="K5" s="16"/>
      <c r="L5" s="16"/>
      <c r="M5" s="16"/>
      <c r="N5" s="16"/>
      <c r="O5" s="16"/>
      <c r="P5" s="16"/>
      <c r="Q5" s="16"/>
      <c r="R5" s="16"/>
      <c r="S5" s="12">
        <f t="shared" si="0"/>
        <v>47</v>
      </c>
      <c r="T5" s="16"/>
      <c r="U5" s="13" t="str">
        <f>_xlfn.DISPIMG("ID_FB1631D9E20F41D49F4CE0EA71629CEC",1)</f>
        <v>=DISPIMG("ID_FB1631D9E20F41D49F4CE0EA71629CEC",1)</v>
      </c>
      <c r="V5" s="14"/>
      <c r="W5" s="15"/>
    </row>
    <row r="6" ht="19" customHeight="1" spans="1:23">
      <c r="A6" s="9"/>
      <c r="B6" s="11" t="s">
        <v>30</v>
      </c>
      <c r="C6" s="10" t="s">
        <v>24</v>
      </c>
      <c r="D6" s="11" t="s">
        <v>31</v>
      </c>
      <c r="E6" s="12">
        <v>24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0"/>
      <c r="S6" s="12">
        <f t="shared" si="0"/>
        <v>24</v>
      </c>
      <c r="T6" s="12"/>
      <c r="U6" s="17"/>
      <c r="V6" s="14"/>
      <c r="W6" s="8"/>
    </row>
    <row r="7" ht="19" customHeight="1" spans="1:23">
      <c r="A7" s="9"/>
      <c r="B7" s="11" t="s">
        <v>32</v>
      </c>
      <c r="C7" s="10" t="s">
        <v>24</v>
      </c>
      <c r="D7" s="11" t="s">
        <v>33</v>
      </c>
      <c r="E7" s="12"/>
      <c r="F7" s="12"/>
      <c r="G7" s="12"/>
      <c r="H7" s="12"/>
      <c r="I7" s="12"/>
      <c r="J7" s="12">
        <v>20</v>
      </c>
      <c r="K7" s="12">
        <v>10</v>
      </c>
      <c r="L7" s="12"/>
      <c r="M7" s="12"/>
      <c r="N7" s="12"/>
      <c r="O7" s="12"/>
      <c r="P7" s="12">
        <v>10</v>
      </c>
      <c r="Q7" s="12"/>
      <c r="R7" s="12"/>
      <c r="S7" s="12">
        <f t="shared" si="0"/>
        <v>40</v>
      </c>
      <c r="T7" s="12">
        <v>120</v>
      </c>
      <c r="U7" s="18"/>
      <c r="V7" s="14"/>
      <c r="W7" s="15"/>
    </row>
    <row r="8" ht="19" customHeight="1" spans="1:23">
      <c r="A8" s="9">
        <v>46115</v>
      </c>
      <c r="B8" s="11" t="s">
        <v>34</v>
      </c>
      <c r="C8" s="10" t="s">
        <v>24</v>
      </c>
      <c r="D8" s="11" t="s">
        <v>27</v>
      </c>
      <c r="E8" s="12"/>
      <c r="F8" s="12"/>
      <c r="G8" s="12"/>
      <c r="H8" s="12"/>
      <c r="I8" s="12"/>
      <c r="J8" s="12">
        <v>140</v>
      </c>
      <c r="K8" s="12">
        <v>10</v>
      </c>
      <c r="L8" s="12"/>
      <c r="M8" s="12"/>
      <c r="N8" s="12"/>
      <c r="O8" s="12"/>
      <c r="P8" s="12">
        <v>10</v>
      </c>
      <c r="Q8" s="12"/>
      <c r="R8" s="12"/>
      <c r="S8" s="12">
        <f t="shared" si="0"/>
        <v>160</v>
      </c>
      <c r="T8" s="12">
        <v>60</v>
      </c>
      <c r="U8" s="13" t="str">
        <f>_xlfn.DISPIMG("ID_467E7ACF56224D2FBAD8D563034A6114",1)</f>
        <v>=DISPIMG("ID_467E7ACF56224D2FBAD8D563034A6114",1)</v>
      </c>
      <c r="V8" s="14"/>
      <c r="W8" s="15"/>
    </row>
    <row r="9" ht="19" customHeight="1" spans="1:23">
      <c r="A9" s="9"/>
      <c r="B9" s="11" t="s">
        <v>35</v>
      </c>
      <c r="C9" s="10" t="s">
        <v>24</v>
      </c>
      <c r="D9" s="11" t="s">
        <v>36</v>
      </c>
      <c r="E9" s="12"/>
      <c r="F9" s="12"/>
      <c r="G9" s="12">
        <v>25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f t="shared" si="0"/>
        <v>25</v>
      </c>
      <c r="T9" s="12">
        <v>60</v>
      </c>
      <c r="U9" s="17"/>
      <c r="V9" s="14"/>
      <c r="W9" s="15"/>
    </row>
    <row r="10" ht="19" customHeight="1" spans="1:23">
      <c r="A10" s="9"/>
      <c r="B10" s="11" t="s">
        <v>26</v>
      </c>
      <c r="C10" s="10" t="s">
        <v>24</v>
      </c>
      <c r="D10" s="11" t="s">
        <v>37</v>
      </c>
      <c r="E10" s="12"/>
      <c r="F10" s="12"/>
      <c r="G10" s="12"/>
      <c r="H10" s="12"/>
      <c r="I10" s="12"/>
      <c r="J10" s="12">
        <v>55</v>
      </c>
      <c r="K10" s="12">
        <v>10</v>
      </c>
      <c r="L10" s="12"/>
      <c r="M10" s="12"/>
      <c r="N10" s="12"/>
      <c r="O10" s="12"/>
      <c r="P10" s="12"/>
      <c r="Q10" s="12"/>
      <c r="R10" s="12"/>
      <c r="S10" s="12">
        <f t="shared" si="0"/>
        <v>65</v>
      </c>
      <c r="T10" s="12"/>
      <c r="U10" s="18"/>
      <c r="V10" s="14"/>
      <c r="W10" s="8"/>
    </row>
    <row r="11" ht="19" customHeight="1" spans="1:23">
      <c r="A11" s="9">
        <v>46119</v>
      </c>
      <c r="B11" s="11" t="s">
        <v>38</v>
      </c>
      <c r="C11" s="10" t="s">
        <v>24</v>
      </c>
      <c r="D11" s="11" t="s">
        <v>33</v>
      </c>
      <c r="E11" s="12">
        <v>17</v>
      </c>
      <c r="F11" s="12"/>
      <c r="G11" s="12"/>
      <c r="H11" s="12"/>
      <c r="I11" s="12"/>
      <c r="J11" s="12">
        <v>105</v>
      </c>
      <c r="K11" s="12">
        <v>10</v>
      </c>
      <c r="L11" s="12"/>
      <c r="M11" s="12"/>
      <c r="N11" s="12"/>
      <c r="O11" s="12"/>
      <c r="P11" s="12">
        <v>10</v>
      </c>
      <c r="Q11" s="12"/>
      <c r="R11" s="12"/>
      <c r="S11" s="12">
        <f t="shared" si="0"/>
        <v>142</v>
      </c>
      <c r="T11" s="12">
        <v>120</v>
      </c>
      <c r="U11" s="13" t="str">
        <f>_xlfn.DISPIMG("ID_98B16A9B814943BABC53D020A3FC36D4",1)</f>
        <v>=DISPIMG("ID_98B16A9B814943BABC53D020A3FC36D4",1)</v>
      </c>
      <c r="V11" s="14"/>
      <c r="W11" s="15"/>
    </row>
    <row r="12" ht="19" customHeight="1" spans="1:23">
      <c r="A12" s="9"/>
      <c r="B12" s="11" t="s">
        <v>28</v>
      </c>
      <c r="C12" s="10" t="s">
        <v>24</v>
      </c>
      <c r="D12" s="11" t="s">
        <v>39</v>
      </c>
      <c r="E12" s="12">
        <v>8</v>
      </c>
      <c r="F12" s="12"/>
      <c r="G12" s="12"/>
      <c r="H12" s="12"/>
      <c r="I12" s="12"/>
      <c r="J12" s="12">
        <v>10</v>
      </c>
      <c r="K12" s="12"/>
      <c r="L12" s="12"/>
      <c r="M12" s="12"/>
      <c r="N12" s="12"/>
      <c r="O12" s="12"/>
      <c r="P12" s="12"/>
      <c r="Q12" s="12"/>
      <c r="R12" s="12"/>
      <c r="S12" s="12">
        <f t="shared" si="0"/>
        <v>18</v>
      </c>
      <c r="T12" s="12"/>
      <c r="U12" s="17"/>
      <c r="V12" s="14"/>
      <c r="W12" s="8"/>
    </row>
    <row r="13" ht="19" customHeight="1" spans="1:23">
      <c r="A13" s="9"/>
      <c r="B13" s="11" t="s">
        <v>26</v>
      </c>
      <c r="C13" s="10" t="s">
        <v>24</v>
      </c>
      <c r="D13" s="11" t="s">
        <v>37</v>
      </c>
      <c r="E13" s="12"/>
      <c r="F13" s="12"/>
      <c r="G13" s="12"/>
      <c r="H13" s="12"/>
      <c r="I13" s="12"/>
      <c r="J13" s="12">
        <v>35</v>
      </c>
      <c r="K13" s="12">
        <v>10</v>
      </c>
      <c r="L13" s="12">
        <v>30</v>
      </c>
      <c r="M13" s="12"/>
      <c r="N13" s="12"/>
      <c r="O13" s="12"/>
      <c r="P13" s="12"/>
      <c r="Q13" s="12"/>
      <c r="R13" s="12"/>
      <c r="S13" s="12">
        <f t="shared" si="0"/>
        <v>75</v>
      </c>
      <c r="T13" s="12"/>
      <c r="U13" s="18"/>
      <c r="V13" s="14"/>
      <c r="W13" s="8"/>
    </row>
    <row r="14" ht="19" customHeight="1" spans="1:23">
      <c r="A14" s="23">
        <v>46120</v>
      </c>
      <c r="B14" s="11" t="s">
        <v>40</v>
      </c>
      <c r="C14" s="10" t="s">
        <v>24</v>
      </c>
      <c r="D14" s="11" t="s">
        <v>41</v>
      </c>
      <c r="E14" s="12"/>
      <c r="F14" s="12"/>
      <c r="G14" s="12"/>
      <c r="H14" s="12"/>
      <c r="I14" s="12"/>
      <c r="J14" s="12">
        <v>50</v>
      </c>
      <c r="K14" s="12"/>
      <c r="L14" s="12"/>
      <c r="M14" s="12"/>
      <c r="N14" s="12"/>
      <c r="O14" s="12"/>
      <c r="P14" s="12"/>
      <c r="Q14" s="12"/>
      <c r="R14" s="12"/>
      <c r="S14" s="12">
        <f t="shared" si="0"/>
        <v>50</v>
      </c>
      <c r="T14" s="12"/>
      <c r="U14" s="13" t="str">
        <f>_xlfn.DISPIMG("ID_694BBFEB09B24A53A5AB9EC279F8340B",1)</f>
        <v>=DISPIMG("ID_694BBFEB09B24A53A5AB9EC279F8340B",1)</v>
      </c>
      <c r="V14" s="14"/>
      <c r="W14" s="15"/>
    </row>
    <row r="15" ht="19" customHeight="1" spans="1:23">
      <c r="A15" s="29"/>
      <c r="B15" s="11" t="s">
        <v>30</v>
      </c>
      <c r="C15" s="10" t="s">
        <v>24</v>
      </c>
      <c r="D15" s="11" t="s">
        <v>31</v>
      </c>
      <c r="E15" s="12">
        <v>23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>
        <f t="shared" si="0"/>
        <v>23</v>
      </c>
      <c r="T15" s="12"/>
      <c r="U15" s="17"/>
      <c r="V15" s="14"/>
      <c r="W15" s="8"/>
    </row>
    <row r="16" ht="19" customHeight="1" spans="1:23">
      <c r="A16" s="29"/>
      <c r="B16" s="11" t="s">
        <v>42</v>
      </c>
      <c r="C16" s="10" t="s">
        <v>24</v>
      </c>
      <c r="D16" s="11" t="s">
        <v>43</v>
      </c>
      <c r="E16" s="12">
        <v>30</v>
      </c>
      <c r="F16" s="12"/>
      <c r="G16" s="12"/>
      <c r="H16" s="12"/>
      <c r="I16" s="12"/>
      <c r="J16" s="12">
        <f>35+30</f>
        <v>65</v>
      </c>
      <c r="K16" s="12">
        <v>10</v>
      </c>
      <c r="L16" s="12"/>
      <c r="M16" s="12"/>
      <c r="N16" s="12"/>
      <c r="O16" s="12"/>
      <c r="P16" s="12"/>
      <c r="Q16" s="12"/>
      <c r="R16" s="12"/>
      <c r="S16" s="12">
        <f t="shared" si="0"/>
        <v>105</v>
      </c>
      <c r="T16" s="12"/>
      <c r="U16" s="17"/>
      <c r="V16" s="14"/>
      <c r="W16" s="8"/>
    </row>
    <row r="17" ht="19" customHeight="1" spans="1:23">
      <c r="A17" s="29"/>
      <c r="B17" s="11" t="s">
        <v>44</v>
      </c>
      <c r="C17" s="10" t="s">
        <v>24</v>
      </c>
      <c r="D17" s="11" t="s">
        <v>36</v>
      </c>
      <c r="E17" s="12"/>
      <c r="F17" s="12"/>
      <c r="G17" s="12">
        <v>25</v>
      </c>
      <c r="H17" s="12"/>
      <c r="I17" s="12"/>
      <c r="J17" s="12"/>
      <c r="K17" s="12"/>
      <c r="L17" s="12">
        <v>20</v>
      </c>
      <c r="M17" s="12"/>
      <c r="N17" s="12"/>
      <c r="O17" s="12"/>
      <c r="P17" s="12">
        <v>10</v>
      </c>
      <c r="Q17" s="12"/>
      <c r="R17" s="12" t="s">
        <v>45</v>
      </c>
      <c r="S17" s="12">
        <f t="shared" si="0"/>
        <v>55</v>
      </c>
      <c r="T17" s="12">
        <v>60</v>
      </c>
      <c r="U17" s="17"/>
      <c r="V17" s="14"/>
      <c r="W17" s="8"/>
    </row>
    <row r="18" ht="19" customHeight="1" spans="1:23">
      <c r="A18" s="29"/>
      <c r="B18" s="1" t="s">
        <v>46</v>
      </c>
      <c r="C18" s="24" t="s">
        <v>24</v>
      </c>
      <c r="D18" s="1" t="s">
        <v>47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108</v>
      </c>
      <c r="P18" s="12"/>
      <c r="Q18" s="12"/>
      <c r="R18" s="12" t="s">
        <v>48</v>
      </c>
      <c r="S18" s="12">
        <f t="shared" si="0"/>
        <v>108</v>
      </c>
      <c r="T18" s="12"/>
      <c r="U18" s="18"/>
      <c r="V18" s="14"/>
      <c r="W18" s="8"/>
    </row>
    <row r="19" ht="19" customHeight="1" spans="1:23">
      <c r="A19" s="9">
        <v>46121</v>
      </c>
      <c r="B19" s="10" t="s">
        <v>42</v>
      </c>
      <c r="C19" s="10" t="s">
        <v>24</v>
      </c>
      <c r="D19" s="11" t="s">
        <v>49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10</v>
      </c>
      <c r="Q19" s="21"/>
      <c r="R19" s="12"/>
      <c r="S19" s="12">
        <f t="shared" si="0"/>
        <v>10</v>
      </c>
      <c r="T19" s="12">
        <v>60</v>
      </c>
      <c r="U19" s="11" t="str">
        <f>_xlfn.DISPIMG("ID_4CD5F39EB1964AB6B4B5853AD3A8DB90",1)</f>
        <v>=DISPIMG("ID_4CD5F39EB1964AB6B4B5853AD3A8DB90",1)</v>
      </c>
      <c r="V19" s="14"/>
      <c r="W19" s="8"/>
    </row>
    <row r="20" ht="19" customHeight="1" spans="1:23">
      <c r="A20" s="9">
        <v>46122</v>
      </c>
      <c r="B20" s="11" t="s">
        <v>42</v>
      </c>
      <c r="C20" s="10" t="s">
        <v>24</v>
      </c>
      <c r="D20" s="11" t="s">
        <v>36</v>
      </c>
      <c r="E20" s="12"/>
      <c r="F20" s="12"/>
      <c r="G20" s="12">
        <v>25</v>
      </c>
      <c r="H20" s="12"/>
      <c r="I20" s="12"/>
      <c r="J20" s="12"/>
      <c r="K20" s="12"/>
      <c r="L20" s="12"/>
      <c r="M20" s="12"/>
      <c r="N20" s="12"/>
      <c r="O20" s="12"/>
      <c r="P20" s="12">
        <v>10</v>
      </c>
      <c r="Q20" s="21"/>
      <c r="R20" s="12"/>
      <c r="S20" s="12">
        <f t="shared" si="0"/>
        <v>35</v>
      </c>
      <c r="T20" s="12">
        <v>60</v>
      </c>
      <c r="U20" s="13" t="str">
        <f>_xlfn.DISPIMG("ID_5D5116AC769C479A86CC49BD379A08E8",1)</f>
        <v>=DISPIMG("ID_5D5116AC769C479A86CC49BD379A08E8",1)</v>
      </c>
      <c r="V20" s="14"/>
      <c r="W20" s="8"/>
    </row>
    <row r="21" ht="19" customHeight="1" spans="1:23">
      <c r="A21" s="9"/>
      <c r="B21" s="11" t="s">
        <v>50</v>
      </c>
      <c r="C21" s="10" t="s">
        <v>24</v>
      </c>
      <c r="D21" s="11" t="s">
        <v>51</v>
      </c>
      <c r="E21" s="12"/>
      <c r="F21" s="12"/>
      <c r="G21" s="12"/>
      <c r="H21" s="12"/>
      <c r="I21" s="12"/>
      <c r="J21" s="12">
        <v>140</v>
      </c>
      <c r="K21" s="12">
        <v>10</v>
      </c>
      <c r="L21" s="12"/>
      <c r="M21" s="12"/>
      <c r="N21" s="12"/>
      <c r="O21" s="12"/>
      <c r="P21" s="12"/>
      <c r="Q21" s="21"/>
      <c r="R21" s="12"/>
      <c r="S21" s="12">
        <f t="shared" si="0"/>
        <v>150</v>
      </c>
      <c r="T21" s="12"/>
      <c r="U21" s="18"/>
      <c r="V21" s="14"/>
      <c r="W21" s="8"/>
    </row>
    <row r="22" ht="19" customHeight="1" spans="1:23">
      <c r="A22" s="23">
        <v>46123</v>
      </c>
      <c r="B22" s="1" t="s">
        <v>52</v>
      </c>
      <c r="C22" s="24" t="s">
        <v>24</v>
      </c>
      <c r="D22" s="1" t="s">
        <v>33</v>
      </c>
      <c r="E22" s="21">
        <v>19</v>
      </c>
      <c r="F22" s="21"/>
      <c r="G22" s="21"/>
      <c r="H22" s="21"/>
      <c r="I22" s="21"/>
      <c r="J22" s="12">
        <v>105</v>
      </c>
      <c r="K22" s="12">
        <v>10</v>
      </c>
      <c r="L22" s="12"/>
      <c r="M22" s="12"/>
      <c r="N22" s="12"/>
      <c r="O22" s="12"/>
      <c r="P22" s="12">
        <v>10</v>
      </c>
      <c r="Q22" s="12"/>
      <c r="R22" s="12"/>
      <c r="S22" s="12">
        <f t="shared" si="0"/>
        <v>144</v>
      </c>
      <c r="T22" s="12">
        <v>120</v>
      </c>
      <c r="U22" s="11" t="str">
        <f>_xlfn.DISPIMG("ID_48A717C3FBA84C80A68544C7748703BB",1)</f>
        <v>=DISPIMG("ID_48A717C3FBA84C80A68544C7748703BB",1)</v>
      </c>
      <c r="V22" s="14"/>
      <c r="W22" s="8"/>
    </row>
    <row r="23" ht="19" customHeight="1" spans="1:23">
      <c r="A23" s="9">
        <v>46125</v>
      </c>
      <c r="B23" s="11" t="s">
        <v>52</v>
      </c>
      <c r="C23" s="10" t="s">
        <v>24</v>
      </c>
      <c r="D23" s="11" t="s">
        <v>53</v>
      </c>
      <c r="E23" s="12">
        <v>23</v>
      </c>
      <c r="F23" s="12"/>
      <c r="G23" s="12"/>
      <c r="H23" s="12"/>
      <c r="I23" s="12"/>
      <c r="J23" s="12">
        <v>70</v>
      </c>
      <c r="K23" s="12"/>
      <c r="L23" s="12"/>
      <c r="M23" s="12"/>
      <c r="N23" s="12"/>
      <c r="O23" s="12"/>
      <c r="P23" s="12"/>
      <c r="Q23" s="12"/>
      <c r="R23" s="12"/>
      <c r="S23" s="12">
        <f t="shared" si="0"/>
        <v>93</v>
      </c>
      <c r="T23" s="12"/>
      <c r="U23" s="13" t="str">
        <f>_xlfn.DISPIMG("ID_D948F87353644BC8A7BEE396D415AAB1",1)</f>
        <v>=DISPIMG("ID_D948F87353644BC8A7BEE396D415AAB1",1)</v>
      </c>
      <c r="V23" s="14"/>
      <c r="W23" s="8"/>
    </row>
    <row r="24" ht="19" customHeight="1" spans="1:23">
      <c r="A24" s="9"/>
      <c r="B24" s="11" t="s">
        <v>54</v>
      </c>
      <c r="C24" s="10" t="s">
        <v>24</v>
      </c>
      <c r="D24" s="11" t="s">
        <v>31</v>
      </c>
      <c r="E24" s="12">
        <v>20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>
        <f t="shared" si="0"/>
        <v>20</v>
      </c>
      <c r="T24" s="12"/>
      <c r="U24" s="17"/>
      <c r="V24" s="14"/>
      <c r="W24" s="8"/>
    </row>
    <row r="25" ht="19" customHeight="1" spans="1:23">
      <c r="A25" s="9"/>
      <c r="B25" s="11" t="s">
        <v>38</v>
      </c>
      <c r="C25" s="10" t="s">
        <v>24</v>
      </c>
      <c r="D25" s="11" t="s">
        <v>33</v>
      </c>
      <c r="E25" s="12">
        <v>17</v>
      </c>
      <c r="F25" s="12"/>
      <c r="G25" s="12"/>
      <c r="H25" s="12"/>
      <c r="I25" s="12"/>
      <c r="J25" s="12">
        <v>105</v>
      </c>
      <c r="K25" s="12">
        <v>10</v>
      </c>
      <c r="L25" s="12"/>
      <c r="M25" s="21"/>
      <c r="N25" s="21"/>
      <c r="O25" s="12"/>
      <c r="P25" s="12">
        <v>10</v>
      </c>
      <c r="Q25" s="12"/>
      <c r="R25" s="12"/>
      <c r="S25" s="12">
        <f t="shared" si="0"/>
        <v>142</v>
      </c>
      <c r="T25" s="12">
        <v>120</v>
      </c>
      <c r="U25" s="18"/>
      <c r="V25" s="14"/>
      <c r="W25" s="8"/>
    </row>
    <row r="26" ht="19" customHeight="1" spans="1:23">
      <c r="A26" s="9"/>
      <c r="B26" s="10"/>
      <c r="C26" s="10" t="s">
        <v>24</v>
      </c>
      <c r="D26" s="1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0</v>
      </c>
      <c r="T26" s="12"/>
      <c r="U26" s="11"/>
      <c r="V26" s="14"/>
      <c r="W26" s="8"/>
    </row>
    <row r="27" ht="19" customHeight="1" spans="1:23">
      <c r="A27" s="9"/>
      <c r="B27" s="10"/>
      <c r="C27" s="10" t="s">
        <v>24</v>
      </c>
      <c r="D27" s="1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0</v>
      </c>
      <c r="T27" s="12"/>
      <c r="U27" s="11"/>
      <c r="V27" s="14"/>
      <c r="W27" s="8"/>
    </row>
    <row r="28" ht="19" customHeight="1" spans="1:23">
      <c r="A28" s="9"/>
      <c r="B28" s="10"/>
      <c r="C28" s="10" t="s">
        <v>24</v>
      </c>
      <c r="D28" s="1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2">
        <f t="shared" si="0"/>
        <v>0</v>
      </c>
      <c r="T28" s="12"/>
      <c r="U28" s="11"/>
      <c r="V28" s="14"/>
      <c r="W28" s="8"/>
    </row>
    <row r="29" ht="19" customHeight="1" spans="1:23">
      <c r="A29" s="9"/>
      <c r="B29" s="10"/>
      <c r="C29" s="10" t="s">
        <v>24</v>
      </c>
      <c r="D29" s="1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0</v>
      </c>
      <c r="T29" s="12"/>
      <c r="U29" s="11"/>
      <c r="V29" s="14"/>
      <c r="W29" s="8"/>
    </row>
    <row r="30" ht="19" customHeight="1" spans="1:23">
      <c r="A30" s="9"/>
      <c r="B30" s="10"/>
      <c r="C30" s="10" t="s">
        <v>24</v>
      </c>
      <c r="D30" s="1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f t="shared" si="0"/>
        <v>0</v>
      </c>
      <c r="T30" s="12"/>
      <c r="U30" s="11"/>
      <c r="V30" s="14"/>
      <c r="W30" s="8"/>
    </row>
    <row r="31" ht="19" customHeight="1" spans="1:23">
      <c r="A31" s="9"/>
      <c r="B31" s="10"/>
      <c r="C31" s="10" t="s">
        <v>24</v>
      </c>
      <c r="D31" s="1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0</v>
      </c>
      <c r="T31" s="12"/>
      <c r="U31" s="11"/>
      <c r="V31" s="14"/>
      <c r="W31" s="8"/>
    </row>
    <row r="32" ht="19" customHeight="1" spans="1:23">
      <c r="A32" s="23"/>
      <c r="B32" s="3"/>
      <c r="C32" s="10" t="s">
        <v>24</v>
      </c>
      <c r="D32" s="3"/>
      <c r="E32" s="21"/>
      <c r="F32" s="2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0"/>
        <v>0</v>
      </c>
      <c r="T32" s="12"/>
      <c r="U32" s="11"/>
      <c r="V32" s="14"/>
      <c r="W32" s="8"/>
    </row>
    <row r="33" ht="19" customHeight="1" spans="1:23">
      <c r="A33" s="9"/>
      <c r="B33" s="10"/>
      <c r="C33" s="10" t="s">
        <v>24</v>
      </c>
      <c r="D33" s="1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0</v>
      </c>
      <c r="T33" s="12"/>
      <c r="U33" s="11"/>
      <c r="V33" s="14"/>
      <c r="W33" s="8"/>
    </row>
    <row r="34" ht="19" customHeight="1" spans="1:23">
      <c r="A34" s="9"/>
      <c r="B34" s="10"/>
      <c r="C34" s="10" t="s">
        <v>24</v>
      </c>
      <c r="D34" s="1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0</v>
      </c>
      <c r="T34" s="12"/>
      <c r="U34" s="11"/>
      <c r="V34" s="14"/>
      <c r="W34" s="8"/>
    </row>
    <row r="35" ht="19" customHeight="1" spans="1:23">
      <c r="A35" s="9"/>
      <c r="B35" s="10"/>
      <c r="C35" s="10" t="s">
        <v>24</v>
      </c>
      <c r="D35" s="1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f t="shared" si="0"/>
        <v>0</v>
      </c>
      <c r="T35" s="12"/>
      <c r="U35" s="11"/>
      <c r="V35" s="14"/>
      <c r="W35" s="8"/>
    </row>
    <row r="36" ht="19" customHeight="1" spans="1:23">
      <c r="A36" s="9"/>
      <c r="B36" s="10"/>
      <c r="C36" s="10" t="s">
        <v>24</v>
      </c>
      <c r="D36" s="1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f t="shared" ref="S36:S73" si="1">SUM(E36:Q36)</f>
        <v>0</v>
      </c>
      <c r="T36" s="12"/>
      <c r="U36" s="26"/>
      <c r="V36" s="12"/>
      <c r="W36" s="8"/>
    </row>
    <row r="37" ht="19" customHeight="1" spans="1:23">
      <c r="A37" s="9"/>
      <c r="B37" s="10"/>
      <c r="C37" s="10" t="s">
        <v>24</v>
      </c>
      <c r="D37" s="1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f t="shared" si="1"/>
        <v>0</v>
      </c>
      <c r="T37" s="12"/>
      <c r="U37" s="26"/>
      <c r="V37" s="12"/>
      <c r="W37" s="8"/>
    </row>
    <row r="38" ht="19" customHeight="1" spans="1:23">
      <c r="A38" s="9"/>
      <c r="B38" s="10"/>
      <c r="C38" s="10" t="s">
        <v>24</v>
      </c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1"/>
        <v>0</v>
      </c>
      <c r="T38" s="12"/>
      <c r="U38" s="26"/>
      <c r="V38" s="12"/>
      <c r="W38" s="8"/>
    </row>
    <row r="39" ht="19" customHeight="1" spans="1:23">
      <c r="A39" s="23"/>
      <c r="B39" s="3"/>
      <c r="C39" s="10" t="s">
        <v>24</v>
      </c>
      <c r="D39" s="3"/>
      <c r="E39" s="21"/>
      <c r="F39" s="21"/>
      <c r="G39" s="21"/>
      <c r="H39" s="2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1"/>
        <v>0</v>
      </c>
      <c r="T39" s="12"/>
      <c r="U39" s="11"/>
      <c r="V39" s="14"/>
      <c r="W39" s="8"/>
    </row>
    <row r="40" ht="19" customHeight="1" spans="1:23">
      <c r="A40" s="9"/>
      <c r="B40" s="10"/>
      <c r="C40" s="10" t="s">
        <v>24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1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24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1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24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1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24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1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24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1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24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1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24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1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24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1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24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1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24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1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24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1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24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1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24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1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24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1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24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1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24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1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24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1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24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1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24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1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24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1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24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1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24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1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24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1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24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1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24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1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24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1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24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1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24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si="1"/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24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24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24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24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24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24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1596</v>
      </c>
      <c r="T74" s="39">
        <f>SUM(T3:T73)</f>
        <v>960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1404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16">
    <mergeCell ref="A1:U1"/>
    <mergeCell ref="A75:T75"/>
    <mergeCell ref="A3:A4"/>
    <mergeCell ref="A5:A7"/>
    <mergeCell ref="A8:A10"/>
    <mergeCell ref="A11:A13"/>
    <mergeCell ref="A14:A18"/>
    <mergeCell ref="A20:A21"/>
    <mergeCell ref="A23:A25"/>
    <mergeCell ref="U3:U4"/>
    <mergeCell ref="U5:U7"/>
    <mergeCell ref="U8:U10"/>
    <mergeCell ref="U11:U13"/>
    <mergeCell ref="U14:U18"/>
    <mergeCell ref="U20:U21"/>
    <mergeCell ref="U23:U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86"/>
  <sheetViews>
    <sheetView workbookViewId="0">
      <pane xSplit="4" ySplit="2" topLeftCell="E23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5.625" style="1" customWidth="1"/>
    <col min="19" max="19" width="8.375" style="1" customWidth="1"/>
    <col min="20" max="20" width="9" style="1"/>
    <col min="21" max="21" width="15.625" style="1" customWidth="1"/>
    <col min="22" max="16384" width="9" style="1"/>
  </cols>
  <sheetData>
    <row r="1" ht="35" customHeight="1" spans="1:23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23">
        <v>46113</v>
      </c>
      <c r="B3" s="24" t="s">
        <v>60</v>
      </c>
      <c r="C3" s="24" t="s">
        <v>61</v>
      </c>
      <c r="D3" t="s">
        <v>33</v>
      </c>
      <c r="E3" s="21">
        <v>17</v>
      </c>
      <c r="F3" s="21"/>
      <c r="G3" s="21"/>
      <c r="H3" s="12"/>
      <c r="I3" s="12"/>
      <c r="J3" s="12">
        <v>55</v>
      </c>
      <c r="K3" s="12">
        <v>10</v>
      </c>
      <c r="L3" s="12"/>
      <c r="M3" s="12"/>
      <c r="N3" s="12"/>
      <c r="O3" s="12"/>
      <c r="P3" s="12">
        <v>10</v>
      </c>
      <c r="Q3" s="12"/>
      <c r="R3" s="10"/>
      <c r="S3" s="12">
        <f t="shared" ref="S3:S66" si="0">SUM(E3:Q3)</f>
        <v>92</v>
      </c>
      <c r="T3" s="12">
        <v>120</v>
      </c>
      <c r="U3" s="11" t="str">
        <f>_xlfn.DISPIMG("ID_54975B7764354118B1BEEC5CF2B5FB29",1)</f>
        <v>=DISPIMG("ID_54975B7764354118B1BEEC5CF2B5FB29",1)</v>
      </c>
      <c r="V3" s="12" t="s">
        <v>62</v>
      </c>
      <c r="W3" s="15"/>
    </row>
    <row r="4" ht="19" customHeight="1" spans="1:23">
      <c r="A4" s="9">
        <v>46114</v>
      </c>
      <c r="B4" s="10" t="s">
        <v>32</v>
      </c>
      <c r="C4" s="10" t="s">
        <v>61</v>
      </c>
      <c r="D4" s="11" t="s">
        <v>31</v>
      </c>
      <c r="E4" s="16">
        <v>18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">
        <f t="shared" si="0"/>
        <v>18</v>
      </c>
      <c r="T4" s="16"/>
      <c r="U4" s="13" t="str">
        <f>_xlfn.DISPIMG("ID_3A043420813A4D82B4B4C2962F7163E7",1)</f>
        <v>=DISPIMG("ID_3A043420813A4D82B4B4C2962F7163E7",1)</v>
      </c>
      <c r="V4" s="14"/>
      <c r="W4" s="15"/>
    </row>
    <row r="5" ht="19" customHeight="1" spans="1:23">
      <c r="A5" s="9"/>
      <c r="B5" s="10" t="s">
        <v>63</v>
      </c>
      <c r="C5" s="10" t="s">
        <v>61</v>
      </c>
      <c r="D5" s="11" t="s">
        <v>27</v>
      </c>
      <c r="E5" s="16"/>
      <c r="F5" s="16"/>
      <c r="G5" s="16"/>
      <c r="H5" s="16"/>
      <c r="I5" s="16"/>
      <c r="J5" s="16">
        <v>70</v>
      </c>
      <c r="K5" s="16">
        <v>10</v>
      </c>
      <c r="L5" s="16"/>
      <c r="M5" s="16"/>
      <c r="N5" s="16"/>
      <c r="O5" s="16"/>
      <c r="P5" s="16">
        <v>10</v>
      </c>
      <c r="Q5" s="16"/>
      <c r="R5" s="16"/>
      <c r="S5" s="12">
        <f t="shared" si="0"/>
        <v>90</v>
      </c>
      <c r="T5" s="16">
        <v>60</v>
      </c>
      <c r="U5" s="17"/>
      <c r="V5" s="14"/>
      <c r="W5" s="15"/>
    </row>
    <row r="6" ht="19" customHeight="1" spans="1:23">
      <c r="A6" s="9"/>
      <c r="B6" s="10" t="s">
        <v>64</v>
      </c>
      <c r="C6" s="10" t="s">
        <v>61</v>
      </c>
      <c r="D6" s="11" t="s">
        <v>36</v>
      </c>
      <c r="E6" s="12"/>
      <c r="F6" s="12"/>
      <c r="G6" s="12">
        <v>25</v>
      </c>
      <c r="H6" s="12"/>
      <c r="I6" s="12"/>
      <c r="J6" s="12"/>
      <c r="K6" s="12"/>
      <c r="L6" s="12"/>
      <c r="M6" s="12"/>
      <c r="N6" s="12"/>
      <c r="O6" s="12"/>
      <c r="P6" s="12">
        <v>10</v>
      </c>
      <c r="Q6" s="12"/>
      <c r="R6" s="3"/>
      <c r="S6" s="12">
        <f t="shared" si="0"/>
        <v>35</v>
      </c>
      <c r="T6" s="12">
        <v>60</v>
      </c>
      <c r="U6" s="18"/>
      <c r="V6" s="14"/>
      <c r="W6" s="8"/>
    </row>
    <row r="7" ht="19" customHeight="1" spans="1:23">
      <c r="A7" s="9">
        <v>46115</v>
      </c>
      <c r="B7" s="10" t="s">
        <v>38</v>
      </c>
      <c r="C7" s="10" t="s">
        <v>61</v>
      </c>
      <c r="D7" s="11" t="s">
        <v>31</v>
      </c>
      <c r="E7" s="12">
        <v>17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>
        <f t="shared" si="0"/>
        <v>17</v>
      </c>
      <c r="T7" s="12"/>
      <c r="U7" s="13" t="str">
        <f>_xlfn.DISPIMG("ID_6A564E8DCB7C4A98A094D252312D9F2A",1)</f>
        <v>=DISPIMG("ID_6A564E8DCB7C4A98A094D252312D9F2A",1)</v>
      </c>
      <c r="V7" s="14"/>
      <c r="W7" s="15"/>
    </row>
    <row r="8" ht="19" customHeight="1" spans="1:23">
      <c r="A8" s="9"/>
      <c r="B8" s="10" t="s">
        <v>65</v>
      </c>
      <c r="C8" s="10" t="s">
        <v>61</v>
      </c>
      <c r="D8" s="11" t="s">
        <v>33</v>
      </c>
      <c r="E8" s="12"/>
      <c r="F8" s="12"/>
      <c r="G8" s="12"/>
      <c r="H8" s="12"/>
      <c r="I8" s="12"/>
      <c r="J8" s="12">
        <v>35</v>
      </c>
      <c r="K8" s="12">
        <v>10</v>
      </c>
      <c r="L8" s="12"/>
      <c r="M8" s="12"/>
      <c r="N8" s="12"/>
      <c r="O8" s="12"/>
      <c r="P8" s="12">
        <v>10</v>
      </c>
      <c r="Q8" s="12"/>
      <c r="R8" s="12"/>
      <c r="S8" s="12">
        <f t="shared" si="0"/>
        <v>55</v>
      </c>
      <c r="T8" s="12">
        <v>120</v>
      </c>
      <c r="U8" s="18"/>
      <c r="V8" s="14"/>
      <c r="W8" s="15"/>
    </row>
    <row r="9" ht="19" customHeight="1" spans="1:23">
      <c r="A9" s="9">
        <v>46116</v>
      </c>
      <c r="B9" s="10" t="s">
        <v>66</v>
      </c>
      <c r="C9" s="10" t="s">
        <v>61</v>
      </c>
      <c r="D9" s="11" t="s">
        <v>41</v>
      </c>
      <c r="E9" s="12">
        <v>19</v>
      </c>
      <c r="F9" s="12"/>
      <c r="G9" s="12"/>
      <c r="H9" s="12"/>
      <c r="I9" s="12"/>
      <c r="J9" s="12">
        <v>50</v>
      </c>
      <c r="K9" s="12"/>
      <c r="L9" s="12"/>
      <c r="M9" s="12"/>
      <c r="N9" s="12"/>
      <c r="O9" s="12"/>
      <c r="P9" s="12"/>
      <c r="Q9" s="12"/>
      <c r="R9" s="14"/>
      <c r="S9" s="12">
        <f t="shared" si="0"/>
        <v>69</v>
      </c>
      <c r="T9" s="12"/>
      <c r="U9" s="13" t="str">
        <f>_xlfn.DISPIMG("ID_061D0D864D6E43C2A0057289978F1C26",1)</f>
        <v>=DISPIMG("ID_061D0D864D6E43C2A0057289978F1C26",1)</v>
      </c>
      <c r="V9" s="14"/>
      <c r="W9" s="15"/>
    </row>
    <row r="10" ht="19" customHeight="1" spans="1:23">
      <c r="A10" s="9"/>
      <c r="B10" s="10" t="s">
        <v>67</v>
      </c>
      <c r="C10" s="10" t="s">
        <v>61</v>
      </c>
      <c r="D10" s="11" t="s">
        <v>31</v>
      </c>
      <c r="E10" s="12">
        <v>10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0"/>
        <v>10</v>
      </c>
      <c r="T10" s="12"/>
      <c r="U10" s="17"/>
      <c r="V10" s="14"/>
      <c r="W10" s="8"/>
    </row>
    <row r="11" ht="19" customHeight="1" spans="1:23">
      <c r="A11" s="9"/>
      <c r="B11" s="10" t="s">
        <v>68</v>
      </c>
      <c r="C11" s="10" t="s">
        <v>61</v>
      </c>
      <c r="D11" s="11" t="s">
        <v>31</v>
      </c>
      <c r="E11" s="12">
        <v>18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18</v>
      </c>
      <c r="T11" s="12"/>
      <c r="U11" s="17"/>
      <c r="V11" s="14"/>
      <c r="W11" s="15"/>
    </row>
    <row r="12" ht="19" customHeight="1" spans="1:23">
      <c r="A12" s="9"/>
      <c r="B12" s="10" t="s">
        <v>69</v>
      </c>
      <c r="C12" s="10" t="s">
        <v>61</v>
      </c>
      <c r="D12" s="11" t="s">
        <v>31</v>
      </c>
      <c r="E12" s="12">
        <v>18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>
        <f t="shared" si="0"/>
        <v>18</v>
      </c>
      <c r="T12" s="12"/>
      <c r="U12" s="17"/>
      <c r="V12" s="14"/>
      <c r="W12" s="8"/>
    </row>
    <row r="13" ht="19" customHeight="1" spans="1:23">
      <c r="A13" s="9"/>
      <c r="B13" s="10" t="s">
        <v>70</v>
      </c>
      <c r="C13" s="10" t="s">
        <v>61</v>
      </c>
      <c r="D13" s="11" t="s">
        <v>71</v>
      </c>
      <c r="E13" s="12"/>
      <c r="F13" s="12"/>
      <c r="G13" s="12">
        <v>25</v>
      </c>
      <c r="H13" s="12"/>
      <c r="I13" s="12"/>
      <c r="J13" s="12"/>
      <c r="K13" s="12"/>
      <c r="L13" s="12">
        <v>30</v>
      </c>
      <c r="M13" s="12"/>
      <c r="N13" s="12"/>
      <c r="O13" s="12"/>
      <c r="P13" s="12">
        <v>10</v>
      </c>
      <c r="Q13" s="12"/>
      <c r="R13" s="12"/>
      <c r="S13" s="12">
        <f t="shared" si="0"/>
        <v>65</v>
      </c>
      <c r="T13" s="12">
        <v>120</v>
      </c>
      <c r="U13" s="17"/>
      <c r="V13" s="14"/>
      <c r="W13" s="8"/>
    </row>
    <row r="14" ht="19" customHeight="1" spans="1:23">
      <c r="A14" s="9"/>
      <c r="B14" s="10" t="s">
        <v>72</v>
      </c>
      <c r="C14" s="10" t="s">
        <v>61</v>
      </c>
      <c r="D14" s="11" t="s">
        <v>73</v>
      </c>
      <c r="E14" s="12"/>
      <c r="F14" s="12"/>
      <c r="G14" s="12"/>
      <c r="H14" s="12"/>
      <c r="I14" s="12"/>
      <c r="J14" s="12">
        <v>90</v>
      </c>
      <c r="K14" s="12"/>
      <c r="L14" s="12"/>
      <c r="M14" s="12"/>
      <c r="N14" s="12"/>
      <c r="O14" s="12"/>
      <c r="P14" s="12"/>
      <c r="Q14" s="12"/>
      <c r="R14" s="12"/>
      <c r="S14" s="12">
        <f t="shared" si="0"/>
        <v>90</v>
      </c>
      <c r="T14" s="12"/>
      <c r="U14" s="18"/>
      <c r="V14" s="14"/>
      <c r="W14" s="15"/>
    </row>
    <row r="15" ht="19" customHeight="1" spans="1:23">
      <c r="A15" s="9">
        <v>46117</v>
      </c>
      <c r="B15" s="10" t="s">
        <v>34</v>
      </c>
      <c r="C15" s="10" t="s">
        <v>61</v>
      </c>
      <c r="D15" s="11" t="s">
        <v>31</v>
      </c>
      <c r="E15" s="12">
        <v>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>
        <f t="shared" si="0"/>
        <v>8</v>
      </c>
      <c r="T15" s="12"/>
      <c r="U15" s="13" t="str">
        <f>_xlfn.DISPIMG("ID_6425001FCB804F7BAF5449D9C7B6DB3A",1)</f>
        <v>=DISPIMG("ID_6425001FCB804F7BAF5449D9C7B6DB3A",1)</v>
      </c>
      <c r="V15" s="14"/>
      <c r="W15" s="8"/>
    </row>
    <row r="16" ht="19" customHeight="1" spans="1:23">
      <c r="A16" s="9"/>
      <c r="B16" s="10" t="s">
        <v>26</v>
      </c>
      <c r="C16" s="10" t="s">
        <v>61</v>
      </c>
      <c r="D16" s="11" t="s">
        <v>27</v>
      </c>
      <c r="E16" s="12"/>
      <c r="F16" s="12"/>
      <c r="G16" s="12"/>
      <c r="H16" s="12"/>
      <c r="I16" s="12"/>
      <c r="J16" s="12">
        <v>35</v>
      </c>
      <c r="K16" s="12">
        <v>10</v>
      </c>
      <c r="L16" s="12"/>
      <c r="M16" s="12"/>
      <c r="N16" s="12"/>
      <c r="O16" s="12"/>
      <c r="P16" s="12">
        <v>10</v>
      </c>
      <c r="Q16" s="12"/>
      <c r="R16" s="12"/>
      <c r="S16" s="12">
        <f t="shared" si="0"/>
        <v>55</v>
      </c>
      <c r="T16" s="12">
        <v>60</v>
      </c>
      <c r="U16" s="17"/>
      <c r="V16" s="14"/>
      <c r="W16" s="8"/>
    </row>
    <row r="17" ht="19" customHeight="1" spans="1:23">
      <c r="A17" s="9"/>
      <c r="B17" s="10" t="s">
        <v>69</v>
      </c>
      <c r="C17" s="10" t="s">
        <v>61</v>
      </c>
      <c r="D17" s="11" t="s">
        <v>31</v>
      </c>
      <c r="E17" s="12">
        <v>10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f t="shared" si="0"/>
        <v>10</v>
      </c>
      <c r="T17" s="12"/>
      <c r="U17" s="18"/>
      <c r="V17" s="14"/>
      <c r="W17" s="8"/>
    </row>
    <row r="18" ht="19" customHeight="1" spans="1:23">
      <c r="A18" s="9">
        <v>46118</v>
      </c>
      <c r="B18" s="10" t="s">
        <v>74</v>
      </c>
      <c r="C18" s="10" t="s">
        <v>61</v>
      </c>
      <c r="D18" s="11" t="s">
        <v>31</v>
      </c>
      <c r="E18" s="12">
        <v>11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11</v>
      </c>
      <c r="T18" s="12"/>
      <c r="U18" s="13" t="str">
        <f>_xlfn.DISPIMG("ID_3364A3EE07C14E14B6D2D322AC047557",1)</f>
        <v>=DISPIMG("ID_3364A3EE07C14E14B6D2D322AC047557",1)</v>
      </c>
      <c r="V18" s="12" t="s">
        <v>62</v>
      </c>
      <c r="W18" s="8"/>
    </row>
    <row r="19" ht="19" customHeight="1" spans="1:23">
      <c r="A19" s="9"/>
      <c r="B19" s="10" t="s">
        <v>35</v>
      </c>
      <c r="C19" s="10" t="s">
        <v>61</v>
      </c>
      <c r="D19" s="11" t="s">
        <v>37</v>
      </c>
      <c r="E19" s="12">
        <v>20</v>
      </c>
      <c r="F19" s="12"/>
      <c r="G19" s="12"/>
      <c r="H19" s="12"/>
      <c r="I19" s="12"/>
      <c r="J19" s="12">
        <v>105</v>
      </c>
      <c r="K19" s="12">
        <v>10</v>
      </c>
      <c r="L19" s="12">
        <v>30</v>
      </c>
      <c r="M19" s="12"/>
      <c r="N19" s="12"/>
      <c r="O19" s="12"/>
      <c r="P19" s="12"/>
      <c r="Q19" s="21"/>
      <c r="R19" s="12" t="s">
        <v>75</v>
      </c>
      <c r="S19" s="12">
        <f t="shared" si="0"/>
        <v>165</v>
      </c>
      <c r="T19" s="12"/>
      <c r="U19" s="17"/>
      <c r="V19" s="12"/>
      <c r="W19" s="8"/>
    </row>
    <row r="20" ht="19" customHeight="1" spans="1:23">
      <c r="A20" s="9"/>
      <c r="B20" s="10" t="s">
        <v>76</v>
      </c>
      <c r="C20" s="10" t="s">
        <v>61</v>
      </c>
      <c r="D20" s="11" t="s">
        <v>27</v>
      </c>
      <c r="E20" s="12"/>
      <c r="F20" s="12"/>
      <c r="G20" s="12"/>
      <c r="H20" s="12"/>
      <c r="I20" s="12"/>
      <c r="J20" s="12">
        <v>70</v>
      </c>
      <c r="K20" s="12">
        <v>10</v>
      </c>
      <c r="L20" s="12"/>
      <c r="M20" s="12"/>
      <c r="N20" s="12"/>
      <c r="O20" s="12"/>
      <c r="P20" s="12">
        <v>10</v>
      </c>
      <c r="Q20" s="21"/>
      <c r="R20" s="12"/>
      <c r="S20" s="12">
        <f t="shared" si="0"/>
        <v>90</v>
      </c>
      <c r="T20" s="12">
        <v>60</v>
      </c>
      <c r="U20" s="17"/>
      <c r="V20" s="12"/>
      <c r="W20" s="8"/>
    </row>
    <row r="21" ht="19" customHeight="1" spans="1:23">
      <c r="A21" s="9"/>
      <c r="B21" s="10" t="s">
        <v>23</v>
      </c>
      <c r="C21" s="10" t="s">
        <v>61</v>
      </c>
      <c r="D21" s="11" t="s">
        <v>37</v>
      </c>
      <c r="E21" s="12"/>
      <c r="F21" s="12"/>
      <c r="G21" s="12"/>
      <c r="H21" s="12"/>
      <c r="I21" s="12"/>
      <c r="J21" s="12">
        <v>5</v>
      </c>
      <c r="K21" s="12"/>
      <c r="L21" s="12"/>
      <c r="M21" s="12"/>
      <c r="N21" s="12"/>
      <c r="O21" s="12"/>
      <c r="P21" s="12"/>
      <c r="Q21" s="21"/>
      <c r="R21" s="12"/>
      <c r="S21" s="12">
        <f t="shared" si="0"/>
        <v>5</v>
      </c>
      <c r="T21" s="12"/>
      <c r="U21" s="17"/>
      <c r="V21" s="12"/>
      <c r="W21" s="8"/>
    </row>
    <row r="22" ht="19" customHeight="1" spans="1:23">
      <c r="A22" s="9"/>
      <c r="B22" s="10" t="s">
        <v>54</v>
      </c>
      <c r="C22" s="10" t="s">
        <v>61</v>
      </c>
      <c r="D22" s="11" t="s">
        <v>49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>
        <v>10</v>
      </c>
      <c r="Q22" s="12"/>
      <c r="R22" s="12"/>
      <c r="S22" s="12">
        <f t="shared" si="0"/>
        <v>10</v>
      </c>
      <c r="T22" s="12">
        <v>60</v>
      </c>
      <c r="U22" s="18"/>
      <c r="V22" s="12"/>
      <c r="W22" s="8"/>
    </row>
    <row r="23" ht="19" customHeight="1" spans="1:23">
      <c r="A23" s="9">
        <v>46119</v>
      </c>
      <c r="B23" s="10" t="s">
        <v>35</v>
      </c>
      <c r="C23" s="10" t="s">
        <v>61</v>
      </c>
      <c r="D23" s="11" t="s">
        <v>49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10</v>
      </c>
      <c r="Q23" s="12"/>
      <c r="R23" s="12"/>
      <c r="S23" s="12">
        <f t="shared" si="0"/>
        <v>10</v>
      </c>
      <c r="T23" s="12">
        <v>60</v>
      </c>
      <c r="U23" s="13" t="str">
        <f>_xlfn.DISPIMG("ID_C44B9FF3F6F94C99B08EC146372373B1",1)</f>
        <v>=DISPIMG("ID_C44B9FF3F6F94C99B08EC146372373B1",1)</v>
      </c>
      <c r="V23" s="14"/>
      <c r="W23" s="8"/>
    </row>
    <row r="24" ht="19" customHeight="1" spans="1:23">
      <c r="A24" s="9"/>
      <c r="B24" s="10" t="s">
        <v>77</v>
      </c>
      <c r="C24" s="10" t="s">
        <v>61</v>
      </c>
      <c r="D24" s="11" t="s">
        <v>36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>
        <v>300</v>
      </c>
      <c r="R24" s="25" t="s">
        <v>78</v>
      </c>
      <c r="S24" s="12">
        <f t="shared" si="0"/>
        <v>300</v>
      </c>
      <c r="T24" s="12">
        <v>60</v>
      </c>
      <c r="U24" s="17"/>
      <c r="V24" s="14"/>
      <c r="W24" s="8"/>
    </row>
    <row r="25" ht="19" customHeight="1" spans="1:23">
      <c r="A25" s="9"/>
      <c r="B25" s="10" t="s">
        <v>79</v>
      </c>
      <c r="C25" s="10" t="s">
        <v>61</v>
      </c>
      <c r="D25" s="11" t="s">
        <v>37</v>
      </c>
      <c r="E25" s="12"/>
      <c r="F25" s="12"/>
      <c r="G25" s="12"/>
      <c r="H25" s="12"/>
      <c r="I25" s="12"/>
      <c r="J25" s="12">
        <v>105</v>
      </c>
      <c r="K25" s="12">
        <v>10</v>
      </c>
      <c r="L25" s="12"/>
      <c r="M25" s="21"/>
      <c r="N25" s="21"/>
      <c r="O25" s="12"/>
      <c r="P25" s="12"/>
      <c r="Q25" s="12"/>
      <c r="R25" s="12"/>
      <c r="S25" s="12">
        <f t="shared" si="0"/>
        <v>115</v>
      </c>
      <c r="T25" s="12"/>
      <c r="U25" s="17"/>
      <c r="V25" s="14"/>
      <c r="W25" s="8"/>
    </row>
    <row r="26" ht="19" customHeight="1" spans="1:23">
      <c r="A26" s="9"/>
      <c r="B26" s="10" t="s">
        <v>54</v>
      </c>
      <c r="C26" s="10" t="s">
        <v>61</v>
      </c>
      <c r="D26" s="11" t="s">
        <v>80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0</v>
      </c>
      <c r="T26" s="12">
        <v>60</v>
      </c>
      <c r="U26" s="17"/>
      <c r="V26" s="14"/>
      <c r="W26" s="8"/>
    </row>
    <row r="27" ht="19" customHeight="1" spans="1:23">
      <c r="A27" s="9"/>
      <c r="B27" s="10" t="s">
        <v>35</v>
      </c>
      <c r="C27" s="10" t="s">
        <v>61</v>
      </c>
      <c r="D27" s="10" t="s">
        <v>81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>
        <v>60</v>
      </c>
      <c r="R27" s="3" t="s">
        <v>82</v>
      </c>
      <c r="S27" s="12">
        <f t="shared" si="0"/>
        <v>60</v>
      </c>
      <c r="T27" s="12"/>
      <c r="U27" s="17"/>
      <c r="V27" s="14"/>
      <c r="W27" s="8"/>
    </row>
    <row r="28" ht="19" customHeight="1" spans="1:23">
      <c r="A28" s="9"/>
      <c r="B28" s="10" t="s">
        <v>70</v>
      </c>
      <c r="C28" s="10" t="s">
        <v>61</v>
      </c>
      <c r="D28" s="11" t="s">
        <v>27</v>
      </c>
      <c r="E28" s="12"/>
      <c r="F28" s="12"/>
      <c r="G28" s="12"/>
      <c r="H28" s="12"/>
      <c r="I28" s="12"/>
      <c r="J28" s="12">
        <v>55</v>
      </c>
      <c r="K28" s="12">
        <v>10</v>
      </c>
      <c r="L28" s="12"/>
      <c r="M28" s="12"/>
      <c r="N28" s="12"/>
      <c r="O28" s="12"/>
      <c r="P28" s="12">
        <v>10</v>
      </c>
      <c r="Q28" s="12"/>
      <c r="R28" s="10"/>
      <c r="S28" s="12">
        <f t="shared" si="0"/>
        <v>75</v>
      </c>
      <c r="T28" s="12">
        <v>60</v>
      </c>
      <c r="U28" s="18"/>
      <c r="V28" s="14"/>
      <c r="W28" s="8"/>
    </row>
    <row r="29" ht="19" customHeight="1" spans="1:23">
      <c r="A29" s="9">
        <v>46120</v>
      </c>
      <c r="B29" s="10" t="s">
        <v>83</v>
      </c>
      <c r="C29" s="10" t="s">
        <v>61</v>
      </c>
      <c r="D29" s="11" t="s">
        <v>31</v>
      </c>
      <c r="E29" s="12"/>
      <c r="F29" s="12">
        <v>140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140</v>
      </c>
      <c r="T29" s="12"/>
      <c r="U29" s="13" t="str">
        <f>_xlfn.DISPIMG("ID_34D73D33852E466CB92184AB6C66B044",1)</f>
        <v>=DISPIMG("ID_34D73D33852E466CB92184AB6C66B044",1)</v>
      </c>
      <c r="V29" s="14"/>
      <c r="W29" s="8"/>
    </row>
    <row r="30" ht="19" customHeight="1" spans="1:23">
      <c r="A30" s="9"/>
      <c r="B30" s="10" t="s">
        <v>32</v>
      </c>
      <c r="C30" s="10" t="s">
        <v>61</v>
      </c>
      <c r="D30" s="10" t="s">
        <v>37</v>
      </c>
      <c r="E30" s="12">
        <v>21</v>
      </c>
      <c r="F30" s="12"/>
      <c r="G30" s="12"/>
      <c r="H30" s="12"/>
      <c r="I30" s="12"/>
      <c r="J30" s="12">
        <v>210</v>
      </c>
      <c r="K30" s="12">
        <v>10</v>
      </c>
      <c r="L30" s="12"/>
      <c r="M30" s="12"/>
      <c r="N30" s="12"/>
      <c r="O30" s="12"/>
      <c r="P30" s="12"/>
      <c r="Q30" s="12"/>
      <c r="R30" s="12"/>
      <c r="S30" s="12">
        <f t="shared" si="0"/>
        <v>241</v>
      </c>
      <c r="T30" s="12"/>
      <c r="U30" s="18"/>
      <c r="V30" s="14"/>
      <c r="W30" s="8"/>
    </row>
    <row r="31" ht="19" customHeight="1" spans="1:23">
      <c r="A31" s="9">
        <v>46121</v>
      </c>
      <c r="B31" s="10" t="s">
        <v>32</v>
      </c>
      <c r="C31" s="10" t="s">
        <v>61</v>
      </c>
      <c r="D31" s="11" t="s">
        <v>84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>
        <v>10</v>
      </c>
      <c r="Q31" s="12"/>
      <c r="R31" s="12"/>
      <c r="S31" s="12">
        <f t="shared" si="0"/>
        <v>10</v>
      </c>
      <c r="T31" s="12">
        <v>120</v>
      </c>
      <c r="U31" s="13" t="str">
        <f>_xlfn.DISPIMG("ID_B598C3D06082452D911CAED0C0DB663C",1)</f>
        <v>=DISPIMG("ID_B598C3D06082452D911CAED0C0DB663C",1)</v>
      </c>
      <c r="V31" s="14"/>
      <c r="W31" s="8"/>
    </row>
    <row r="32" ht="19" customHeight="1" spans="1:23">
      <c r="A32" s="9"/>
      <c r="B32" s="10" t="s">
        <v>28</v>
      </c>
      <c r="C32" s="10" t="s">
        <v>61</v>
      </c>
      <c r="D32" s="11" t="s">
        <v>85</v>
      </c>
      <c r="E32" s="12"/>
      <c r="F32" s="21"/>
      <c r="G32" s="12"/>
      <c r="H32" s="12"/>
      <c r="I32" s="12"/>
      <c r="J32" s="12">
        <v>30</v>
      </c>
      <c r="K32" s="12"/>
      <c r="L32" s="12"/>
      <c r="M32" s="12"/>
      <c r="N32" s="12"/>
      <c r="O32" s="12"/>
      <c r="P32" s="12"/>
      <c r="Q32" s="12"/>
      <c r="R32" s="12"/>
      <c r="S32" s="12">
        <f t="shared" si="0"/>
        <v>30</v>
      </c>
      <c r="T32" s="12"/>
      <c r="U32" s="18"/>
      <c r="V32" s="14"/>
      <c r="W32" s="8"/>
    </row>
    <row r="33" ht="19" customHeight="1" spans="1:23">
      <c r="A33" s="9">
        <v>46123</v>
      </c>
      <c r="B33" s="10" t="s">
        <v>86</v>
      </c>
      <c r="C33" s="10" t="s">
        <v>61</v>
      </c>
      <c r="D33" s="11" t="s">
        <v>31</v>
      </c>
      <c r="E33" s="12">
        <v>17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17</v>
      </c>
      <c r="T33" s="12"/>
      <c r="U33" s="13" t="str">
        <f>_xlfn.DISPIMG("ID_0A361DDCA41745D692697250F073F051",1)</f>
        <v>=DISPIMG("ID_0A361DDCA41745D692697250F073F051",1)</v>
      </c>
      <c r="V33" s="14"/>
      <c r="W33" s="8"/>
    </row>
    <row r="34" ht="19" customHeight="1" spans="1:23">
      <c r="A34" s="9"/>
      <c r="B34" s="10" t="s">
        <v>28</v>
      </c>
      <c r="C34" s="10" t="s">
        <v>61</v>
      </c>
      <c r="D34" s="11" t="s">
        <v>31</v>
      </c>
      <c r="E34" s="12">
        <v>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7</v>
      </c>
      <c r="T34" s="12"/>
      <c r="U34" s="17"/>
      <c r="V34" s="14"/>
      <c r="W34" s="8"/>
    </row>
    <row r="35" ht="19" customHeight="1" spans="1:23">
      <c r="A35" s="9"/>
      <c r="B35" s="10" t="s">
        <v>87</v>
      </c>
      <c r="C35" s="10" t="s">
        <v>61</v>
      </c>
      <c r="D35" s="11" t="s">
        <v>85</v>
      </c>
      <c r="E35" s="12"/>
      <c r="F35" s="12"/>
      <c r="G35" s="12"/>
      <c r="H35" s="12"/>
      <c r="I35" s="12"/>
      <c r="J35" s="12">
        <v>50</v>
      </c>
      <c r="K35" s="12"/>
      <c r="L35" s="12"/>
      <c r="M35" s="12"/>
      <c r="N35" s="12"/>
      <c r="O35" s="12"/>
      <c r="P35" s="12"/>
      <c r="Q35" s="12"/>
      <c r="R35" s="12"/>
      <c r="S35" s="12">
        <f t="shared" si="0"/>
        <v>50</v>
      </c>
      <c r="T35" s="12"/>
      <c r="U35" s="18"/>
      <c r="V35" s="14"/>
      <c r="W35" s="8"/>
    </row>
    <row r="36" ht="19" customHeight="1" spans="1:23">
      <c r="A36" s="9">
        <v>46124</v>
      </c>
      <c r="B36" s="10" t="s">
        <v>42</v>
      </c>
      <c r="C36" s="10" t="s">
        <v>61</v>
      </c>
      <c r="D36" s="11" t="s">
        <v>31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>
        <v>30</v>
      </c>
      <c r="R36" s="25" t="s">
        <v>88</v>
      </c>
      <c r="S36" s="12">
        <f t="shared" si="0"/>
        <v>30</v>
      </c>
      <c r="T36" s="12"/>
      <c r="U36" s="27" t="str">
        <f>_xlfn.DISPIMG("ID_E6BE082B0E034D919FC73BD77AB126A6",1)</f>
        <v>=DISPIMG("ID_E6BE082B0E034D919FC73BD77AB126A6",1)</v>
      </c>
      <c r="V36" s="12" t="s">
        <v>62</v>
      </c>
      <c r="W36" s="8"/>
    </row>
    <row r="37" ht="53.25" customHeight="1" spans="1:23">
      <c r="A37" s="9"/>
      <c r="B37" s="12" t="s">
        <v>89</v>
      </c>
      <c r="C37" s="10" t="s">
        <v>61</v>
      </c>
      <c r="D37" s="10" t="s">
        <v>81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>
        <v>420</v>
      </c>
      <c r="R37" s="12" t="s">
        <v>90</v>
      </c>
      <c r="S37" s="12">
        <f t="shared" si="0"/>
        <v>420</v>
      </c>
      <c r="T37" s="12"/>
      <c r="U37" s="47"/>
      <c r="V37" s="12"/>
      <c r="W37" s="8"/>
    </row>
    <row r="38" ht="19" customHeight="1" spans="1:23">
      <c r="A38" s="9"/>
      <c r="B38" s="10" t="s">
        <v>68</v>
      </c>
      <c r="C38" s="10" t="s">
        <v>61</v>
      </c>
      <c r="D38" s="10" t="s">
        <v>81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>
        <v>100</v>
      </c>
      <c r="R38" s="10" t="s">
        <v>91</v>
      </c>
      <c r="S38" s="12">
        <f t="shared" si="0"/>
        <v>100</v>
      </c>
      <c r="T38" s="12"/>
      <c r="U38" s="47"/>
      <c r="V38" s="12"/>
      <c r="W38" s="8"/>
    </row>
    <row r="39" ht="19" customHeight="1" spans="1:23">
      <c r="A39" s="9"/>
      <c r="B39" s="10" t="s">
        <v>92</v>
      </c>
      <c r="C39" s="10" t="s">
        <v>61</v>
      </c>
      <c r="D39" s="10" t="s">
        <v>81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>
        <v>100</v>
      </c>
      <c r="R39" s="10" t="s">
        <v>91</v>
      </c>
      <c r="S39" s="12">
        <f t="shared" si="0"/>
        <v>100</v>
      </c>
      <c r="T39" s="12"/>
      <c r="U39" s="28"/>
      <c r="V39" s="12"/>
      <c r="W39" s="8"/>
    </row>
    <row r="40" ht="19" customHeight="1" spans="1:23">
      <c r="A40" s="9">
        <v>46125</v>
      </c>
      <c r="B40" s="10" t="s">
        <v>68</v>
      </c>
      <c r="C40" s="10" t="s">
        <v>61</v>
      </c>
      <c r="D40" s="10" t="s">
        <v>81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>
        <v>40</v>
      </c>
      <c r="R40" s="3" t="s">
        <v>93</v>
      </c>
      <c r="S40" s="12">
        <f t="shared" si="0"/>
        <v>40</v>
      </c>
      <c r="T40" s="12"/>
      <c r="U40" s="13" t="str">
        <f>_xlfn.DISPIMG("ID_C63E9A5AC8A74318A9B69786741C99AF",1)</f>
        <v>=DISPIMG("ID_C63E9A5AC8A74318A9B69786741C99AF",1)</v>
      </c>
      <c r="V40" s="14"/>
      <c r="W40" s="8"/>
    </row>
    <row r="41" ht="19" customHeight="1" spans="1:23">
      <c r="A41" s="9"/>
      <c r="B41" s="10" t="s">
        <v>54</v>
      </c>
      <c r="C41" s="10" t="s">
        <v>61</v>
      </c>
      <c r="D41" s="11" t="s">
        <v>37</v>
      </c>
      <c r="E41" s="12"/>
      <c r="F41" s="12"/>
      <c r="G41" s="12"/>
      <c r="H41" s="12"/>
      <c r="I41" s="12"/>
      <c r="J41" s="12">
        <v>70</v>
      </c>
      <c r="K41" s="12">
        <v>10</v>
      </c>
      <c r="L41" s="12"/>
      <c r="M41" s="12"/>
      <c r="N41" s="12"/>
      <c r="O41" s="12"/>
      <c r="P41" s="12"/>
      <c r="Q41" s="12"/>
      <c r="R41" s="12"/>
      <c r="S41" s="12">
        <f t="shared" si="0"/>
        <v>80</v>
      </c>
      <c r="T41" s="12"/>
      <c r="U41" s="17"/>
      <c r="V41" s="14"/>
      <c r="W41" s="8"/>
    </row>
    <row r="42" ht="19" customHeight="1" spans="1:23">
      <c r="A42" s="9"/>
      <c r="B42" s="25" t="s">
        <v>28</v>
      </c>
      <c r="C42" s="10" t="s">
        <v>61</v>
      </c>
      <c r="D42" t="s">
        <v>94</v>
      </c>
      <c r="E42" s="12"/>
      <c r="F42" s="12"/>
      <c r="G42" s="12"/>
      <c r="H42" s="12"/>
      <c r="I42" s="12"/>
      <c r="J42" s="12">
        <v>55</v>
      </c>
      <c r="K42" s="12">
        <v>10</v>
      </c>
      <c r="L42" s="12"/>
      <c r="M42" s="12"/>
      <c r="N42" s="12"/>
      <c r="O42" s="12"/>
      <c r="P42" s="12"/>
      <c r="Q42" s="12"/>
      <c r="R42" s="12"/>
      <c r="S42" s="12">
        <f t="shared" si="0"/>
        <v>65</v>
      </c>
      <c r="T42" s="12">
        <v>50</v>
      </c>
      <c r="U42" s="17"/>
      <c r="V42" s="14"/>
      <c r="W42" s="8"/>
    </row>
    <row r="43" ht="19" customHeight="1" spans="1:23">
      <c r="A43" s="9"/>
      <c r="B43" s="10" t="s">
        <v>74</v>
      </c>
      <c r="C43" s="10" t="s">
        <v>61</v>
      </c>
      <c r="D43" s="10" t="s">
        <v>81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>
        <v>150</v>
      </c>
      <c r="R43" s="12" t="s">
        <v>95</v>
      </c>
      <c r="S43" s="12">
        <f t="shared" si="0"/>
        <v>150</v>
      </c>
      <c r="T43" s="12"/>
      <c r="U43" s="18"/>
      <c r="V43" s="14"/>
      <c r="W43" s="8"/>
    </row>
    <row r="44" ht="19" customHeight="1" spans="1:23">
      <c r="A44" s="9"/>
      <c r="B44" s="10"/>
      <c r="C44" s="10" t="s">
        <v>61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12"/>
      <c r="U44" s="26"/>
      <c r="V44" s="12"/>
      <c r="W44" s="8"/>
    </row>
    <row r="45" ht="19" customHeight="1" spans="1:23">
      <c r="A45" s="9"/>
      <c r="B45" s="10"/>
      <c r="C45" s="10" t="s">
        <v>61</v>
      </c>
      <c r="D45" s="10"/>
      <c r="E45" s="12"/>
      <c r="F45" s="12"/>
      <c r="G45" s="12"/>
      <c r="H45" s="12"/>
      <c r="I45" s="12"/>
      <c r="J45" s="12"/>
      <c r="K45" s="12"/>
      <c r="L45" s="12"/>
      <c r="M45" s="22"/>
      <c r="N45" s="22"/>
      <c r="O45" s="22"/>
      <c r="P45" s="22"/>
      <c r="Q45" s="22"/>
      <c r="R45" s="22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61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3"/>
      <c r="S46" s="12">
        <f t="shared" si="0"/>
        <v>0</v>
      </c>
      <c r="T46" s="32"/>
      <c r="U46" s="26"/>
      <c r="V46" s="12"/>
      <c r="W46" s="8"/>
    </row>
    <row r="47" ht="19" customHeight="1" spans="1:23">
      <c r="A47" s="9"/>
      <c r="B47" s="10"/>
      <c r="C47" s="10" t="s">
        <v>61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61</v>
      </c>
      <c r="D48" s="1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8"/>
    </row>
    <row r="49" ht="19" customHeight="1" spans="1:23">
      <c r="A49" s="9"/>
      <c r="B49" s="10"/>
      <c r="C49" s="10" t="s">
        <v>61</v>
      </c>
      <c r="D49" s="10"/>
      <c r="E49" s="12"/>
      <c r="F49" s="12"/>
      <c r="G49" s="12"/>
      <c r="H49" s="22"/>
      <c r="I49" s="2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33"/>
    </row>
    <row r="50" ht="19" customHeight="1" spans="1:23">
      <c r="A50" s="9"/>
      <c r="B50" s="10"/>
      <c r="C50" s="10" t="s">
        <v>61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61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>
        <f t="shared" si="0"/>
        <v>0</v>
      </c>
      <c r="T51" s="32"/>
      <c r="U51" s="11"/>
      <c r="V51" s="14"/>
      <c r="W51" s="8"/>
    </row>
    <row r="52" ht="19" customHeight="1" spans="1:23">
      <c r="A52" s="9"/>
      <c r="B52" s="10"/>
      <c r="C52" s="10" t="s">
        <v>61</v>
      </c>
      <c r="D52" s="1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34"/>
      <c r="S52" s="12">
        <f t="shared" si="0"/>
        <v>0</v>
      </c>
      <c r="T52" s="32"/>
      <c r="U52" s="11"/>
      <c r="V52" s="14"/>
      <c r="W52" s="8"/>
    </row>
    <row r="53" ht="19" customHeight="1" spans="1:23">
      <c r="A53" s="23"/>
      <c r="B53" s="35"/>
      <c r="C53" s="10" t="s">
        <v>61</v>
      </c>
      <c r="D53" s="3"/>
      <c r="E53" s="21"/>
      <c r="F53" s="21"/>
      <c r="G53" s="21"/>
      <c r="H53" s="21"/>
      <c r="I53" s="21"/>
      <c r="J53" s="21"/>
      <c r="K53" s="21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61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32"/>
      <c r="U54" s="11"/>
      <c r="V54" s="14"/>
      <c r="W54" s="8"/>
    </row>
    <row r="55" ht="19" customHeight="1" spans="1:23">
      <c r="A55" s="9"/>
      <c r="B55" s="10"/>
      <c r="C55" s="10" t="s">
        <v>61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61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61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61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61</v>
      </c>
      <c r="D59" s="1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61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61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1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61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61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10"/>
      <c r="C64" s="10" t="s">
        <v>61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61</v>
      </c>
      <c r="D65" s="10"/>
      <c r="E65" s="12"/>
      <c r="F65" s="12"/>
      <c r="G65" s="12"/>
      <c r="H65" s="12"/>
      <c r="I65" s="12"/>
      <c r="J65" s="12"/>
      <c r="K65" s="12"/>
      <c r="L65" s="1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61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36"/>
      <c r="C67" s="10" t="s">
        <v>61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61</v>
      </c>
      <c r="D68" s="10"/>
      <c r="E68" s="12"/>
      <c r="F68" s="12"/>
      <c r="G68" s="12"/>
      <c r="H68" s="12"/>
      <c r="I68" s="12"/>
      <c r="J68" s="12"/>
      <c r="K68" s="12"/>
      <c r="L68" s="22"/>
      <c r="M68" s="22"/>
      <c r="N68" s="22"/>
      <c r="O68" s="22"/>
      <c r="P68" s="22"/>
      <c r="Q68" s="22"/>
      <c r="R68" s="22"/>
      <c r="S68" s="12">
        <f t="shared" ref="S68:S74" si="1">SUM(E68:Q68)</f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61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61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61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61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61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ht="19" customHeight="1" spans="1:23">
      <c r="A74" s="9"/>
      <c r="B74" s="10"/>
      <c r="C74" s="10" t="s">
        <v>61</v>
      </c>
      <c r="D74" s="1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22"/>
      <c r="R74" s="22"/>
      <c r="S74" s="12">
        <f t="shared" si="1"/>
        <v>0</v>
      </c>
      <c r="T74" s="12"/>
      <c r="U74" s="11"/>
      <c r="V74" s="14"/>
      <c r="W74" s="8"/>
    </row>
    <row r="75" customHeight="1" spans="1:23">
      <c r="A75" s="37"/>
      <c r="B75" s="37"/>
      <c r="C75" s="37"/>
      <c r="D75" s="38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9">
        <f>SUM(S3:S74)</f>
        <v>2971</v>
      </c>
      <c r="T75" s="39">
        <f>SUM(T3:T74)</f>
        <v>1070</v>
      </c>
      <c r="U75" s="3"/>
      <c r="V75" s="40"/>
      <c r="W75" s="3"/>
    </row>
    <row r="76" customHeight="1" spans="1:2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55</v>
      </c>
      <c r="Q78" s="43">
        <v>2000</v>
      </c>
      <c r="R78" s="3"/>
      <c r="S78" s="44" t="s">
        <v>56</v>
      </c>
      <c r="T78" s="10">
        <f>Q78+Q79+Q80+Q81+Q82+Q83+Q84+Q85+Q86-S75</f>
        <v>1029</v>
      </c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96</v>
      </c>
      <c r="Q79" s="43">
        <v>2000</v>
      </c>
      <c r="R79" s="3"/>
      <c r="S79" s="44"/>
      <c r="T79" s="10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2"/>
      <c r="Q81" s="43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5"/>
      <c r="Q82" s="24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2"/>
      <c r="Q85" s="10"/>
      <c r="R85" s="3"/>
      <c r="S85" s="3"/>
      <c r="T85" s="3"/>
      <c r="U85" s="3"/>
      <c r="V85" s="3"/>
      <c r="W85" s="3"/>
    </row>
    <row r="86" customHeight="1" spans="1:23">
      <c r="A86" s="3"/>
      <c r="B86" s="3"/>
      <c r="C86" s="3"/>
      <c r="D86" s="1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0"/>
      <c r="Q86" s="10"/>
      <c r="R86" s="3"/>
      <c r="S86" s="3"/>
      <c r="T86" s="3"/>
      <c r="U86" s="3"/>
      <c r="V86" s="3"/>
      <c r="W86" s="3"/>
    </row>
  </sheetData>
  <sheetProtection formatCells="0" formatColumns="0" formatRows="0" insertRows="0" insertColumns="0" insertHyperlinks="0" deleteColumns="0" deleteRows="0" sort="0" autoFilter="0" pivotTables="0"/>
  <mergeCells count="26">
    <mergeCell ref="A1:U1"/>
    <mergeCell ref="A76:T76"/>
    <mergeCell ref="A4:A6"/>
    <mergeCell ref="A7:A8"/>
    <mergeCell ref="A9:A14"/>
    <mergeCell ref="A15:A17"/>
    <mergeCell ref="A18:A22"/>
    <mergeCell ref="A23:A28"/>
    <mergeCell ref="A29:A30"/>
    <mergeCell ref="A31:A32"/>
    <mergeCell ref="A33:A35"/>
    <mergeCell ref="A36:A39"/>
    <mergeCell ref="A40:A43"/>
    <mergeCell ref="U4:U6"/>
    <mergeCell ref="U7:U8"/>
    <mergeCell ref="U9:U14"/>
    <mergeCell ref="U15:U17"/>
    <mergeCell ref="U18:U22"/>
    <mergeCell ref="U23:U28"/>
    <mergeCell ref="U29:U30"/>
    <mergeCell ref="U31:U32"/>
    <mergeCell ref="U33:U35"/>
    <mergeCell ref="U36:U39"/>
    <mergeCell ref="U40:U43"/>
    <mergeCell ref="V18:V22"/>
    <mergeCell ref="V36:V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85"/>
  <sheetViews>
    <sheetView tabSelected="1" workbookViewId="0">
      <pane xSplit="4" ySplit="2" topLeftCell="S3" activePane="bottomRight" state="frozen"/>
      <selection/>
      <selection pane="topRight"/>
      <selection pane="bottomLeft"/>
      <selection pane="bottomRight" activeCell="S3" sqref="S3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5.5" style="1" customWidth="1"/>
    <col min="22" max="16384" width="9" style="1"/>
  </cols>
  <sheetData>
    <row r="1" ht="35" customHeight="1" spans="1:23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0" t="s">
        <v>98</v>
      </c>
      <c r="C3" s="10" t="s">
        <v>99</v>
      </c>
      <c r="D3" s="10" t="s">
        <v>100</v>
      </c>
      <c r="E3" s="12">
        <v>30</v>
      </c>
      <c r="F3" s="12"/>
      <c r="G3" s="12"/>
      <c r="H3" s="12"/>
      <c r="I3" s="12"/>
      <c r="J3" s="12">
        <f>35+80</f>
        <v>115</v>
      </c>
      <c r="K3" s="12">
        <v>10</v>
      </c>
      <c r="L3" s="12"/>
      <c r="M3" s="12"/>
      <c r="N3" s="12"/>
      <c r="O3" s="12"/>
      <c r="P3" s="12"/>
      <c r="Q3" s="12"/>
      <c r="R3" s="10"/>
      <c r="S3" s="12">
        <f t="shared" ref="S3:S66" si="0">SUM(E3:Q3)</f>
        <v>155</v>
      </c>
      <c r="T3" s="12"/>
      <c r="U3" s="13" t="str">
        <f>_xlfn.DISPIMG("ID_65F10D8D032B42519EC143BC86BB21D4",1)</f>
        <v>=DISPIMG("ID_65F10D8D032B42519EC143BC86BB21D4",1)</v>
      </c>
      <c r="V3" s="14"/>
      <c r="W3" s="15"/>
    </row>
    <row r="4" ht="19" customHeight="1" spans="1:23">
      <c r="A4" s="9"/>
      <c r="B4" s="10" t="s">
        <v>64</v>
      </c>
      <c r="C4" s="10" t="s">
        <v>99</v>
      </c>
      <c r="D4" s="10" t="s">
        <v>101</v>
      </c>
      <c r="E4" s="16">
        <v>19</v>
      </c>
      <c r="F4" s="16"/>
      <c r="G4" s="16"/>
      <c r="H4" s="16"/>
      <c r="I4" s="16"/>
      <c r="J4" s="16">
        <v>35</v>
      </c>
      <c r="K4" s="16">
        <v>10</v>
      </c>
      <c r="L4" s="16"/>
      <c r="M4" s="16"/>
      <c r="N4" s="16"/>
      <c r="O4" s="16"/>
      <c r="P4" s="16"/>
      <c r="Q4" s="16"/>
      <c r="R4" s="16"/>
      <c r="S4" s="12">
        <f t="shared" si="0"/>
        <v>64</v>
      </c>
      <c r="T4" s="16"/>
      <c r="U4" s="18"/>
      <c r="V4" s="14"/>
      <c r="W4" s="15"/>
    </row>
    <row r="5" ht="19" customHeight="1" spans="1:23">
      <c r="A5" s="9">
        <v>46114</v>
      </c>
      <c r="B5" s="10" t="s">
        <v>64</v>
      </c>
      <c r="C5" s="10" t="s">
        <v>99</v>
      </c>
      <c r="D5" s="11" t="s">
        <v>102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>
        <v>10</v>
      </c>
      <c r="Q5" s="16"/>
      <c r="R5" s="16"/>
      <c r="S5" s="12">
        <f t="shared" si="0"/>
        <v>10</v>
      </c>
      <c r="T5" s="16">
        <v>60</v>
      </c>
      <c r="U5" s="13" t="str">
        <f>_xlfn.DISPIMG("ID_93DA95B4FEDC4785A0453F971837C714",1)</f>
        <v>=DISPIMG("ID_93DA95B4FEDC4785A0453F971837C714",1)</v>
      </c>
      <c r="V5" s="14"/>
      <c r="W5" s="15"/>
    </row>
    <row r="6" ht="19" customHeight="1" spans="1:23">
      <c r="A6" s="9"/>
      <c r="B6" s="10" t="s">
        <v>67</v>
      </c>
      <c r="C6" s="10" t="s">
        <v>99</v>
      </c>
      <c r="D6" s="11" t="s">
        <v>103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"/>
      <c r="S6" s="12">
        <f t="shared" si="0"/>
        <v>0</v>
      </c>
      <c r="T6" s="12">
        <v>60</v>
      </c>
      <c r="U6" s="18"/>
      <c r="V6" s="14"/>
      <c r="W6" s="8"/>
    </row>
    <row r="7" ht="19" customHeight="1" spans="1:23">
      <c r="A7" s="9">
        <v>46115</v>
      </c>
      <c r="B7" s="10" t="s">
        <v>70</v>
      </c>
      <c r="C7" s="10" t="s">
        <v>99</v>
      </c>
      <c r="D7" s="10" t="s">
        <v>104</v>
      </c>
      <c r="E7" s="12"/>
      <c r="F7" s="12">
        <v>345</v>
      </c>
      <c r="G7" s="12"/>
      <c r="H7" s="12"/>
      <c r="I7" s="12"/>
      <c r="J7" s="12">
        <v>25</v>
      </c>
      <c r="K7" s="12"/>
      <c r="L7" s="12"/>
      <c r="M7" s="12"/>
      <c r="N7" s="12"/>
      <c r="O7" s="12"/>
      <c r="P7" s="12"/>
      <c r="Q7" s="12"/>
      <c r="R7" s="12"/>
      <c r="S7" s="12">
        <f t="shared" si="0"/>
        <v>370</v>
      </c>
      <c r="T7" s="12"/>
      <c r="U7" s="13" t="str">
        <f>_xlfn.DISPIMG("ID_263659BAA1E5403FAA85D704B7070949",1)</f>
        <v>=DISPIMG("ID_263659BAA1E5403FAA85D704B7070949",1)</v>
      </c>
      <c r="V7" s="14"/>
      <c r="W7" s="15"/>
    </row>
    <row r="8" ht="19" customHeight="1" spans="1:23">
      <c r="A8" s="9"/>
      <c r="B8" s="10" t="s">
        <v>76</v>
      </c>
      <c r="C8" s="10" t="s">
        <v>99</v>
      </c>
      <c r="D8" s="11" t="s">
        <v>102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v>10</v>
      </c>
      <c r="Q8" s="12"/>
      <c r="R8" s="12"/>
      <c r="S8" s="12">
        <f t="shared" si="0"/>
        <v>10</v>
      </c>
      <c r="T8" s="12">
        <v>60</v>
      </c>
      <c r="U8" s="18"/>
      <c r="V8" s="14"/>
      <c r="W8" s="15"/>
    </row>
    <row r="9" ht="19" customHeight="1" spans="1:23">
      <c r="A9" s="9">
        <v>46116</v>
      </c>
      <c r="B9" s="10" t="s">
        <v>105</v>
      </c>
      <c r="C9" s="10" t="s">
        <v>99</v>
      </c>
      <c r="D9" s="10" t="s">
        <v>106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v>10</v>
      </c>
      <c r="Q9" s="12"/>
      <c r="R9" s="14"/>
      <c r="S9" s="12">
        <f t="shared" si="0"/>
        <v>10</v>
      </c>
      <c r="T9" s="12">
        <v>120</v>
      </c>
      <c r="U9" s="13" t="str">
        <f>_xlfn.DISPIMG("ID_A1F13994F339438D9562F62DD69AAB0E",1)</f>
        <v>=DISPIMG("ID_A1F13994F339438D9562F62DD69AAB0E",1)</v>
      </c>
      <c r="V9" s="14"/>
      <c r="W9" s="15"/>
    </row>
    <row r="10" ht="19" customHeight="1" spans="1:23">
      <c r="A10" s="9"/>
      <c r="B10" s="10" t="s">
        <v>76</v>
      </c>
      <c r="C10" s="10" t="s">
        <v>99</v>
      </c>
      <c r="D10" s="11" t="s">
        <v>103</v>
      </c>
      <c r="E10" s="12"/>
      <c r="F10" s="12"/>
      <c r="G10" s="12">
        <v>25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0"/>
        <v>25</v>
      </c>
      <c r="T10" s="12">
        <v>60</v>
      </c>
      <c r="U10" s="17"/>
      <c r="V10" s="14"/>
      <c r="W10" s="8"/>
    </row>
    <row r="11" ht="19" customHeight="1" spans="1:23">
      <c r="A11" s="9"/>
      <c r="B11" s="10" t="s">
        <v>66</v>
      </c>
      <c r="C11" s="10" t="s">
        <v>99</v>
      </c>
      <c r="D11" s="11" t="s">
        <v>107</v>
      </c>
      <c r="E11" s="12"/>
      <c r="F11" s="12"/>
      <c r="G11" s="12"/>
      <c r="H11" s="12"/>
      <c r="I11" s="12"/>
      <c r="J11" s="12">
        <v>20</v>
      </c>
      <c r="K11" s="12">
        <v>10</v>
      </c>
      <c r="L11" s="12"/>
      <c r="M11" s="12"/>
      <c r="N11" s="12"/>
      <c r="O11" s="12"/>
      <c r="P11" s="12"/>
      <c r="Q11" s="12"/>
      <c r="R11" s="12"/>
      <c r="S11" s="12">
        <f t="shared" si="0"/>
        <v>30</v>
      </c>
      <c r="T11" s="12"/>
      <c r="U11" s="17"/>
      <c r="V11" s="14"/>
      <c r="W11" s="15"/>
    </row>
    <row r="12" ht="19" customHeight="1" spans="1:23">
      <c r="A12" s="9"/>
      <c r="B12" s="10" t="s">
        <v>34</v>
      </c>
      <c r="C12" s="10" t="s">
        <v>99</v>
      </c>
      <c r="D12" s="10" t="s">
        <v>108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>
        <f t="shared" si="0"/>
        <v>0</v>
      </c>
      <c r="T12" s="12">
        <v>60</v>
      </c>
      <c r="U12" s="18"/>
      <c r="V12" s="14"/>
      <c r="W12" s="8"/>
    </row>
    <row r="13" ht="19" customHeight="1" spans="1:23">
      <c r="A13" s="9">
        <v>46117</v>
      </c>
      <c r="B13" s="10" t="s">
        <v>34</v>
      </c>
      <c r="C13" s="10" t="s">
        <v>99</v>
      </c>
      <c r="D13" s="11" t="s">
        <v>109</v>
      </c>
      <c r="E13" s="12"/>
      <c r="F13" s="12"/>
      <c r="G13" s="12"/>
      <c r="H13" s="12"/>
      <c r="I13" s="12"/>
      <c r="J13" s="12">
        <v>30</v>
      </c>
      <c r="K13" s="12"/>
      <c r="L13" s="12"/>
      <c r="M13" s="12"/>
      <c r="N13" s="12"/>
      <c r="O13" s="12"/>
      <c r="P13" s="12"/>
      <c r="Q13" s="12"/>
      <c r="R13" s="12"/>
      <c r="S13" s="12">
        <f t="shared" si="0"/>
        <v>30</v>
      </c>
      <c r="T13" s="12"/>
      <c r="U13" s="58" t="str">
        <f>_xlfn.DISPIMG("ID_09F8F0FF8A774203AFBF9C0A47387DAC",1)</f>
        <v>=DISPIMG("ID_09F8F0FF8A774203AFBF9C0A47387DAC",1)</v>
      </c>
      <c r="V13" s="12" t="s">
        <v>62</v>
      </c>
      <c r="W13" s="8"/>
    </row>
    <row r="14" ht="19" customHeight="1" spans="1:23">
      <c r="A14" s="9"/>
      <c r="B14" s="10" t="s">
        <v>66</v>
      </c>
      <c r="C14" s="10" t="s">
        <v>99</v>
      </c>
      <c r="D14" s="10" t="s">
        <v>106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10</v>
      </c>
      <c r="Q14" s="12"/>
      <c r="R14" s="12"/>
      <c r="S14" s="12">
        <f t="shared" si="0"/>
        <v>10</v>
      </c>
      <c r="T14" s="12">
        <v>120</v>
      </c>
      <c r="U14" s="59"/>
      <c r="V14" s="12"/>
      <c r="W14" s="15"/>
    </row>
    <row r="15" ht="19" customHeight="1" spans="1:23">
      <c r="A15" s="9">
        <v>46118</v>
      </c>
      <c r="B15" s="10" t="s">
        <v>70</v>
      </c>
      <c r="C15" s="10" t="s">
        <v>99</v>
      </c>
      <c r="D15" s="10" t="s">
        <v>110</v>
      </c>
      <c r="E15" s="12"/>
      <c r="F15" s="12"/>
      <c r="G15" s="12"/>
      <c r="H15" s="12"/>
      <c r="I15" s="12"/>
      <c r="J15" s="12">
        <v>60</v>
      </c>
      <c r="K15" s="12"/>
      <c r="L15" s="12"/>
      <c r="M15" s="12"/>
      <c r="N15" s="12"/>
      <c r="O15" s="12"/>
      <c r="P15" s="12"/>
      <c r="Q15" s="12"/>
      <c r="R15" s="12"/>
      <c r="S15" s="12">
        <f t="shared" si="0"/>
        <v>60</v>
      </c>
      <c r="T15" s="12"/>
      <c r="U15" s="13" t="str">
        <f>_xlfn.DISPIMG("ID_314ABD862C65446A8B79A8196A9F4DEC",1)</f>
        <v>=DISPIMG("ID_314ABD862C65446A8B79A8196A9F4DEC",1)</v>
      </c>
      <c r="V15" s="12" t="s">
        <v>62</v>
      </c>
      <c r="W15" s="8"/>
    </row>
    <row r="16" ht="19" customHeight="1" spans="1:23">
      <c r="A16" s="9"/>
      <c r="B16" s="10" t="s">
        <v>74</v>
      </c>
      <c r="C16" s="10" t="s">
        <v>99</v>
      </c>
      <c r="D16" s="11" t="s">
        <v>107</v>
      </c>
      <c r="E16" s="12"/>
      <c r="F16" s="12"/>
      <c r="G16" s="12"/>
      <c r="H16" s="12"/>
      <c r="I16" s="12"/>
      <c r="J16" s="12">
        <v>70</v>
      </c>
      <c r="K16" s="12">
        <v>10</v>
      </c>
      <c r="L16" s="12"/>
      <c r="M16" s="12"/>
      <c r="N16" s="12"/>
      <c r="O16" s="12"/>
      <c r="P16" s="12"/>
      <c r="Q16" s="12"/>
      <c r="R16" s="12"/>
      <c r="S16" s="12">
        <f t="shared" si="0"/>
        <v>80</v>
      </c>
      <c r="T16" s="12"/>
      <c r="U16" s="17"/>
      <c r="V16" s="12"/>
      <c r="W16" s="8"/>
    </row>
    <row r="17" ht="19" customHeight="1" spans="1:23">
      <c r="A17" s="9"/>
      <c r="B17" s="10" t="s">
        <v>30</v>
      </c>
      <c r="C17" s="10" t="s">
        <v>99</v>
      </c>
      <c r="D17" s="10" t="s">
        <v>111</v>
      </c>
      <c r="E17" s="12">
        <v>25</v>
      </c>
      <c r="F17" s="12"/>
      <c r="G17" s="12"/>
      <c r="H17" s="12"/>
      <c r="I17" s="12"/>
      <c r="J17" s="12">
        <v>20</v>
      </c>
      <c r="K17" s="12">
        <v>10</v>
      </c>
      <c r="L17" s="12"/>
      <c r="M17" s="12"/>
      <c r="N17" s="12"/>
      <c r="O17" s="12"/>
      <c r="P17" s="12">
        <v>10</v>
      </c>
      <c r="Q17" s="12"/>
      <c r="R17" s="12"/>
      <c r="S17" s="12">
        <f t="shared" si="0"/>
        <v>65</v>
      </c>
      <c r="T17" s="12">
        <v>120</v>
      </c>
      <c r="U17" s="17"/>
      <c r="V17" s="12"/>
      <c r="W17" s="8"/>
    </row>
    <row r="18" ht="19" customHeight="1" spans="1:23">
      <c r="A18" s="9"/>
      <c r="B18" s="10" t="s">
        <v>52</v>
      </c>
      <c r="C18" s="10" t="s">
        <v>99</v>
      </c>
      <c r="D18" s="10" t="s">
        <v>112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108</v>
      </c>
      <c r="P18" s="12"/>
      <c r="Q18" s="12"/>
      <c r="R18" s="12" t="s">
        <v>48</v>
      </c>
      <c r="S18" s="12">
        <f t="shared" si="0"/>
        <v>108</v>
      </c>
      <c r="T18" s="12"/>
      <c r="U18" s="18"/>
      <c r="V18" s="12"/>
      <c r="W18" s="8"/>
    </row>
    <row r="19" ht="19" customHeight="1" spans="1:23">
      <c r="A19" s="9">
        <v>46119</v>
      </c>
      <c r="B19" s="10" t="s">
        <v>74</v>
      </c>
      <c r="C19" s="10" t="s">
        <v>99</v>
      </c>
      <c r="D19" s="11" t="s">
        <v>113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10</v>
      </c>
      <c r="Q19" s="21"/>
      <c r="R19" s="12"/>
      <c r="S19" s="12">
        <f t="shared" si="0"/>
        <v>10</v>
      </c>
      <c r="T19" s="12">
        <v>60</v>
      </c>
      <c r="U19" s="13" t="str">
        <f>_xlfn.DISPIMG("ID_5194EDD7915249A2A1F0465752E2F438",1)</f>
        <v>=DISPIMG("ID_5194EDD7915249A2A1F0465752E2F438",1)</v>
      </c>
      <c r="V19" s="14"/>
      <c r="W19" s="8"/>
    </row>
    <row r="20" ht="19" customHeight="1" spans="1:23">
      <c r="A20" s="9"/>
      <c r="B20" s="10" t="s">
        <v>30</v>
      </c>
      <c r="C20" s="10" t="s">
        <v>99</v>
      </c>
      <c r="D20" s="11" t="s">
        <v>106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10</v>
      </c>
      <c r="Q20" s="21"/>
      <c r="R20" s="12"/>
      <c r="S20" s="12">
        <f t="shared" si="0"/>
        <v>10</v>
      </c>
      <c r="T20" s="12">
        <v>120</v>
      </c>
      <c r="U20" s="17"/>
      <c r="V20" s="14"/>
      <c r="W20" s="8"/>
    </row>
    <row r="21" ht="19" customHeight="1" spans="1:23">
      <c r="A21" s="9"/>
      <c r="B21" s="10" t="s">
        <v>86</v>
      </c>
      <c r="C21" s="10" t="s">
        <v>99</v>
      </c>
      <c r="D21" s="11" t="s">
        <v>113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0</v>
      </c>
      <c r="T21" s="12">
        <v>60</v>
      </c>
      <c r="U21" s="17"/>
      <c r="V21" s="14"/>
      <c r="W21" s="8"/>
    </row>
    <row r="22" ht="19" customHeight="1" spans="1:23">
      <c r="A22" s="9"/>
      <c r="B22" s="11" t="s">
        <v>44</v>
      </c>
      <c r="C22" s="10" t="s">
        <v>99</v>
      </c>
      <c r="D22" s="11" t="s">
        <v>101</v>
      </c>
      <c r="E22" s="12"/>
      <c r="F22" s="12"/>
      <c r="G22" s="12"/>
      <c r="H22" s="12"/>
      <c r="I22" s="12"/>
      <c r="J22" s="12">
        <v>20</v>
      </c>
      <c r="K22" s="12">
        <v>10</v>
      </c>
      <c r="L22" s="12"/>
      <c r="M22" s="12"/>
      <c r="N22" s="12"/>
      <c r="O22" s="12"/>
      <c r="P22" s="12"/>
      <c r="Q22" s="12"/>
      <c r="R22" s="12"/>
      <c r="S22" s="12">
        <f t="shared" si="0"/>
        <v>30</v>
      </c>
      <c r="T22" s="12"/>
      <c r="U22" s="17"/>
      <c r="V22" s="14"/>
      <c r="W22" s="8"/>
    </row>
    <row r="23" ht="19" customHeight="1" spans="1:23">
      <c r="A23" s="9"/>
      <c r="B23" s="10" t="s">
        <v>79</v>
      </c>
      <c r="C23" s="10" t="s">
        <v>99</v>
      </c>
      <c r="D23" s="11" t="s">
        <v>114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10</v>
      </c>
      <c r="Q23" s="12"/>
      <c r="R23" s="12"/>
      <c r="S23" s="12">
        <f t="shared" si="0"/>
        <v>10</v>
      </c>
      <c r="T23" s="12">
        <v>60</v>
      </c>
      <c r="U23" s="17"/>
      <c r="V23" s="14"/>
      <c r="W23" s="8"/>
    </row>
    <row r="24" ht="19" customHeight="1" spans="1:23">
      <c r="A24" s="9"/>
      <c r="B24" s="10" t="s">
        <v>115</v>
      </c>
      <c r="C24" s="10" t="s">
        <v>99</v>
      </c>
      <c r="D24" s="10" t="s">
        <v>116</v>
      </c>
      <c r="E24" s="12"/>
      <c r="F24" s="12"/>
      <c r="G24" s="12"/>
      <c r="H24" s="12"/>
      <c r="I24" s="12"/>
      <c r="J24" s="12"/>
      <c r="K24" s="12">
        <v>10</v>
      </c>
      <c r="L24" s="12"/>
      <c r="M24" s="12"/>
      <c r="N24" s="12"/>
      <c r="O24" s="12"/>
      <c r="P24" s="12"/>
      <c r="Q24" s="12"/>
      <c r="R24" s="12"/>
      <c r="S24" s="12">
        <f t="shared" si="0"/>
        <v>10</v>
      </c>
      <c r="T24" s="12"/>
      <c r="U24" s="18"/>
      <c r="V24" s="14"/>
      <c r="W24" s="8"/>
    </row>
    <row r="25" ht="19" customHeight="1" spans="1:23">
      <c r="A25" s="9">
        <v>46120</v>
      </c>
      <c r="B25" s="10" t="s">
        <v>54</v>
      </c>
      <c r="C25" s="10" t="s">
        <v>99</v>
      </c>
      <c r="D25" s="11" t="s">
        <v>110</v>
      </c>
      <c r="E25" s="12"/>
      <c r="F25" s="12"/>
      <c r="G25" s="12"/>
      <c r="H25" s="12"/>
      <c r="I25" s="12"/>
      <c r="J25" s="12">
        <v>30</v>
      </c>
      <c r="K25" s="12"/>
      <c r="L25" s="12"/>
      <c r="M25" s="21"/>
      <c r="N25" s="21"/>
      <c r="O25" s="12"/>
      <c r="P25" s="12"/>
      <c r="Q25" s="12"/>
      <c r="R25" s="12"/>
      <c r="S25" s="12">
        <f t="shared" si="0"/>
        <v>30</v>
      </c>
      <c r="T25" s="12"/>
      <c r="U25" s="13" t="str">
        <f>_xlfn.DISPIMG("ID_D046E8E1CFCB4637A500E9862AC20C4E",1)</f>
        <v>=DISPIMG("ID_D046E8E1CFCB4637A500E9862AC20C4E",1)</v>
      </c>
      <c r="V25" s="12" t="s">
        <v>62</v>
      </c>
      <c r="W25" s="8"/>
    </row>
    <row r="26" ht="19" customHeight="1" spans="1:23">
      <c r="A26" s="9"/>
      <c r="B26" s="11" t="s">
        <v>44</v>
      </c>
      <c r="C26" s="10" t="s">
        <v>99</v>
      </c>
      <c r="D26" s="11" t="s">
        <v>114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>
        <v>10</v>
      </c>
      <c r="Q26" s="12"/>
      <c r="R26" s="12"/>
      <c r="S26" s="12">
        <f t="shared" si="0"/>
        <v>10</v>
      </c>
      <c r="T26" s="12">
        <v>60</v>
      </c>
      <c r="U26" s="17"/>
      <c r="V26" s="12"/>
      <c r="W26" s="8"/>
    </row>
    <row r="27" ht="19" customHeight="1" spans="1:23">
      <c r="A27" s="9"/>
      <c r="B27" s="10" t="s">
        <v>70</v>
      </c>
      <c r="C27" s="10" t="s">
        <v>99</v>
      </c>
      <c r="D27" s="11" t="s">
        <v>113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0</v>
      </c>
      <c r="T27" s="12">
        <v>60</v>
      </c>
      <c r="U27" s="17"/>
      <c r="V27" s="12"/>
      <c r="W27" s="8"/>
    </row>
    <row r="28" ht="19" customHeight="1" spans="1:23">
      <c r="A28" s="9"/>
      <c r="B28" s="10" t="s">
        <v>30</v>
      </c>
      <c r="C28" s="10" t="s">
        <v>99</v>
      </c>
      <c r="D28" s="11" t="s">
        <v>101</v>
      </c>
      <c r="E28" s="12"/>
      <c r="F28" s="12"/>
      <c r="G28" s="12"/>
      <c r="H28" s="12"/>
      <c r="I28" s="12"/>
      <c r="J28" s="12">
        <v>35</v>
      </c>
      <c r="K28" s="12">
        <v>10</v>
      </c>
      <c r="L28" s="12"/>
      <c r="M28" s="12"/>
      <c r="N28" s="12"/>
      <c r="O28" s="12"/>
      <c r="P28" s="12"/>
      <c r="Q28" s="12"/>
      <c r="R28" s="10"/>
      <c r="S28" s="12">
        <f t="shared" si="0"/>
        <v>45</v>
      </c>
      <c r="T28" s="12"/>
      <c r="U28" s="17"/>
      <c r="V28" s="12"/>
      <c r="W28" s="8"/>
    </row>
    <row r="29" ht="19" customHeight="1" spans="1:23">
      <c r="A29" s="9"/>
      <c r="B29" s="10" t="s">
        <v>26</v>
      </c>
      <c r="C29" s="10" t="s">
        <v>99</v>
      </c>
      <c r="D29" s="10" t="s">
        <v>113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0</v>
      </c>
      <c r="T29" s="12">
        <v>60</v>
      </c>
      <c r="U29" s="17"/>
      <c r="V29" s="12"/>
      <c r="W29" s="8"/>
    </row>
    <row r="30" ht="19" customHeight="1" spans="1:23">
      <c r="A30" s="9"/>
      <c r="B30" s="10" t="s">
        <v>52</v>
      </c>
      <c r="C30" s="10" t="s">
        <v>99</v>
      </c>
      <c r="D30" s="10" t="s">
        <v>117</v>
      </c>
      <c r="E30" s="12"/>
      <c r="F30" s="12"/>
      <c r="G30" s="12"/>
      <c r="H30" s="12"/>
      <c r="I30" s="12"/>
      <c r="J30" s="12">
        <v>60</v>
      </c>
      <c r="K30" s="12"/>
      <c r="L30" s="12"/>
      <c r="M30" s="12"/>
      <c r="N30" s="12"/>
      <c r="O30" s="12"/>
      <c r="P30" s="12"/>
      <c r="Q30" s="12"/>
      <c r="R30" s="12"/>
      <c r="S30" s="12">
        <f t="shared" si="0"/>
        <v>60</v>
      </c>
      <c r="T30" s="12">
        <v>120</v>
      </c>
      <c r="U30" s="18"/>
      <c r="V30" s="12"/>
      <c r="W30" s="8"/>
    </row>
    <row r="31" ht="19" customHeight="1" spans="1:23">
      <c r="A31" s="9">
        <v>46121</v>
      </c>
      <c r="B31" s="10" t="s">
        <v>92</v>
      </c>
      <c r="C31" s="10" t="s">
        <v>99</v>
      </c>
      <c r="D31" s="10" t="s">
        <v>118</v>
      </c>
      <c r="E31" s="12"/>
      <c r="F31" s="12"/>
      <c r="G31" s="12"/>
      <c r="H31" s="12"/>
      <c r="I31" s="12"/>
      <c r="J31" s="12"/>
      <c r="K31" s="12">
        <v>10</v>
      </c>
      <c r="L31" s="12"/>
      <c r="M31" s="12"/>
      <c r="N31" s="12"/>
      <c r="O31" s="12"/>
      <c r="P31" s="12"/>
      <c r="Q31" s="12"/>
      <c r="R31" s="12"/>
      <c r="S31" s="12">
        <f t="shared" si="0"/>
        <v>10</v>
      </c>
      <c r="T31" s="12"/>
      <c r="U31" s="13" t="str">
        <f>_xlfn.DISPIMG("ID_BE8FB4B587974120B3614AD1201C241B",1)</f>
        <v>=DISPIMG("ID_BE8FB4B587974120B3614AD1201C241B",1)</v>
      </c>
      <c r="V31" s="14"/>
      <c r="W31" s="8"/>
    </row>
    <row r="32" ht="19" customHeight="1" spans="1:23">
      <c r="A32" s="9"/>
      <c r="B32" s="10" t="s">
        <v>38</v>
      </c>
      <c r="C32" s="10" t="s">
        <v>99</v>
      </c>
      <c r="D32" s="10" t="s">
        <v>119</v>
      </c>
      <c r="E32" s="12"/>
      <c r="F32" s="12"/>
      <c r="G32" s="12"/>
      <c r="H32" s="12"/>
      <c r="I32" s="12"/>
      <c r="J32" s="12">
        <v>70</v>
      </c>
      <c r="K32" s="12">
        <v>10</v>
      </c>
      <c r="L32" s="12"/>
      <c r="M32" s="12"/>
      <c r="N32" s="12"/>
      <c r="O32" s="12"/>
      <c r="P32" s="12">
        <v>10</v>
      </c>
      <c r="Q32" s="12"/>
      <c r="R32" s="12"/>
      <c r="S32" s="12">
        <f t="shared" si="0"/>
        <v>90</v>
      </c>
      <c r="T32" s="12">
        <v>120</v>
      </c>
      <c r="U32" s="18"/>
      <c r="V32" s="14"/>
      <c r="W32" s="8"/>
    </row>
    <row r="33" ht="19" customHeight="1" spans="1:23">
      <c r="A33" s="9">
        <v>46122</v>
      </c>
      <c r="B33" s="10" t="s">
        <v>76</v>
      </c>
      <c r="C33" s="10" t="s">
        <v>99</v>
      </c>
      <c r="D33" s="11" t="s">
        <v>31</v>
      </c>
      <c r="E33" s="12">
        <v>17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17</v>
      </c>
      <c r="T33" s="12"/>
      <c r="U33" s="13" t="str">
        <f>_xlfn.DISPIMG("ID_58019C2481694225B4E3020D65FE5274",1)</f>
        <v>=DISPIMG("ID_58019C2481694225B4E3020D65FE5274",1)</v>
      </c>
      <c r="V33" s="12" t="s">
        <v>62</v>
      </c>
      <c r="W33" s="8"/>
    </row>
    <row r="34" ht="19" customHeight="1" spans="1:23">
      <c r="A34" s="9"/>
      <c r="B34" s="11" t="s">
        <v>23</v>
      </c>
      <c r="C34" s="10" t="s">
        <v>99</v>
      </c>
      <c r="D34" s="11" t="s">
        <v>120</v>
      </c>
      <c r="E34" s="12">
        <v>4</v>
      </c>
      <c r="F34" s="12"/>
      <c r="G34" s="12"/>
      <c r="H34" s="12"/>
      <c r="I34" s="12"/>
      <c r="J34" s="12">
        <v>5</v>
      </c>
      <c r="K34" s="12"/>
      <c r="L34" s="12"/>
      <c r="M34" s="12"/>
      <c r="N34" s="12"/>
      <c r="O34" s="12"/>
      <c r="P34" s="12">
        <v>10</v>
      </c>
      <c r="Q34" s="12"/>
      <c r="R34" s="12"/>
      <c r="S34" s="12">
        <f t="shared" si="0"/>
        <v>19</v>
      </c>
      <c r="T34" s="12">
        <v>60</v>
      </c>
      <c r="U34" s="18"/>
      <c r="V34" s="12"/>
      <c r="W34" s="8"/>
    </row>
    <row r="35" ht="19" customHeight="1" spans="1:23">
      <c r="A35" s="9">
        <v>46123</v>
      </c>
      <c r="B35" s="10" t="s">
        <v>92</v>
      </c>
      <c r="C35" s="10" t="s">
        <v>99</v>
      </c>
      <c r="D35" s="10" t="s">
        <v>121</v>
      </c>
      <c r="E35" s="12"/>
      <c r="F35" s="12"/>
      <c r="G35" s="12"/>
      <c r="H35" s="12"/>
      <c r="I35" s="12"/>
      <c r="J35" s="12">
        <v>40</v>
      </c>
      <c r="K35" s="12"/>
      <c r="L35" s="12"/>
      <c r="M35" s="12"/>
      <c r="N35" s="12"/>
      <c r="O35" s="12"/>
      <c r="P35" s="12"/>
      <c r="Q35" s="12"/>
      <c r="R35" s="12"/>
      <c r="S35" s="12">
        <f t="shared" si="0"/>
        <v>40</v>
      </c>
      <c r="T35" s="12">
        <v>120</v>
      </c>
      <c r="U35" s="27" t="str">
        <f>_xlfn.DISPIMG("ID_6216459BD13A479B81F8CFBA2E2EEEAD",1)</f>
        <v>=DISPIMG("ID_6216459BD13A479B81F8CFBA2E2EEEAD",1)</v>
      </c>
      <c r="V35" s="14"/>
      <c r="W35" s="8"/>
    </row>
    <row r="36" ht="19" customHeight="1" spans="1:23">
      <c r="A36" s="9"/>
      <c r="B36" s="10" t="s">
        <v>76</v>
      </c>
      <c r="C36" s="10" t="s">
        <v>99</v>
      </c>
      <c r="D36" s="10" t="s">
        <v>113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v>10</v>
      </c>
      <c r="Q36" s="12"/>
      <c r="R36" s="12"/>
      <c r="S36" s="12">
        <f t="shared" si="0"/>
        <v>10</v>
      </c>
      <c r="T36" s="12">
        <v>60</v>
      </c>
      <c r="U36" s="28"/>
      <c r="V36" s="46"/>
      <c r="W36" s="8"/>
    </row>
    <row r="37" ht="19" customHeight="1" spans="1:23">
      <c r="A37" s="23">
        <v>46124</v>
      </c>
      <c r="B37" s="25" t="s">
        <v>28</v>
      </c>
      <c r="C37" s="24" t="s">
        <v>99</v>
      </c>
      <c r="D37" s="24" t="s">
        <v>113</v>
      </c>
      <c r="E37" s="21"/>
      <c r="F37" s="21"/>
      <c r="G37" s="21"/>
      <c r="H37" s="21"/>
      <c r="I37" s="12"/>
      <c r="J37" s="12"/>
      <c r="K37" s="12"/>
      <c r="L37" s="12"/>
      <c r="M37" s="12"/>
      <c r="N37" s="12"/>
      <c r="O37" s="12"/>
      <c r="P37" s="12">
        <v>10</v>
      </c>
      <c r="Q37" s="12"/>
      <c r="R37" s="12"/>
      <c r="S37" s="12">
        <f t="shared" si="0"/>
        <v>10</v>
      </c>
      <c r="T37" s="12">
        <v>60</v>
      </c>
      <c r="U37" s="26" t="str">
        <f>_xlfn.DISPIMG("ID_83060147E72A4D3B84C8E067720E1571",1)</f>
        <v>=DISPIMG("ID_83060147E72A4D3B84C8E067720E1571",1)</v>
      </c>
      <c r="V37" s="12" t="s">
        <v>62</v>
      </c>
      <c r="W37" s="8"/>
    </row>
    <row r="38" ht="19" customHeight="1" spans="1:23">
      <c r="A38" s="9">
        <v>46125</v>
      </c>
      <c r="B38" s="10" t="s">
        <v>40</v>
      </c>
      <c r="C38" s="10" t="s">
        <v>99</v>
      </c>
      <c r="D38" s="10" t="s">
        <v>122</v>
      </c>
      <c r="E38" s="12"/>
      <c r="F38" s="12"/>
      <c r="G38" s="12"/>
      <c r="H38" s="12"/>
      <c r="I38" s="12"/>
      <c r="J38" s="12">
        <v>140</v>
      </c>
      <c r="K38" s="12">
        <v>10</v>
      </c>
      <c r="L38" s="12"/>
      <c r="M38" s="12"/>
      <c r="N38" s="12"/>
      <c r="O38" s="12"/>
      <c r="P38" s="12">
        <v>10</v>
      </c>
      <c r="Q38" s="12"/>
      <c r="R38" s="12"/>
      <c r="S38" s="12">
        <f t="shared" si="0"/>
        <v>160</v>
      </c>
      <c r="T38" s="12">
        <v>120</v>
      </c>
      <c r="U38" s="27" t="str">
        <f>_xlfn.DISPIMG("ID_CC1BB38C76004599814C7C35A76007F4",1)</f>
        <v>=DISPIMG("ID_CC1BB38C76004599814C7C35A76007F4",1)</v>
      </c>
      <c r="V38" s="46"/>
      <c r="W38" s="8"/>
    </row>
    <row r="39" ht="19" customHeight="1" spans="1:23">
      <c r="A39" s="9"/>
      <c r="B39" s="10" t="s">
        <v>32</v>
      </c>
      <c r="C39" s="10" t="s">
        <v>99</v>
      </c>
      <c r="D39" s="11" t="s">
        <v>31</v>
      </c>
      <c r="E39" s="12">
        <v>18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18</v>
      </c>
      <c r="T39" s="12"/>
      <c r="U39" s="47"/>
      <c r="V39" s="14"/>
      <c r="W39" s="8"/>
    </row>
    <row r="40" ht="19" customHeight="1" spans="1:23">
      <c r="A40" s="9"/>
      <c r="B40" s="10" t="s">
        <v>123</v>
      </c>
      <c r="C40" s="10" t="s">
        <v>99</v>
      </c>
      <c r="D40" s="10" t="s">
        <v>101</v>
      </c>
      <c r="E40" s="12"/>
      <c r="F40" s="12"/>
      <c r="G40" s="12"/>
      <c r="H40" s="12"/>
      <c r="I40" s="12"/>
      <c r="J40" s="12">
        <v>70</v>
      </c>
      <c r="K40" s="12">
        <v>10</v>
      </c>
      <c r="L40" s="12"/>
      <c r="M40" s="12"/>
      <c r="N40" s="12"/>
      <c r="O40" s="12"/>
      <c r="P40" s="12"/>
      <c r="Q40" s="12"/>
      <c r="R40" s="12"/>
      <c r="S40" s="12">
        <f t="shared" si="0"/>
        <v>80</v>
      </c>
      <c r="T40" s="12"/>
      <c r="U40" s="28"/>
      <c r="V40" s="14"/>
      <c r="W40" s="8"/>
    </row>
    <row r="41" ht="19" customHeight="1" spans="1:23">
      <c r="A41" s="9"/>
      <c r="B41" s="10"/>
      <c r="C41" s="10" t="s">
        <v>99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99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99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99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99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99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99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99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99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99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99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99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99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99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99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99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99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99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99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99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99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99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99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99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99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99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99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99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99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99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99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99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99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1696</v>
      </c>
      <c r="T74" s="39">
        <f>SUM(T3:T73)</f>
        <v>1800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1304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30">
    <mergeCell ref="A1:U1"/>
    <mergeCell ref="A75:T75"/>
    <mergeCell ref="A3:A4"/>
    <mergeCell ref="A5:A6"/>
    <mergeCell ref="A7:A8"/>
    <mergeCell ref="A9:A12"/>
    <mergeCell ref="A13:A14"/>
    <mergeCell ref="A15:A18"/>
    <mergeCell ref="A19:A24"/>
    <mergeCell ref="A25:A30"/>
    <mergeCell ref="A31:A32"/>
    <mergeCell ref="A33:A34"/>
    <mergeCell ref="A35:A36"/>
    <mergeCell ref="A38:A40"/>
    <mergeCell ref="U3:U4"/>
    <mergeCell ref="U5:U6"/>
    <mergeCell ref="U7:U8"/>
    <mergeCell ref="U9:U12"/>
    <mergeCell ref="U13:U14"/>
    <mergeCell ref="U15:U18"/>
    <mergeCell ref="U19:U24"/>
    <mergeCell ref="U25:U30"/>
    <mergeCell ref="U31:U32"/>
    <mergeCell ref="U33:U34"/>
    <mergeCell ref="U35:U36"/>
    <mergeCell ref="U38:U40"/>
    <mergeCell ref="V13:V14"/>
    <mergeCell ref="V15:V18"/>
    <mergeCell ref="V25:V30"/>
    <mergeCell ref="V33:V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85"/>
  <sheetViews>
    <sheetView workbookViewId="0">
      <pane xSplit="4" ySplit="2" topLeftCell="E71" activePane="bottomRight" state="frozen"/>
      <selection/>
      <selection pane="topRight"/>
      <selection pane="bottomLeft"/>
      <selection pane="bottomRight" activeCell="A75" sqref="A75:T75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4" style="1" customWidth="1"/>
    <col min="22" max="16384" width="9" style="1"/>
  </cols>
  <sheetData>
    <row r="1" ht="35" customHeight="1" spans="1:23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23">
        <v>46113</v>
      </c>
      <c r="B3" s="10" t="s">
        <v>66</v>
      </c>
      <c r="C3" s="10" t="s">
        <v>125</v>
      </c>
      <c r="D3" s="11" t="s">
        <v>126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10</v>
      </c>
      <c r="Q3" s="12"/>
      <c r="R3" s="10"/>
      <c r="S3" s="12">
        <f t="shared" ref="S3:S66" si="0">SUM(E3:Q3)</f>
        <v>10</v>
      </c>
      <c r="T3" s="12">
        <v>120</v>
      </c>
      <c r="U3" s="13" t="str">
        <f>_xlfn.DISPIMG("ID_DE4106931FF04103BE38C93819C4D4AB",1)</f>
        <v>=DISPIMG("ID_DE4106931FF04103BE38C93819C4D4AB",1)</v>
      </c>
      <c r="V3" s="14"/>
      <c r="W3" s="15"/>
    </row>
    <row r="4" ht="19" customHeight="1" spans="1:23">
      <c r="A4" s="52"/>
      <c r="B4" t="s">
        <v>44</v>
      </c>
      <c r="C4" s="10" t="s">
        <v>125</v>
      </c>
      <c r="D4" s="11" t="s">
        <v>127</v>
      </c>
      <c r="E4" s="16"/>
      <c r="F4" s="16"/>
      <c r="G4" s="16"/>
      <c r="H4" s="16"/>
      <c r="I4" s="16"/>
      <c r="J4" s="16">
        <v>35</v>
      </c>
      <c r="K4" s="16">
        <v>10</v>
      </c>
      <c r="L4" s="16"/>
      <c r="M4" s="16"/>
      <c r="N4" s="16"/>
      <c r="O4" s="16"/>
      <c r="P4" s="16">
        <v>10</v>
      </c>
      <c r="Q4" s="16"/>
      <c r="R4" s="16"/>
      <c r="S4" s="12">
        <f t="shared" si="0"/>
        <v>55</v>
      </c>
      <c r="T4" s="16">
        <v>60</v>
      </c>
      <c r="U4" s="18"/>
      <c r="V4" s="14"/>
      <c r="W4" s="15"/>
    </row>
    <row r="5" ht="19" customHeight="1" spans="1:23">
      <c r="A5" s="9">
        <v>46114</v>
      </c>
      <c r="B5" s="10" t="s">
        <v>128</v>
      </c>
      <c r="C5" s="10" t="s">
        <v>125</v>
      </c>
      <c r="D5" s="11" t="s">
        <v>31</v>
      </c>
      <c r="E5" s="16">
        <v>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2">
        <f t="shared" si="0"/>
        <v>9</v>
      </c>
      <c r="T5" s="16"/>
      <c r="U5" s="13" t="str">
        <f>_xlfn.DISPIMG("ID_4FF1275B12F046578254D2C5F8324512",1)</f>
        <v>=DISPIMG("ID_4FF1275B12F046578254D2C5F8324512",1)</v>
      </c>
      <c r="V5" s="14"/>
      <c r="W5" s="15"/>
    </row>
    <row r="6" ht="19" customHeight="1" spans="1:23">
      <c r="A6" s="9"/>
      <c r="B6" s="11" t="s">
        <v>35</v>
      </c>
      <c r="C6" s="10" t="s">
        <v>125</v>
      </c>
      <c r="D6" s="11" t="s">
        <v>31</v>
      </c>
      <c r="E6" s="12">
        <v>20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"/>
      <c r="S6" s="12">
        <f t="shared" si="0"/>
        <v>20</v>
      </c>
      <c r="T6" s="12"/>
      <c r="U6" s="17"/>
      <c r="V6" s="14"/>
      <c r="W6" s="8"/>
    </row>
    <row r="7" ht="19" customHeight="1" spans="1:23">
      <c r="A7" s="9"/>
      <c r="B7" s="11" t="s">
        <v>54</v>
      </c>
      <c r="C7" s="10" t="s">
        <v>125</v>
      </c>
      <c r="D7" s="11" t="s">
        <v>31</v>
      </c>
      <c r="E7" s="12">
        <v>20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>
        <f t="shared" si="0"/>
        <v>20</v>
      </c>
      <c r="T7" s="12"/>
      <c r="U7" s="17"/>
      <c r="V7" s="14"/>
      <c r="W7" s="15"/>
    </row>
    <row r="8" ht="19" customHeight="1" spans="1:23">
      <c r="A8" s="9"/>
      <c r="B8" s="11" t="s">
        <v>50</v>
      </c>
      <c r="C8" s="10" t="s">
        <v>125</v>
      </c>
      <c r="D8" s="11" t="s">
        <v>129</v>
      </c>
      <c r="E8" s="12"/>
      <c r="F8" s="12"/>
      <c r="G8" s="12"/>
      <c r="H8" s="12"/>
      <c r="I8" s="12"/>
      <c r="J8" s="12">
        <v>70</v>
      </c>
      <c r="K8" s="12">
        <v>10</v>
      </c>
      <c r="L8" s="12"/>
      <c r="M8" s="12"/>
      <c r="N8" s="12"/>
      <c r="O8" s="12"/>
      <c r="P8" s="12">
        <v>10</v>
      </c>
      <c r="Q8" s="12"/>
      <c r="R8" s="12"/>
      <c r="S8" s="12">
        <f t="shared" si="0"/>
        <v>90</v>
      </c>
      <c r="T8" s="12">
        <v>120</v>
      </c>
      <c r="U8" s="18"/>
      <c r="V8" s="14"/>
      <c r="W8" s="15"/>
    </row>
    <row r="9" ht="19" customHeight="1" spans="1:23">
      <c r="A9" s="9">
        <v>46115</v>
      </c>
      <c r="B9" s="10" t="s">
        <v>44</v>
      </c>
      <c r="C9" s="10" t="s">
        <v>125</v>
      </c>
      <c r="D9" s="11" t="s">
        <v>31</v>
      </c>
      <c r="E9" s="12">
        <v>20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4"/>
      <c r="S9" s="12">
        <f t="shared" si="0"/>
        <v>20</v>
      </c>
      <c r="T9" s="12"/>
      <c r="U9" s="13" t="str">
        <f>_xlfn.DISPIMG("ID_E0C2A4264A124B10A9B7203D61BFB035",1)</f>
        <v>=DISPIMG("ID_E0C2A4264A124B10A9B7203D61BFB035",1)</v>
      </c>
      <c r="V9" s="14"/>
      <c r="W9" s="15"/>
    </row>
    <row r="10" ht="19" customHeight="1" spans="1:23">
      <c r="A10" s="9"/>
      <c r="B10" s="11" t="s">
        <v>130</v>
      </c>
      <c r="C10" s="10" t="s">
        <v>125</v>
      </c>
      <c r="D10" s="11" t="s">
        <v>129</v>
      </c>
      <c r="E10" s="12"/>
      <c r="F10" s="12"/>
      <c r="G10" s="12"/>
      <c r="H10" s="12"/>
      <c r="I10" s="12"/>
      <c r="J10" s="12">
        <v>35</v>
      </c>
      <c r="K10" s="12">
        <v>10</v>
      </c>
      <c r="L10" s="12"/>
      <c r="M10" s="12"/>
      <c r="N10" s="12"/>
      <c r="O10" s="12"/>
      <c r="P10" s="12">
        <v>10</v>
      </c>
      <c r="Q10" s="12"/>
      <c r="R10" s="12"/>
      <c r="S10" s="12">
        <f t="shared" si="0"/>
        <v>55</v>
      </c>
      <c r="T10" s="12">
        <v>120</v>
      </c>
      <c r="U10" s="17"/>
      <c r="V10" s="14"/>
      <c r="W10" s="8"/>
    </row>
    <row r="11" ht="19" customHeight="1" spans="1:23">
      <c r="A11" s="9"/>
      <c r="B11" s="11" t="s">
        <v>65</v>
      </c>
      <c r="C11" s="10" t="s">
        <v>125</v>
      </c>
      <c r="D11" s="11" t="s">
        <v>131</v>
      </c>
      <c r="E11" s="12"/>
      <c r="F11" s="12"/>
      <c r="G11" s="12"/>
      <c r="H11" s="12"/>
      <c r="I11" s="12"/>
      <c r="J11" s="12">
        <v>20</v>
      </c>
      <c r="K11" s="12">
        <v>10</v>
      </c>
      <c r="L11" s="12"/>
      <c r="M11" s="12"/>
      <c r="N11" s="12"/>
      <c r="O11" s="12"/>
      <c r="P11" s="12"/>
      <c r="Q11" s="12"/>
      <c r="R11" s="12"/>
      <c r="S11" s="12">
        <f t="shared" si="0"/>
        <v>30</v>
      </c>
      <c r="T11" s="12"/>
      <c r="U11" s="18"/>
      <c r="V11" s="14"/>
      <c r="W11" s="15"/>
    </row>
    <row r="12" ht="19" customHeight="1" spans="1:23">
      <c r="A12" s="9">
        <v>46116</v>
      </c>
      <c r="B12" s="11" t="s">
        <v>44</v>
      </c>
      <c r="C12" s="10" t="s">
        <v>125</v>
      </c>
      <c r="D12" s="11" t="s">
        <v>132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10</v>
      </c>
      <c r="Q12" s="12"/>
      <c r="R12" s="12"/>
      <c r="S12" s="12">
        <f t="shared" si="0"/>
        <v>10</v>
      </c>
      <c r="T12" s="12">
        <v>120</v>
      </c>
      <c r="U12" s="13" t="str">
        <f>_xlfn.DISPIMG("ID_D95047021A2B4D02A2DB270D3A6A16F1",1)</f>
        <v>=DISPIMG("ID_D95047021A2B4D02A2DB270D3A6A16F1",1)</v>
      </c>
      <c r="V12" s="14"/>
      <c r="W12" s="8"/>
    </row>
    <row r="13" ht="19" customHeight="1" spans="1:23">
      <c r="A13" s="9"/>
      <c r="B13" s="10" t="s">
        <v>67</v>
      </c>
      <c r="C13" s="10" t="s">
        <v>125</v>
      </c>
      <c r="D13" s="11" t="s">
        <v>131</v>
      </c>
      <c r="E13" s="12"/>
      <c r="F13" s="12"/>
      <c r="G13" s="12"/>
      <c r="H13" s="12"/>
      <c r="I13" s="12"/>
      <c r="J13" s="12">
        <v>70</v>
      </c>
      <c r="K13" s="12">
        <v>10</v>
      </c>
      <c r="L13" s="12"/>
      <c r="M13" s="12"/>
      <c r="N13" s="12"/>
      <c r="O13" s="12"/>
      <c r="P13" s="12"/>
      <c r="Q13" s="12"/>
      <c r="R13" s="12"/>
      <c r="S13" s="12">
        <f t="shared" si="0"/>
        <v>80</v>
      </c>
      <c r="T13" s="12"/>
      <c r="U13" s="18"/>
      <c r="V13" s="14"/>
      <c r="W13" s="8"/>
    </row>
    <row r="14" ht="19" customHeight="1" spans="1:23">
      <c r="A14" s="9">
        <v>46117</v>
      </c>
      <c r="B14" s="10" t="s">
        <v>67</v>
      </c>
      <c r="C14" s="10" t="s">
        <v>125</v>
      </c>
      <c r="D14" s="11" t="s">
        <v>133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10</v>
      </c>
      <c r="Q14" s="12"/>
      <c r="R14" s="12"/>
      <c r="S14" s="12">
        <f t="shared" si="0"/>
        <v>10</v>
      </c>
      <c r="T14" s="12">
        <v>60</v>
      </c>
      <c r="U14" s="13" t="str">
        <f>_xlfn.DISPIMG("ID_3ECC7FE7503443E1974418D68B414E7D",1)</f>
        <v>=DISPIMG("ID_3ECC7FE7503443E1974418D68B414E7D",1)</v>
      </c>
      <c r="V14" s="14"/>
      <c r="W14" s="15"/>
    </row>
    <row r="15" ht="19" customHeight="1" spans="1:23">
      <c r="A15" s="9"/>
      <c r="B15" s="11" t="s">
        <v>63</v>
      </c>
      <c r="C15" s="10" t="s">
        <v>125</v>
      </c>
      <c r="D15" s="11" t="s">
        <v>127</v>
      </c>
      <c r="E15" s="12">
        <v>20</v>
      </c>
      <c r="F15" s="12"/>
      <c r="G15" s="12"/>
      <c r="H15" s="12"/>
      <c r="I15" s="12"/>
      <c r="J15" s="12">
        <v>70</v>
      </c>
      <c r="K15" s="12">
        <v>10</v>
      </c>
      <c r="L15" s="12">
        <v>30</v>
      </c>
      <c r="M15" s="12"/>
      <c r="N15" s="12"/>
      <c r="O15" s="12"/>
      <c r="P15" s="12">
        <v>10</v>
      </c>
      <c r="Q15" s="12"/>
      <c r="R15" s="12"/>
      <c r="S15" s="12">
        <f t="shared" si="0"/>
        <v>140</v>
      </c>
      <c r="T15" s="12">
        <v>60</v>
      </c>
      <c r="U15" s="17"/>
      <c r="V15" s="14"/>
      <c r="W15" s="8"/>
    </row>
    <row r="16" ht="19" customHeight="1" spans="1:23">
      <c r="A16" s="9"/>
      <c r="B16" s="11" t="s">
        <v>50</v>
      </c>
      <c r="C16" s="10" t="s">
        <v>125</v>
      </c>
      <c r="D16" s="11" t="s">
        <v>31</v>
      </c>
      <c r="E16" s="12">
        <v>18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18</v>
      </c>
      <c r="T16" s="12"/>
      <c r="U16" s="18"/>
      <c r="V16" s="14"/>
      <c r="W16" s="8"/>
    </row>
    <row r="17" ht="19" customHeight="1" spans="1:23">
      <c r="A17" s="23">
        <v>46118</v>
      </c>
      <c r="B17" s="10" t="s">
        <v>54</v>
      </c>
      <c r="C17" s="10" t="s">
        <v>125</v>
      </c>
      <c r="D17" s="11" t="s">
        <v>131</v>
      </c>
      <c r="E17" s="12">
        <v>26</v>
      </c>
      <c r="F17" s="12"/>
      <c r="G17" s="12"/>
      <c r="H17" s="12"/>
      <c r="I17" s="12"/>
      <c r="J17" s="12">
        <v>105</v>
      </c>
      <c r="K17" s="12">
        <v>10</v>
      </c>
      <c r="L17" s="12"/>
      <c r="M17" s="12"/>
      <c r="N17" s="12"/>
      <c r="O17" s="12"/>
      <c r="P17" s="12"/>
      <c r="Q17" s="12"/>
      <c r="R17" s="12"/>
      <c r="S17" s="12">
        <f t="shared" si="0"/>
        <v>141</v>
      </c>
      <c r="T17" s="12"/>
      <c r="U17" s="13" t="str">
        <f>_xlfn.DISPIMG("ID_13D36FE9C4E545C3AACCB9478385EC72",1)</f>
        <v>=DISPIMG("ID_13D36FE9C4E545C3AACCB9478385EC72",1)</v>
      </c>
      <c r="V17" s="12" t="s">
        <v>62</v>
      </c>
      <c r="W17" s="8"/>
    </row>
    <row r="18" ht="19" customHeight="1" spans="1:23">
      <c r="A18" s="29"/>
      <c r="B18" s="11" t="s">
        <v>66</v>
      </c>
      <c r="C18" s="10" t="s">
        <v>125</v>
      </c>
      <c r="D18" s="11" t="s">
        <v>131</v>
      </c>
      <c r="E18" s="12"/>
      <c r="F18" s="12"/>
      <c r="G18" s="12"/>
      <c r="H18" s="12"/>
      <c r="I18" s="12"/>
      <c r="J18" s="12">
        <v>35</v>
      </c>
      <c r="K18" s="12">
        <v>10</v>
      </c>
      <c r="L18" s="12"/>
      <c r="M18" s="12"/>
      <c r="N18" s="12"/>
      <c r="O18" s="12"/>
      <c r="P18" s="12"/>
      <c r="Q18" s="12"/>
      <c r="R18" s="12"/>
      <c r="S18" s="12">
        <f t="shared" si="0"/>
        <v>45</v>
      </c>
      <c r="T18" s="12"/>
      <c r="U18" s="17"/>
      <c r="V18" s="12"/>
      <c r="W18" s="8"/>
    </row>
    <row r="19" ht="19" customHeight="1" spans="1:23">
      <c r="A19" s="29"/>
      <c r="B19" s="11" t="s">
        <v>77</v>
      </c>
      <c r="C19" s="10" t="s">
        <v>125</v>
      </c>
      <c r="D19" s="11" t="s">
        <v>133</v>
      </c>
      <c r="E19" s="12"/>
      <c r="F19" s="12"/>
      <c r="G19" s="12"/>
      <c r="H19" s="12"/>
      <c r="I19" s="12"/>
      <c r="J19" s="12"/>
      <c r="K19" s="12"/>
      <c r="L19" s="12">
        <v>15</v>
      </c>
      <c r="M19" s="12"/>
      <c r="N19" s="12"/>
      <c r="O19" s="12"/>
      <c r="P19" s="12">
        <v>10</v>
      </c>
      <c r="Q19" s="21"/>
      <c r="R19" s="12"/>
      <c r="S19" s="12">
        <f t="shared" si="0"/>
        <v>25</v>
      </c>
      <c r="T19" s="12">
        <v>60</v>
      </c>
      <c r="U19" s="17"/>
      <c r="V19" s="12"/>
      <c r="W19" s="8"/>
    </row>
    <row r="20" ht="19" customHeight="1" spans="1:23">
      <c r="A20" s="29"/>
      <c r="B20" s="10" t="s">
        <v>86</v>
      </c>
      <c r="C20" s="10" t="s">
        <v>125</v>
      </c>
      <c r="D20" s="10" t="s">
        <v>134</v>
      </c>
      <c r="E20" s="12"/>
      <c r="F20" s="12"/>
      <c r="G20" s="12"/>
      <c r="H20" s="12"/>
      <c r="I20" s="12"/>
      <c r="J20" s="12"/>
      <c r="K20" s="12"/>
      <c r="L20" s="12">
        <v>15</v>
      </c>
      <c r="M20" s="12"/>
      <c r="N20" s="12"/>
      <c r="O20" s="12"/>
      <c r="P20" s="12"/>
      <c r="Q20" s="21"/>
      <c r="R20" s="12"/>
      <c r="S20" s="12">
        <f t="shared" si="0"/>
        <v>15</v>
      </c>
      <c r="T20" s="12"/>
      <c r="U20" s="17"/>
      <c r="V20" s="12"/>
      <c r="W20" s="8"/>
    </row>
    <row r="21" ht="19" customHeight="1" spans="1:23">
      <c r="A21" s="29"/>
      <c r="B21" s="11" t="s">
        <v>63</v>
      </c>
      <c r="C21" s="10" t="s">
        <v>125</v>
      </c>
      <c r="D21" s="11" t="s">
        <v>135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0</v>
      </c>
      <c r="T21" s="12">
        <v>60</v>
      </c>
      <c r="U21" s="17"/>
      <c r="V21" s="12"/>
      <c r="W21" s="8"/>
    </row>
    <row r="22" ht="19" customHeight="1" spans="1:23">
      <c r="A22" s="29"/>
      <c r="B22" s="11" t="s">
        <v>64</v>
      </c>
      <c r="C22" s="10" t="s">
        <v>125</v>
      </c>
      <c r="D22" s="11" t="s">
        <v>135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f t="shared" si="0"/>
        <v>0</v>
      </c>
      <c r="T22" s="12">
        <v>60</v>
      </c>
      <c r="U22" s="17"/>
      <c r="V22" s="12"/>
      <c r="W22" s="8"/>
    </row>
    <row r="23" ht="19" customHeight="1" spans="1:23">
      <c r="A23" s="52"/>
      <c r="B23" s="11" t="s">
        <v>115</v>
      </c>
      <c r="C23" s="10" t="s">
        <v>125</v>
      </c>
      <c r="D23" s="11" t="s">
        <v>136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124</v>
      </c>
      <c r="P23" s="12"/>
      <c r="Q23" s="12"/>
      <c r="R23" s="12" t="s">
        <v>137</v>
      </c>
      <c r="S23" s="12">
        <f t="shared" si="0"/>
        <v>124</v>
      </c>
      <c r="T23" s="12"/>
      <c r="U23" s="18"/>
      <c r="V23" s="12"/>
      <c r="W23" s="8"/>
    </row>
    <row r="24" ht="19" customHeight="1" spans="1:23">
      <c r="A24" s="9">
        <v>46119</v>
      </c>
      <c r="B24" s="10" t="s">
        <v>64</v>
      </c>
      <c r="C24" s="10" t="s">
        <v>125</v>
      </c>
      <c r="D24" s="11" t="s">
        <v>131</v>
      </c>
      <c r="E24" s="12"/>
      <c r="F24" s="12"/>
      <c r="G24" s="12"/>
      <c r="H24" s="12"/>
      <c r="I24" s="12"/>
      <c r="J24" s="12">
        <f>35+20</f>
        <v>55</v>
      </c>
      <c r="K24" s="12">
        <v>10</v>
      </c>
      <c r="L24" s="12"/>
      <c r="M24" s="12"/>
      <c r="N24" s="12"/>
      <c r="O24" s="12"/>
      <c r="P24" s="12"/>
      <c r="Q24" s="12"/>
      <c r="R24" s="12"/>
      <c r="S24" s="12">
        <f t="shared" si="0"/>
        <v>65</v>
      </c>
      <c r="T24" s="12"/>
      <c r="U24" s="13" t="str">
        <f>_xlfn.DISPIMG("ID_B92E7326C27046FBBFAA5A6BC7B32C90",1)</f>
        <v>=DISPIMG("ID_B92E7326C27046FBBFAA5A6BC7B32C90",1)</v>
      </c>
      <c r="V24" s="14"/>
      <c r="W24" s="8"/>
    </row>
    <row r="25" ht="19" customHeight="1" spans="1:23">
      <c r="A25" s="9"/>
      <c r="B25" s="10" t="s">
        <v>67</v>
      </c>
      <c r="C25" s="10" t="s">
        <v>125</v>
      </c>
      <c r="D25" s="11" t="s">
        <v>131</v>
      </c>
      <c r="E25" s="12">
        <v>10</v>
      </c>
      <c r="F25" s="12"/>
      <c r="G25" s="12"/>
      <c r="H25" s="12"/>
      <c r="I25" s="12"/>
      <c r="J25" s="12">
        <v>70</v>
      </c>
      <c r="K25" s="12">
        <v>10</v>
      </c>
      <c r="L25" s="12"/>
      <c r="M25" s="21"/>
      <c r="N25" s="21"/>
      <c r="O25" s="12"/>
      <c r="P25" s="12"/>
      <c r="Q25" s="12"/>
      <c r="R25" s="12"/>
      <c r="S25" s="12">
        <f t="shared" si="0"/>
        <v>90</v>
      </c>
      <c r="T25" s="12"/>
      <c r="U25" s="17"/>
      <c r="V25" s="14"/>
      <c r="W25" s="8"/>
    </row>
    <row r="26" ht="19" customHeight="1" spans="1:23">
      <c r="A26" s="9"/>
      <c r="B26" s="11" t="s">
        <v>66</v>
      </c>
      <c r="C26" s="10" t="s">
        <v>125</v>
      </c>
      <c r="D26" s="11" t="s">
        <v>135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>
        <v>10</v>
      </c>
      <c r="Q26" s="12"/>
      <c r="R26" s="12"/>
      <c r="S26" s="12">
        <f t="shared" si="0"/>
        <v>10</v>
      </c>
      <c r="T26" s="12">
        <v>60</v>
      </c>
      <c r="U26" s="18"/>
      <c r="V26" s="14"/>
      <c r="W26" s="8"/>
    </row>
    <row r="27" ht="19" customHeight="1" spans="1:23">
      <c r="A27" s="9">
        <v>46120</v>
      </c>
      <c r="B27" s="10" t="s">
        <v>67</v>
      </c>
      <c r="C27" s="10" t="s">
        <v>125</v>
      </c>
      <c r="D27" s="11" t="s">
        <v>133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>
        <v>10</v>
      </c>
      <c r="Q27" s="12"/>
      <c r="R27" s="12"/>
      <c r="S27" s="12">
        <f t="shared" si="0"/>
        <v>10</v>
      </c>
      <c r="T27" s="12">
        <v>60</v>
      </c>
      <c r="U27" s="13" t="str">
        <f>_xlfn.DISPIMG("ID_60BCE3B324DE4226B239F1D6F6BD198A",1)</f>
        <v>=DISPIMG("ID_60BCE3B324DE4226B239F1D6F6BD198A",1)</v>
      </c>
      <c r="V27" s="14"/>
      <c r="W27" s="8"/>
    </row>
    <row r="28" ht="19" customHeight="1" spans="1:23">
      <c r="A28" s="9"/>
      <c r="B28" s="11" t="s">
        <v>79</v>
      </c>
      <c r="C28" s="10" t="s">
        <v>125</v>
      </c>
      <c r="D28" s="11" t="s">
        <v>135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2">
        <f t="shared" si="0"/>
        <v>0</v>
      </c>
      <c r="T28" s="12">
        <v>60</v>
      </c>
      <c r="U28" s="17"/>
      <c r="V28" s="14"/>
      <c r="W28" s="8"/>
    </row>
    <row r="29" ht="19" customHeight="1" spans="1:23">
      <c r="A29" s="9"/>
      <c r="B29" s="11" t="s">
        <v>60</v>
      </c>
      <c r="C29" s="10" t="s">
        <v>125</v>
      </c>
      <c r="D29" s="11" t="s">
        <v>131</v>
      </c>
      <c r="E29" s="53">
        <v>20</v>
      </c>
      <c r="F29" s="12"/>
      <c r="G29" s="12"/>
      <c r="H29" s="12"/>
      <c r="I29" s="12"/>
      <c r="J29" s="12">
        <v>175</v>
      </c>
      <c r="K29" s="12">
        <v>10</v>
      </c>
      <c r="L29" s="12"/>
      <c r="M29" s="12"/>
      <c r="N29" s="12"/>
      <c r="O29" s="12"/>
      <c r="P29" s="12"/>
      <c r="Q29" s="12"/>
      <c r="R29" s="3"/>
      <c r="S29" s="12">
        <f t="shared" si="0"/>
        <v>205</v>
      </c>
      <c r="T29" s="12"/>
      <c r="U29" s="17"/>
      <c r="V29" s="14"/>
      <c r="W29" s="8"/>
    </row>
    <row r="30" ht="19" customHeight="1" spans="1:23">
      <c r="A30" s="9"/>
      <c r="B30" s="11" t="s">
        <v>30</v>
      </c>
      <c r="C30" s="10" t="s">
        <v>125</v>
      </c>
      <c r="D30" s="11" t="s">
        <v>133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>
        <v>10</v>
      </c>
      <c r="Q30" s="12"/>
      <c r="R30" s="12"/>
      <c r="S30" s="12">
        <f t="shared" si="0"/>
        <v>10</v>
      </c>
      <c r="T30" s="12">
        <v>60</v>
      </c>
      <c r="U30" s="18"/>
      <c r="V30" s="14"/>
      <c r="W30" s="8"/>
    </row>
    <row r="31" ht="19" customHeight="1" spans="1:23">
      <c r="A31" s="9">
        <v>46121</v>
      </c>
      <c r="B31" s="10" t="s">
        <v>79</v>
      </c>
      <c r="C31" s="10" t="s">
        <v>125</v>
      </c>
      <c r="D31" s="11" t="s">
        <v>127</v>
      </c>
      <c r="E31" s="12"/>
      <c r="F31" s="12"/>
      <c r="G31" s="12"/>
      <c r="H31" s="12"/>
      <c r="I31" s="12"/>
      <c r="J31" s="12">
        <v>35</v>
      </c>
      <c r="K31" s="12">
        <v>10</v>
      </c>
      <c r="L31" s="12"/>
      <c r="M31" s="12"/>
      <c r="N31" s="12"/>
      <c r="O31" s="12"/>
      <c r="P31" s="12">
        <v>10</v>
      </c>
      <c r="Q31" s="12"/>
      <c r="R31" s="12"/>
      <c r="S31" s="12">
        <f t="shared" si="0"/>
        <v>55</v>
      </c>
      <c r="T31" s="12">
        <v>60</v>
      </c>
      <c r="U31" s="11" t="str">
        <f>_xlfn.DISPIMG("ID_064DF22856AA4F138B24DA7A366DB24C",1)</f>
        <v>=DISPIMG("ID_064DF22856AA4F138B24DA7A366DB24C",1)</v>
      </c>
      <c r="V31" s="14"/>
      <c r="W31" s="8"/>
    </row>
    <row r="32" ht="19" customHeight="1" spans="1:23">
      <c r="A32" s="29">
        <v>46122</v>
      </c>
      <c r="B32" t="s">
        <v>128</v>
      </c>
      <c r="C32" s="48" t="s">
        <v>125</v>
      </c>
      <c r="D32" s="1" t="s">
        <v>138</v>
      </c>
      <c r="E32" s="31">
        <v>9</v>
      </c>
      <c r="F32" s="21"/>
      <c r="G32" s="21"/>
      <c r="H32" s="21"/>
      <c r="I32" s="12"/>
      <c r="J32" s="12">
        <v>20</v>
      </c>
      <c r="K32" s="12">
        <v>10</v>
      </c>
      <c r="L32" s="12"/>
      <c r="M32" s="12"/>
      <c r="N32" s="12"/>
      <c r="O32" s="12"/>
      <c r="P32" s="12">
        <v>10</v>
      </c>
      <c r="Q32" s="12"/>
      <c r="R32" s="12"/>
      <c r="S32" s="12">
        <f t="shared" si="0"/>
        <v>49</v>
      </c>
      <c r="T32" s="12">
        <v>60</v>
      </c>
      <c r="U32" s="11" t="str">
        <f>_xlfn.DISPIMG("ID_FA6E38B921BD4E28AA23426EB209DF47",1)</f>
        <v>=DISPIMG("ID_FA6E38B921BD4E28AA23426EB209DF47",1)</v>
      </c>
      <c r="V32" s="14"/>
      <c r="W32" s="8"/>
    </row>
    <row r="33" ht="19" customHeight="1" spans="1:23">
      <c r="A33" s="9">
        <v>46123</v>
      </c>
      <c r="B33" s="11" t="s">
        <v>128</v>
      </c>
      <c r="C33" s="10" t="s">
        <v>125</v>
      </c>
      <c r="D33" s="11" t="s">
        <v>132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10</v>
      </c>
      <c r="Q33" s="12"/>
      <c r="R33" s="12"/>
      <c r="S33" s="12">
        <f t="shared" si="0"/>
        <v>10</v>
      </c>
      <c r="T33" s="12">
        <v>120</v>
      </c>
      <c r="U33" s="13" t="str">
        <f>_xlfn.DISPIMG("ID_69E8D276310D4947970ACD3AA52D21DB",1)</f>
        <v>=DISPIMG("ID_69E8D276310D4947970ACD3AA52D21DB",1)</v>
      </c>
      <c r="V33" s="14"/>
      <c r="W33" s="8"/>
    </row>
    <row r="34" ht="19" customHeight="1" spans="1:23">
      <c r="A34" s="9"/>
      <c r="B34" s="11" t="s">
        <v>86</v>
      </c>
      <c r="C34" s="10" t="s">
        <v>125</v>
      </c>
      <c r="D34" s="11" t="s">
        <v>139</v>
      </c>
      <c r="E34" s="12"/>
      <c r="F34" s="12"/>
      <c r="G34" s="12"/>
      <c r="H34" s="12"/>
      <c r="I34" s="12"/>
      <c r="J34" s="12">
        <v>160</v>
      </c>
      <c r="K34" s="12">
        <v>10</v>
      </c>
      <c r="L34" s="12"/>
      <c r="M34" s="12"/>
      <c r="N34" s="12"/>
      <c r="O34" s="12"/>
      <c r="P34" s="12"/>
      <c r="Q34" s="12"/>
      <c r="R34" s="12"/>
      <c r="S34" s="12">
        <f t="shared" si="0"/>
        <v>170</v>
      </c>
      <c r="T34" s="12"/>
      <c r="U34" s="17"/>
      <c r="V34" s="14"/>
      <c r="W34" s="8"/>
    </row>
    <row r="35" ht="19" customHeight="1" spans="1:23">
      <c r="A35" s="9"/>
      <c r="B35" s="11" t="s">
        <v>42</v>
      </c>
      <c r="C35" s="10" t="s">
        <v>125</v>
      </c>
      <c r="D35" s="11" t="s">
        <v>31</v>
      </c>
      <c r="E35" s="12">
        <v>16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f t="shared" si="0"/>
        <v>16</v>
      </c>
      <c r="T35" s="12"/>
      <c r="U35" s="18"/>
      <c r="V35" s="14"/>
      <c r="W35" s="8"/>
    </row>
    <row r="36" ht="19" customHeight="1" spans="1:23">
      <c r="A36" s="23">
        <v>46124</v>
      </c>
      <c r="B36" t="s">
        <v>86</v>
      </c>
      <c r="C36" s="24" t="s">
        <v>125</v>
      </c>
      <c r="D36" s="1" t="s">
        <v>140</v>
      </c>
      <c r="E36" s="21"/>
      <c r="F36" s="21"/>
      <c r="G36" s="21"/>
      <c r="H36" s="21"/>
      <c r="I36" s="21"/>
      <c r="J36" s="21"/>
      <c r="K36" s="12"/>
      <c r="L36" s="12"/>
      <c r="M36" s="12"/>
      <c r="N36" s="12"/>
      <c r="O36" s="12"/>
      <c r="P36" s="12">
        <v>10</v>
      </c>
      <c r="Q36" s="12"/>
      <c r="R36" s="12"/>
      <c r="S36" s="12">
        <f t="shared" si="0"/>
        <v>10</v>
      </c>
      <c r="T36" s="12">
        <v>120</v>
      </c>
      <c r="U36" s="26" t="str">
        <f>_xlfn.DISPIMG("ID_25104A51CCC44130B33FA72AC30C4C6B",1)</f>
        <v>=DISPIMG("ID_25104A51CCC44130B33FA72AC30C4C6B",1)</v>
      </c>
      <c r="V36" s="12"/>
      <c r="W36" s="8"/>
    </row>
    <row r="37" ht="19" customHeight="1" spans="1:23">
      <c r="A37" s="9">
        <v>46125</v>
      </c>
      <c r="B37" s="11" t="s">
        <v>74</v>
      </c>
      <c r="C37" s="10" t="s">
        <v>125</v>
      </c>
      <c r="D37" s="11" t="s">
        <v>141</v>
      </c>
      <c r="E37" s="12"/>
      <c r="F37" s="12"/>
      <c r="G37" s="12"/>
      <c r="H37" s="12"/>
      <c r="I37" s="12"/>
      <c r="J37" s="12">
        <v>35</v>
      </c>
      <c r="K37" s="12">
        <v>10</v>
      </c>
      <c r="L37" s="12"/>
      <c r="M37" s="12"/>
      <c r="N37" s="12"/>
      <c r="O37" s="12"/>
      <c r="P37" s="12"/>
      <c r="Q37" s="12"/>
      <c r="R37" s="12"/>
      <c r="S37" s="12">
        <f t="shared" si="0"/>
        <v>45</v>
      </c>
      <c r="T37" s="12">
        <v>50</v>
      </c>
      <c r="U37" s="27" t="str">
        <f>_xlfn.DISPIMG("ID_70DEE8E75D1547FBAE7CFDCE04AB7F97",1)</f>
        <v>=DISPIMG("ID_70DEE8E75D1547FBAE7CFDCE04AB7F97",1)</v>
      </c>
      <c r="V37" s="46"/>
      <c r="W37" s="8"/>
    </row>
    <row r="38" ht="19" customHeight="1" spans="1:23">
      <c r="A38" s="9"/>
      <c r="B38" s="11" t="s">
        <v>123</v>
      </c>
      <c r="C38" s="10" t="s">
        <v>125</v>
      </c>
      <c r="D38" s="11" t="s">
        <v>31</v>
      </c>
      <c r="E38" s="12">
        <v>22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0"/>
        <v>22</v>
      </c>
      <c r="T38" s="12"/>
      <c r="U38" s="47"/>
      <c r="V38" s="46"/>
      <c r="W38" s="8"/>
    </row>
    <row r="39" ht="19" customHeight="1" spans="1:23">
      <c r="A39" s="9"/>
      <c r="B39" s="11" t="s">
        <v>68</v>
      </c>
      <c r="C39" s="10" t="s">
        <v>125</v>
      </c>
      <c r="D39" s="11" t="s">
        <v>129</v>
      </c>
      <c r="E39" s="12"/>
      <c r="F39" s="12"/>
      <c r="G39" s="12"/>
      <c r="H39" s="12"/>
      <c r="I39" s="12"/>
      <c r="J39" s="12">
        <v>140</v>
      </c>
      <c r="K39" s="12">
        <v>10</v>
      </c>
      <c r="L39" s="12"/>
      <c r="M39" s="12"/>
      <c r="N39" s="12"/>
      <c r="O39" s="12"/>
      <c r="P39" s="12">
        <v>10</v>
      </c>
      <c r="Q39" s="12"/>
      <c r="R39" s="12"/>
      <c r="S39" s="12">
        <f t="shared" si="0"/>
        <v>160</v>
      </c>
      <c r="T39" s="12">
        <v>120</v>
      </c>
      <c r="U39" s="28"/>
      <c r="V39" s="14"/>
      <c r="W39" s="8"/>
    </row>
    <row r="40" ht="19" customHeight="1" spans="1:23">
      <c r="A40" s="54"/>
      <c r="B40" s="55"/>
      <c r="C40" s="10" t="s">
        <v>125</v>
      </c>
      <c r="D40" s="55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56"/>
      <c r="V40" s="14"/>
      <c r="W40" s="8"/>
    </row>
    <row r="41" ht="19" customHeight="1" spans="1:23">
      <c r="A41" s="54"/>
      <c r="B41" s="55"/>
      <c r="C41" s="10" t="s">
        <v>125</v>
      </c>
      <c r="D41" s="55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57"/>
      <c r="V41" s="14"/>
      <c r="W41" s="8"/>
    </row>
    <row r="42" ht="19" customHeight="1" spans="1:23">
      <c r="A42" s="9"/>
      <c r="B42" s="10"/>
      <c r="C42" s="10" t="s">
        <v>125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125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125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125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125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125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125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125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125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125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125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125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125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125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125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125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125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125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125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125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125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125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125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125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125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125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125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125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125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125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125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125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1844</v>
      </c>
      <c r="T74" s="39">
        <f>SUM(T3:T73)</f>
        <v>1610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1156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5">
    <mergeCell ref="A1:U1"/>
    <mergeCell ref="A75:T75"/>
    <mergeCell ref="A3:A4"/>
    <mergeCell ref="A5:A8"/>
    <mergeCell ref="A9:A11"/>
    <mergeCell ref="A12:A13"/>
    <mergeCell ref="A14:A16"/>
    <mergeCell ref="A17:A23"/>
    <mergeCell ref="A24:A26"/>
    <mergeCell ref="A27:A30"/>
    <mergeCell ref="A33:A35"/>
    <mergeCell ref="A37:A39"/>
    <mergeCell ref="A40:A41"/>
    <mergeCell ref="U3:U4"/>
    <mergeCell ref="U5:U8"/>
    <mergeCell ref="U9:U11"/>
    <mergeCell ref="U12:U13"/>
    <mergeCell ref="U14:U16"/>
    <mergeCell ref="U17:U23"/>
    <mergeCell ref="U24:U26"/>
    <mergeCell ref="U27:U30"/>
    <mergeCell ref="U33:U35"/>
    <mergeCell ref="U37:U39"/>
    <mergeCell ref="U40:U41"/>
    <mergeCell ref="V17:V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86"/>
  <sheetViews>
    <sheetView workbookViewId="0">
      <pane xSplit="4" ySplit="2" topLeftCell="E73" activePane="bottomRight" state="frozen"/>
      <selection/>
      <selection pane="topRight"/>
      <selection pane="bottomLeft"/>
      <selection pane="bottomRight" activeCell="U24" sqref="U24:U25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2.875" style="1" customWidth="1"/>
    <col min="22" max="22" width="9.25" style="1" customWidth="1"/>
    <col min="23" max="16384" width="9" style="1"/>
  </cols>
  <sheetData>
    <row r="1" ht="35" customHeight="1" spans="1:23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1" t="s">
        <v>38</v>
      </c>
      <c r="C3" s="10" t="s">
        <v>143</v>
      </c>
      <c r="D3" s="10" t="s">
        <v>135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10</v>
      </c>
      <c r="Q3" s="12"/>
      <c r="R3" s="10"/>
      <c r="S3" s="12">
        <f>SUM(E3:Q3)</f>
        <v>10</v>
      </c>
      <c r="T3" s="12">
        <v>60</v>
      </c>
      <c r="U3" s="13" t="str">
        <f>_xlfn.DISPIMG("ID_2B4BE1DC5AFF423193215EF1BC36D480",1)</f>
        <v>=DISPIMG("ID_2B4BE1DC5AFF423193215EF1BC36D480",1)</v>
      </c>
      <c r="V3" s="14"/>
      <c r="W3" s="15"/>
    </row>
    <row r="4" ht="19" customHeight="1" spans="1:23">
      <c r="A4" s="9"/>
      <c r="B4" s="11" t="s">
        <v>67</v>
      </c>
      <c r="C4" s="10" t="s">
        <v>143</v>
      </c>
      <c r="D4" s="10" t="s">
        <v>31</v>
      </c>
      <c r="E4" s="16">
        <v>12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">
        <f>SUM(E4:Q4)</f>
        <v>12</v>
      </c>
      <c r="T4" s="16"/>
      <c r="U4" s="18"/>
      <c r="V4" s="14"/>
      <c r="W4" s="15"/>
    </row>
    <row r="5" ht="19" customHeight="1" spans="1:23">
      <c r="A5" s="9">
        <v>46114</v>
      </c>
      <c r="B5" s="11" t="s">
        <v>65</v>
      </c>
      <c r="C5" s="10" t="s">
        <v>143</v>
      </c>
      <c r="D5" s="10" t="s">
        <v>31</v>
      </c>
      <c r="E5" s="16">
        <v>23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2">
        <f>SUM(E5:Q5)</f>
        <v>23</v>
      </c>
      <c r="T5" s="16"/>
      <c r="U5" s="13" t="str">
        <f>_xlfn.DISPIMG("ID_F21C168B03B04CDD8524AEA46A41981C",1)</f>
        <v>=DISPIMG("ID_F21C168B03B04CDD8524AEA46A41981C",1)</v>
      </c>
      <c r="V5" s="12" t="s">
        <v>62</v>
      </c>
      <c r="W5" s="15"/>
    </row>
    <row r="6" ht="19" customHeight="1" spans="1:23">
      <c r="A6" s="9"/>
      <c r="B6" s="10" t="s">
        <v>60</v>
      </c>
      <c r="C6" s="10" t="s">
        <v>143</v>
      </c>
      <c r="D6" s="10" t="s">
        <v>31</v>
      </c>
      <c r="E6" s="12">
        <v>20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3"/>
      <c r="S6" s="12">
        <f>SUM(E6:Q6)</f>
        <v>20</v>
      </c>
      <c r="T6" s="12"/>
      <c r="U6" s="17"/>
      <c r="V6" s="12"/>
      <c r="W6" s="8"/>
    </row>
    <row r="7" ht="19" customHeight="1" spans="1:23">
      <c r="A7" s="9"/>
      <c r="B7" s="10" t="s">
        <v>98</v>
      </c>
      <c r="C7" s="10" t="s">
        <v>143</v>
      </c>
      <c r="D7" s="10" t="s">
        <v>144</v>
      </c>
      <c r="E7" s="12"/>
      <c r="F7" s="12"/>
      <c r="G7" s="12"/>
      <c r="H7" s="12"/>
      <c r="I7" s="12"/>
      <c r="J7" s="12"/>
      <c r="K7" s="12"/>
      <c r="L7" s="12">
        <v>15</v>
      </c>
      <c r="M7" s="12"/>
      <c r="N7" s="12"/>
      <c r="O7" s="12"/>
      <c r="P7" s="12">
        <v>10</v>
      </c>
      <c r="Q7" s="12"/>
      <c r="R7" s="12" t="s">
        <v>145</v>
      </c>
      <c r="S7" s="12">
        <f>SUM(E7:Q7)</f>
        <v>25</v>
      </c>
      <c r="T7" s="12">
        <v>120</v>
      </c>
      <c r="U7" s="17"/>
      <c r="V7" s="12"/>
      <c r="W7" s="15"/>
    </row>
    <row r="8" ht="19" customHeight="1" spans="1:23">
      <c r="A8" s="9"/>
      <c r="B8" s="10" t="s">
        <v>76</v>
      </c>
      <c r="C8" s="10" t="s">
        <v>143</v>
      </c>
      <c r="D8" s="10" t="s">
        <v>134</v>
      </c>
      <c r="E8" s="12"/>
      <c r="F8" s="12"/>
      <c r="G8" s="12"/>
      <c r="H8" s="12"/>
      <c r="I8" s="12"/>
      <c r="J8" s="12"/>
      <c r="K8" s="12"/>
      <c r="L8" s="12">
        <v>15</v>
      </c>
      <c r="M8" s="12"/>
      <c r="N8" s="12"/>
      <c r="O8" s="12"/>
      <c r="P8" s="12"/>
      <c r="Q8" s="12"/>
      <c r="R8" s="12" t="s">
        <v>145</v>
      </c>
      <c r="S8" s="12"/>
      <c r="T8" s="12"/>
      <c r="U8" s="17"/>
      <c r="V8" s="12"/>
      <c r="W8" s="15"/>
    </row>
    <row r="9" ht="19" customHeight="1" spans="1:23">
      <c r="A9" s="9"/>
      <c r="B9" s="11" t="s">
        <v>70</v>
      </c>
      <c r="C9" s="10" t="s">
        <v>143</v>
      </c>
      <c r="D9" s="20" t="s">
        <v>146</v>
      </c>
      <c r="E9" s="12"/>
      <c r="F9" s="12"/>
      <c r="G9" s="12"/>
      <c r="H9" s="12"/>
      <c r="I9" s="12"/>
      <c r="J9" s="12">
        <v>50</v>
      </c>
      <c r="K9" s="12">
        <v>10</v>
      </c>
      <c r="L9" s="12"/>
      <c r="M9" s="12"/>
      <c r="N9" s="12"/>
      <c r="O9" s="12"/>
      <c r="P9" s="12"/>
      <c r="Q9" s="12"/>
      <c r="R9" s="12"/>
      <c r="S9" s="12">
        <f t="shared" ref="S9:S67" si="0">SUM(E9:Q9)</f>
        <v>60</v>
      </c>
      <c r="T9" s="12"/>
      <c r="U9" s="18"/>
      <c r="V9" s="12"/>
      <c r="W9" s="15"/>
    </row>
    <row r="10" ht="19" customHeight="1" spans="1:23">
      <c r="A10" s="9">
        <v>46115</v>
      </c>
      <c r="B10" s="10" t="s">
        <v>74</v>
      </c>
      <c r="C10" s="10" t="s">
        <v>143</v>
      </c>
      <c r="D10" s="10" t="s">
        <v>31</v>
      </c>
      <c r="E10" s="12">
        <v>12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4"/>
      <c r="S10" s="12">
        <f t="shared" si="0"/>
        <v>12</v>
      </c>
      <c r="T10" s="12"/>
      <c r="U10" s="13" t="str">
        <f>_xlfn.DISPIMG("ID_324A578E25AD45CCB88AA0FA272254D2",1)</f>
        <v>=DISPIMG("ID_324A578E25AD45CCB88AA0FA272254D2",1)</v>
      </c>
      <c r="V10" s="14"/>
      <c r="W10" s="15"/>
    </row>
    <row r="11" ht="19" customHeight="1" spans="1:23">
      <c r="A11" s="9"/>
      <c r="B11" s="10" t="s">
        <v>105</v>
      </c>
      <c r="C11" s="10" t="s">
        <v>143</v>
      </c>
      <c r="D11" s="10" t="s">
        <v>31</v>
      </c>
      <c r="E11" s="12">
        <v>21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21</v>
      </c>
      <c r="T11" s="12"/>
      <c r="U11" s="17"/>
      <c r="V11" s="14"/>
      <c r="W11" s="8"/>
    </row>
    <row r="12" ht="19" customHeight="1" spans="1:23">
      <c r="A12" s="9"/>
      <c r="B12" s="10" t="s">
        <v>23</v>
      </c>
      <c r="C12" s="10" t="s">
        <v>143</v>
      </c>
      <c r="D12" s="11" t="s">
        <v>147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10</v>
      </c>
      <c r="Q12" s="12"/>
      <c r="R12" s="12"/>
      <c r="S12" s="12">
        <f t="shared" si="0"/>
        <v>10</v>
      </c>
      <c r="T12" s="12">
        <v>120</v>
      </c>
      <c r="U12" s="18"/>
      <c r="V12" s="14"/>
      <c r="W12" s="15"/>
    </row>
    <row r="13" ht="19" customHeight="1" spans="1:23">
      <c r="A13" s="9">
        <v>46116</v>
      </c>
      <c r="B13" s="10" t="s">
        <v>26</v>
      </c>
      <c r="C13" s="10" t="s">
        <v>143</v>
      </c>
      <c r="D13" s="10" t="s">
        <v>148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10</v>
      </c>
      <c r="Q13" s="12"/>
      <c r="R13" s="12"/>
      <c r="S13" s="12">
        <f t="shared" si="0"/>
        <v>10</v>
      </c>
      <c r="T13" s="12">
        <v>120</v>
      </c>
      <c r="U13" s="13" t="str">
        <f>_xlfn.DISPIMG("ID_B2A7861E3E63446B85A6FDDA0341BE4D",1)</f>
        <v>=DISPIMG("ID_B2A7861E3E63446B85A6FDDA0341BE4D",1)</v>
      </c>
      <c r="V13" s="14"/>
      <c r="W13" s="8"/>
    </row>
    <row r="14" ht="19" customHeight="1" spans="1:23">
      <c r="A14" s="9"/>
      <c r="B14" s="11" t="s">
        <v>69</v>
      </c>
      <c r="C14" s="10" t="s">
        <v>143</v>
      </c>
      <c r="D14" s="10" t="s">
        <v>129</v>
      </c>
      <c r="E14" s="12"/>
      <c r="F14" s="12"/>
      <c r="G14" s="12"/>
      <c r="H14" s="12"/>
      <c r="I14" s="12"/>
      <c r="J14" s="12">
        <v>20</v>
      </c>
      <c r="K14" s="12">
        <v>10</v>
      </c>
      <c r="L14" s="12"/>
      <c r="M14" s="12"/>
      <c r="N14" s="12"/>
      <c r="O14" s="12"/>
      <c r="P14" s="12"/>
      <c r="Q14" s="12"/>
      <c r="R14" s="12"/>
      <c r="S14" s="12">
        <f t="shared" si="0"/>
        <v>30</v>
      </c>
      <c r="T14" s="12">
        <v>120</v>
      </c>
      <c r="U14" s="18"/>
      <c r="V14" s="14"/>
      <c r="W14" s="8"/>
    </row>
    <row r="15" ht="19" customHeight="1" spans="1:23">
      <c r="A15" s="9">
        <v>46117</v>
      </c>
      <c r="B15" s="11" t="s">
        <v>28</v>
      </c>
      <c r="C15" s="10" t="s">
        <v>143</v>
      </c>
      <c r="D15" s="10" t="s">
        <v>149</v>
      </c>
      <c r="E15" s="12"/>
      <c r="F15" s="12"/>
      <c r="G15" s="12"/>
      <c r="H15" s="12"/>
      <c r="I15" s="12"/>
      <c r="J15" s="12">
        <v>35</v>
      </c>
      <c r="K15" s="12">
        <v>10</v>
      </c>
      <c r="L15" s="12"/>
      <c r="M15" s="12"/>
      <c r="N15" s="12"/>
      <c r="O15" s="12"/>
      <c r="P15" s="12"/>
      <c r="Q15" s="12"/>
      <c r="R15" s="12"/>
      <c r="S15" s="12">
        <f t="shared" si="0"/>
        <v>45</v>
      </c>
      <c r="T15" s="12">
        <v>50</v>
      </c>
      <c r="U15" s="13" t="str">
        <f>_xlfn.DISPIMG("ID_8E47BBB0561A462B89FDC9F33F4E833D",1)</f>
        <v>=DISPIMG("ID_8E47BBB0561A462B89FDC9F33F4E833D",1)</v>
      </c>
      <c r="V15" s="14"/>
      <c r="W15" s="15"/>
    </row>
    <row r="16" ht="19" customHeight="1" spans="1:23">
      <c r="A16" s="9"/>
      <c r="B16" s="11" t="s">
        <v>23</v>
      </c>
      <c r="C16" s="10" t="s">
        <v>143</v>
      </c>
      <c r="D16" s="10" t="s">
        <v>31</v>
      </c>
      <c r="E16" s="12">
        <v>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4</v>
      </c>
      <c r="T16" s="12"/>
      <c r="U16" s="17"/>
      <c r="V16" s="14"/>
      <c r="W16" s="8"/>
    </row>
    <row r="17" ht="19" customHeight="1" spans="1:23">
      <c r="A17" s="9"/>
      <c r="B17" s="10" t="s">
        <v>40</v>
      </c>
      <c r="C17" s="10" t="s">
        <v>143</v>
      </c>
      <c r="D17" s="10" t="s">
        <v>127</v>
      </c>
      <c r="E17" s="12"/>
      <c r="F17" s="12"/>
      <c r="G17" s="12"/>
      <c r="H17" s="12"/>
      <c r="I17" s="12"/>
      <c r="J17" s="12">
        <v>35</v>
      </c>
      <c r="K17" s="12">
        <v>10</v>
      </c>
      <c r="L17" s="12"/>
      <c r="M17" s="12"/>
      <c r="N17" s="12"/>
      <c r="O17" s="12"/>
      <c r="P17" s="12">
        <v>10</v>
      </c>
      <c r="Q17" s="12"/>
      <c r="R17" s="12"/>
      <c r="S17" s="12">
        <f t="shared" si="0"/>
        <v>55</v>
      </c>
      <c r="T17" s="12">
        <v>60</v>
      </c>
      <c r="U17" s="17"/>
      <c r="V17" s="14"/>
      <c r="W17" s="8"/>
    </row>
    <row r="18" ht="19" customHeight="1" spans="1:23">
      <c r="A18" s="9"/>
      <c r="B18" s="11" t="s">
        <v>30</v>
      </c>
      <c r="C18" s="10" t="s">
        <v>143</v>
      </c>
      <c r="D18" s="10" t="s">
        <v>150</v>
      </c>
      <c r="E18" s="12">
        <v>23</v>
      </c>
      <c r="F18" s="12"/>
      <c r="G18" s="12"/>
      <c r="H18" s="12"/>
      <c r="I18" s="12"/>
      <c r="J18" s="12">
        <v>90</v>
      </c>
      <c r="K18" s="12">
        <v>10</v>
      </c>
      <c r="L18" s="12"/>
      <c r="M18" s="12"/>
      <c r="N18" s="12"/>
      <c r="O18" s="12"/>
      <c r="P18" s="12"/>
      <c r="Q18" s="12"/>
      <c r="R18" s="12"/>
      <c r="S18" s="12">
        <f t="shared" si="0"/>
        <v>123</v>
      </c>
      <c r="T18" s="12"/>
      <c r="U18" s="18"/>
      <c r="V18" s="14"/>
      <c r="W18" s="8"/>
    </row>
    <row r="19" ht="19" customHeight="1" spans="1:23">
      <c r="A19" s="9">
        <v>46118</v>
      </c>
      <c r="B19" s="10" t="s">
        <v>69</v>
      </c>
      <c r="C19" s="10" t="s">
        <v>143</v>
      </c>
      <c r="D19" s="10" t="s">
        <v>127</v>
      </c>
      <c r="E19" s="12"/>
      <c r="F19" s="12"/>
      <c r="G19" s="12"/>
      <c r="H19" s="12"/>
      <c r="I19" s="12"/>
      <c r="J19" s="12">
        <v>70</v>
      </c>
      <c r="K19" s="12">
        <v>10</v>
      </c>
      <c r="L19" s="12"/>
      <c r="M19" s="12"/>
      <c r="N19" s="12"/>
      <c r="O19" s="12"/>
      <c r="P19" s="12">
        <v>10</v>
      </c>
      <c r="Q19" s="12"/>
      <c r="R19" s="12"/>
      <c r="S19" s="12">
        <f t="shared" si="0"/>
        <v>90</v>
      </c>
      <c r="T19" s="12">
        <v>60</v>
      </c>
      <c r="U19" s="11" t="str">
        <f>_xlfn.DISPIMG("ID_FC591DB9F7DE4A17BDD318FDC951765D",1)</f>
        <v>=DISPIMG("ID_FC591DB9F7DE4A17BDD318FDC951765D",1)</v>
      </c>
      <c r="V19" s="46" t="s">
        <v>62</v>
      </c>
      <c r="W19" s="8"/>
    </row>
    <row r="20" ht="19" customHeight="1" spans="1:23">
      <c r="A20" s="9"/>
      <c r="B20" s="10" t="s">
        <v>40</v>
      </c>
      <c r="C20" s="10" t="s">
        <v>143</v>
      </c>
      <c r="D20" s="11" t="s">
        <v>151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>
        <f t="shared" si="0"/>
        <v>0</v>
      </c>
      <c r="T20" s="12">
        <v>60</v>
      </c>
      <c r="U20" s="11"/>
      <c r="V20" s="46"/>
      <c r="W20" s="8"/>
    </row>
    <row r="21" ht="19" customHeight="1" spans="1:23">
      <c r="A21" s="9"/>
      <c r="B21" s="11" t="s">
        <v>76</v>
      </c>
      <c r="C21" s="10" t="s">
        <v>143</v>
      </c>
      <c r="D21" s="11" t="s">
        <v>151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0</v>
      </c>
      <c r="T21" s="12">
        <v>60</v>
      </c>
      <c r="U21" s="11"/>
      <c r="V21" s="46"/>
      <c r="W21" s="8"/>
    </row>
    <row r="22" ht="19" customHeight="1" spans="1:23">
      <c r="A22" s="9"/>
      <c r="B22" s="11" t="s">
        <v>44</v>
      </c>
      <c r="C22" s="10" t="s">
        <v>143</v>
      </c>
      <c r="D22" s="11" t="s">
        <v>151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21"/>
      <c r="R22" s="12"/>
      <c r="S22" s="12">
        <f t="shared" si="0"/>
        <v>0</v>
      </c>
      <c r="T22" s="12">
        <v>60</v>
      </c>
      <c r="U22" s="11"/>
      <c r="V22" s="46"/>
      <c r="W22" s="8"/>
    </row>
    <row r="23" ht="19" customHeight="1" spans="1:23">
      <c r="A23" s="9"/>
      <c r="B23" s="11" t="s">
        <v>86</v>
      </c>
      <c r="C23" s="10" t="s">
        <v>143</v>
      </c>
      <c r="D23" s="11" t="s">
        <v>152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10</v>
      </c>
      <c r="Q23" s="12"/>
      <c r="R23" s="12"/>
      <c r="S23" s="12">
        <f t="shared" si="0"/>
        <v>10</v>
      </c>
      <c r="T23" s="12">
        <v>60</v>
      </c>
      <c r="U23" s="11"/>
      <c r="V23" s="46"/>
      <c r="W23" s="8"/>
    </row>
    <row r="24" ht="19" customHeight="1" spans="1:23">
      <c r="A24" s="9">
        <v>46119</v>
      </c>
      <c r="B24" s="10" t="s">
        <v>34</v>
      </c>
      <c r="C24" s="10" t="s">
        <v>143</v>
      </c>
      <c r="D24" s="10" t="s">
        <v>129</v>
      </c>
      <c r="E24" s="12">
        <v>7</v>
      </c>
      <c r="F24" s="12"/>
      <c r="G24" s="12"/>
      <c r="H24" s="12"/>
      <c r="I24" s="12"/>
      <c r="J24" s="12">
        <v>70</v>
      </c>
      <c r="K24" s="12">
        <v>10</v>
      </c>
      <c r="L24" s="12"/>
      <c r="M24" s="12"/>
      <c r="N24" s="12"/>
      <c r="O24" s="12"/>
      <c r="P24" s="12">
        <v>10</v>
      </c>
      <c r="Q24" s="12"/>
      <c r="R24" s="12"/>
      <c r="S24" s="12">
        <f t="shared" si="0"/>
        <v>97</v>
      </c>
      <c r="T24" s="12">
        <v>120</v>
      </c>
      <c r="U24" s="11" t="str">
        <f>_xlfn.DISPIMG("ID_663B1C853137414C82D0638A3FCB7061",1)</f>
        <v>=DISPIMG("ID_663B1C853137414C82D0638A3FCB7061",1)</v>
      </c>
      <c r="V24" s="14"/>
      <c r="W24" s="8"/>
    </row>
    <row r="25" ht="19" customHeight="1" spans="1:23">
      <c r="A25" s="9"/>
      <c r="B25" s="11" t="s">
        <v>28</v>
      </c>
      <c r="C25" s="10" t="s">
        <v>143</v>
      </c>
      <c r="D25" s="10" t="s">
        <v>153</v>
      </c>
      <c r="E25" s="12"/>
      <c r="F25" s="12"/>
      <c r="G25" s="12"/>
      <c r="H25" s="12"/>
      <c r="I25" s="12"/>
      <c r="J25" s="12">
        <v>20</v>
      </c>
      <c r="K25" s="12">
        <v>10</v>
      </c>
      <c r="L25" s="12"/>
      <c r="M25" s="12"/>
      <c r="N25" s="12"/>
      <c r="O25" s="12"/>
      <c r="P25" s="12"/>
      <c r="Q25" s="12"/>
      <c r="R25" s="12"/>
      <c r="S25" s="12">
        <f t="shared" si="0"/>
        <v>30</v>
      </c>
      <c r="T25" s="12"/>
      <c r="U25" s="11"/>
      <c r="V25" s="14"/>
      <c r="W25" s="8"/>
    </row>
    <row r="26" ht="19" customHeight="1" spans="1:23">
      <c r="A26" s="9">
        <v>46120</v>
      </c>
      <c r="B26" s="11" t="s">
        <v>28</v>
      </c>
      <c r="C26" s="10" t="s">
        <v>143</v>
      </c>
      <c r="D26" s="11" t="s">
        <v>154</v>
      </c>
      <c r="E26" s="12"/>
      <c r="F26" s="12"/>
      <c r="G26" s="12"/>
      <c r="H26" s="12"/>
      <c r="I26" s="12"/>
      <c r="J26" s="12"/>
      <c r="K26" s="12"/>
      <c r="L26" s="12"/>
      <c r="M26" s="21"/>
      <c r="N26" s="21"/>
      <c r="O26" s="12"/>
      <c r="P26" s="12">
        <v>10</v>
      </c>
      <c r="Q26" s="12"/>
      <c r="R26" s="12"/>
      <c r="S26" s="12">
        <f t="shared" si="0"/>
        <v>10</v>
      </c>
      <c r="T26" s="12">
        <v>120</v>
      </c>
      <c r="U26" s="13" t="str">
        <f>_xlfn.DISPIMG("ID_8E4318EDF4134E998E95AA9AFF974C9D",1)</f>
        <v>=DISPIMG("ID_8E4318EDF4134E998E95AA9AFF974C9D",1)</v>
      </c>
      <c r="V26" s="12" t="s">
        <v>62</v>
      </c>
      <c r="W26" s="8"/>
    </row>
    <row r="27" ht="19" customHeight="1" spans="1:23">
      <c r="A27" s="9"/>
      <c r="B27" s="11" t="s">
        <v>98</v>
      </c>
      <c r="C27" s="10" t="s">
        <v>143</v>
      </c>
      <c r="D27" s="10" t="s">
        <v>135</v>
      </c>
      <c r="E27" s="12"/>
      <c r="F27" s="12"/>
      <c r="G27" s="12">
        <v>25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25</v>
      </c>
      <c r="T27" s="12">
        <v>60</v>
      </c>
      <c r="U27" s="17"/>
      <c r="V27" s="12"/>
      <c r="W27" s="8"/>
    </row>
    <row r="28" ht="19" customHeight="1" spans="1:23">
      <c r="A28" s="9"/>
      <c r="B28" s="10" t="s">
        <v>155</v>
      </c>
      <c r="C28" s="10" t="s">
        <v>143</v>
      </c>
      <c r="D28" s="10" t="s">
        <v>156</v>
      </c>
      <c r="E28" s="12"/>
      <c r="F28" s="12"/>
      <c r="G28" s="12">
        <v>50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>
        <f t="shared" si="0"/>
        <v>50</v>
      </c>
      <c r="T28" s="12"/>
      <c r="U28" s="17"/>
      <c r="V28" s="12"/>
      <c r="W28" s="8"/>
    </row>
    <row r="29" ht="19" customHeight="1" spans="1:23">
      <c r="A29" s="9"/>
      <c r="B29" s="11" t="s">
        <v>115</v>
      </c>
      <c r="C29" s="10" t="s">
        <v>143</v>
      </c>
      <c r="D29" s="10" t="s">
        <v>157</v>
      </c>
      <c r="E29" s="12"/>
      <c r="F29" s="12"/>
      <c r="G29" s="12"/>
      <c r="H29" s="12"/>
      <c r="I29" s="12"/>
      <c r="J29" s="12">
        <v>60</v>
      </c>
      <c r="K29" s="12"/>
      <c r="L29" s="12"/>
      <c r="M29" s="12"/>
      <c r="N29" s="12"/>
      <c r="O29" s="12"/>
      <c r="P29" s="12"/>
      <c r="Q29" s="12"/>
      <c r="R29" s="10"/>
      <c r="S29" s="12">
        <f t="shared" si="0"/>
        <v>60</v>
      </c>
      <c r="T29" s="12"/>
      <c r="U29" s="18"/>
      <c r="V29" s="12"/>
      <c r="W29" s="8"/>
    </row>
    <row r="30" ht="19" customHeight="1" spans="1:23">
      <c r="A30" s="9">
        <v>46121</v>
      </c>
      <c r="B30" s="10" t="s">
        <v>66</v>
      </c>
      <c r="C30" s="10" t="s">
        <v>143</v>
      </c>
      <c r="D30" s="10" t="s">
        <v>135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>
        <v>10</v>
      </c>
      <c r="Q30" s="12"/>
      <c r="R30" s="3"/>
      <c r="S30" s="12">
        <f t="shared" si="0"/>
        <v>10</v>
      </c>
      <c r="T30" s="12">
        <v>60</v>
      </c>
      <c r="U30" s="13" t="str">
        <f>_xlfn.DISPIMG("ID_AF624D8824234DC89B93262474280957",1)</f>
        <v>=DISPIMG("ID_AF624D8824234DC89B93262474280957",1)</v>
      </c>
      <c r="V30" s="14"/>
      <c r="W30" s="8"/>
    </row>
    <row r="31" ht="19" customHeight="1" spans="1:23">
      <c r="A31" s="9"/>
      <c r="B31" s="11" t="s">
        <v>67</v>
      </c>
      <c r="C31" s="10" t="s">
        <v>143</v>
      </c>
      <c r="D31" s="10" t="s">
        <v>158</v>
      </c>
      <c r="E31" s="12"/>
      <c r="F31" s="12"/>
      <c r="G31" s="12"/>
      <c r="H31" s="12"/>
      <c r="I31" s="12"/>
      <c r="J31" s="12">
        <v>35</v>
      </c>
      <c r="K31" s="12">
        <v>10</v>
      </c>
      <c r="L31" s="12">
        <v>15</v>
      </c>
      <c r="M31" s="12"/>
      <c r="N31" s="12"/>
      <c r="O31" s="12"/>
      <c r="P31" s="12">
        <v>10</v>
      </c>
      <c r="Q31" s="12"/>
      <c r="R31" s="12"/>
      <c r="S31" s="12">
        <f t="shared" si="0"/>
        <v>70</v>
      </c>
      <c r="T31" s="12">
        <v>60</v>
      </c>
      <c r="U31" s="17"/>
      <c r="V31" s="14"/>
      <c r="W31" s="8"/>
    </row>
    <row r="32" ht="19" customHeight="1" spans="1:23">
      <c r="A32" s="9"/>
      <c r="B32" s="10" t="s">
        <v>87</v>
      </c>
      <c r="C32" s="10" t="s">
        <v>143</v>
      </c>
      <c r="D32" s="10" t="s">
        <v>159</v>
      </c>
      <c r="E32" s="12"/>
      <c r="F32" s="12"/>
      <c r="G32" s="12"/>
      <c r="H32" s="12"/>
      <c r="I32" s="12"/>
      <c r="J32" s="12"/>
      <c r="K32" s="12"/>
      <c r="L32" s="12">
        <v>15</v>
      </c>
      <c r="M32" s="12"/>
      <c r="N32" s="12"/>
      <c r="O32" s="12"/>
      <c r="P32" s="12"/>
      <c r="Q32" s="12"/>
      <c r="R32" s="12"/>
      <c r="S32" s="12">
        <f t="shared" si="0"/>
        <v>15</v>
      </c>
      <c r="T32" s="12"/>
      <c r="U32" s="18"/>
      <c r="V32" s="14"/>
      <c r="W32" s="8"/>
    </row>
    <row r="33" ht="19" customHeight="1" spans="1:23">
      <c r="A33" s="9">
        <v>46122</v>
      </c>
      <c r="B33" s="11" t="s">
        <v>87</v>
      </c>
      <c r="C33" s="10" t="s">
        <v>143</v>
      </c>
      <c r="D33" s="11" t="s">
        <v>152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10</v>
      </c>
      <c r="Q33" s="12"/>
      <c r="R33" s="12"/>
      <c r="S33" s="12">
        <f t="shared" si="0"/>
        <v>10</v>
      </c>
      <c r="T33" s="12">
        <v>60</v>
      </c>
      <c r="U33" s="13" t="str">
        <f>_xlfn.DISPIMG("ID_60406224B5904919A74EED706255AFB5",1)</f>
        <v>=DISPIMG("ID_60406224B5904919A74EED706255AFB5",1)</v>
      </c>
      <c r="V33" s="12" t="s">
        <v>62</v>
      </c>
      <c r="W33" s="8"/>
    </row>
    <row r="34" ht="19" customHeight="1" spans="1:23">
      <c r="A34" s="9"/>
      <c r="B34" s="11" t="s">
        <v>67</v>
      </c>
      <c r="C34" s="10" t="s">
        <v>143</v>
      </c>
      <c r="D34" s="10" t="s">
        <v>135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0</v>
      </c>
      <c r="T34" s="12">
        <v>60</v>
      </c>
      <c r="U34" s="18"/>
      <c r="V34" s="12"/>
      <c r="W34" s="8"/>
    </row>
    <row r="35" ht="19" customHeight="1" spans="1:23">
      <c r="A35" s="9">
        <v>46123</v>
      </c>
      <c r="B35" s="11" t="s">
        <v>123</v>
      </c>
      <c r="C35" s="10" t="s">
        <v>143</v>
      </c>
      <c r="D35" s="10" t="s">
        <v>129</v>
      </c>
      <c r="E35" s="12"/>
      <c r="F35" s="12"/>
      <c r="G35" s="12"/>
      <c r="H35" s="12"/>
      <c r="I35" s="12"/>
      <c r="J35" s="22">
        <v>105</v>
      </c>
      <c r="K35" s="22">
        <v>10</v>
      </c>
      <c r="L35" s="12"/>
      <c r="M35" s="12"/>
      <c r="N35" s="12"/>
      <c r="O35" s="12"/>
      <c r="P35" s="12">
        <v>10</v>
      </c>
      <c r="Q35" s="12"/>
      <c r="R35" s="12"/>
      <c r="S35" s="12">
        <f t="shared" si="0"/>
        <v>125</v>
      </c>
      <c r="T35" s="12">
        <v>120</v>
      </c>
      <c r="U35" s="13" t="str">
        <f>_xlfn.DISPIMG("ID_A68B39E51FAB4B7E89B3C9FB2E9C59E6",1)</f>
        <v>=DISPIMG("ID_A68B39E51FAB4B7E89B3C9FB2E9C59E6",1)</v>
      </c>
      <c r="V35" s="14"/>
      <c r="W35" s="8"/>
    </row>
    <row r="36" ht="19" customHeight="1" spans="1:23">
      <c r="A36" s="9"/>
      <c r="B36" s="11" t="s">
        <v>50</v>
      </c>
      <c r="C36" s="10" t="s">
        <v>143</v>
      </c>
      <c r="D36" s="11" t="s">
        <v>160</v>
      </c>
      <c r="E36" s="12"/>
      <c r="F36" s="12"/>
      <c r="G36" s="12"/>
      <c r="H36" s="12"/>
      <c r="I36" s="12"/>
      <c r="J36" s="12">
        <v>30</v>
      </c>
      <c r="K36" s="12"/>
      <c r="L36" s="12"/>
      <c r="M36" s="12"/>
      <c r="N36" s="12"/>
      <c r="O36" s="12"/>
      <c r="P36" s="12"/>
      <c r="Q36" s="12"/>
      <c r="R36" s="12"/>
      <c r="S36" s="12">
        <f t="shared" si="0"/>
        <v>30</v>
      </c>
      <c r="T36" s="12"/>
      <c r="U36" s="18"/>
      <c r="V36" s="14"/>
      <c r="W36" s="8"/>
    </row>
    <row r="37" ht="19" customHeight="1" spans="1:23">
      <c r="A37" s="9">
        <v>46125</v>
      </c>
      <c r="B37" s="11" t="s">
        <v>50</v>
      </c>
      <c r="C37" s="10" t="s">
        <v>143</v>
      </c>
      <c r="D37" s="10" t="s">
        <v>148</v>
      </c>
      <c r="E37" s="12"/>
      <c r="F37" s="12"/>
      <c r="G37" s="12">
        <v>50</v>
      </c>
      <c r="H37" s="12"/>
      <c r="I37" s="12"/>
      <c r="J37" s="12"/>
      <c r="K37" s="12"/>
      <c r="L37" s="12"/>
      <c r="M37" s="12"/>
      <c r="N37" s="12"/>
      <c r="O37" s="12"/>
      <c r="P37" s="12">
        <v>10</v>
      </c>
      <c r="Q37" s="12"/>
      <c r="R37" s="12"/>
      <c r="S37" s="12">
        <f t="shared" si="0"/>
        <v>60</v>
      </c>
      <c r="T37" s="12">
        <v>120</v>
      </c>
      <c r="U37" s="27" t="str">
        <f>_xlfn.DISPIMG("ID_86E5C4A1D8C44E8AB3C3FB8C19CFC9C5",1)</f>
        <v>=DISPIMG("ID_86E5C4A1D8C44E8AB3C3FB8C19CFC9C5",1)</v>
      </c>
      <c r="V37" s="49" t="str">
        <f>_xlfn.DISPIMG("ID_01B9534E06B84443881900FB55F173B7",1)</f>
        <v>=DISPIMG("ID_01B9534E06B84443881900FB55F173B7",1)</v>
      </c>
      <c r="W37" s="8"/>
    </row>
    <row r="38" ht="19" customHeight="1" spans="1:23">
      <c r="A38" s="9"/>
      <c r="B38" s="11" t="s">
        <v>44</v>
      </c>
      <c r="C38" s="10" t="s">
        <v>143</v>
      </c>
      <c r="D38" s="10" t="s">
        <v>135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0"/>
        <v>0</v>
      </c>
      <c r="T38" s="12">
        <v>60</v>
      </c>
      <c r="U38" s="47"/>
      <c r="V38" s="50"/>
      <c r="W38" s="8"/>
    </row>
    <row r="39" ht="19" customHeight="1" spans="1:23">
      <c r="A39" s="9"/>
      <c r="B39" s="11" t="s">
        <v>30</v>
      </c>
      <c r="C39" s="10" t="s">
        <v>143</v>
      </c>
      <c r="D39" s="10" t="s">
        <v>31</v>
      </c>
      <c r="E39" s="12">
        <v>19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19</v>
      </c>
      <c r="T39" s="12"/>
      <c r="U39" s="28"/>
      <c r="V39" s="51"/>
      <c r="W39" s="8"/>
    </row>
    <row r="40" ht="19" customHeight="1" spans="1:23">
      <c r="A40" s="29"/>
      <c r="B40" s="3"/>
      <c r="C40" s="30" t="s">
        <v>143</v>
      </c>
      <c r="D40" s="3"/>
      <c r="E40" s="31"/>
      <c r="F40" s="31"/>
      <c r="G40" s="31"/>
      <c r="H40" s="31"/>
      <c r="I40" s="22"/>
      <c r="J40" s="2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143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143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143</v>
      </c>
      <c r="D43" s="1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f t="shared" si="0"/>
        <v>0</v>
      </c>
      <c r="T43" s="12"/>
      <c r="U43" s="11"/>
      <c r="V43" s="14"/>
      <c r="W43" s="8"/>
    </row>
    <row r="44" ht="19" customHeight="1" spans="1:23">
      <c r="A44" s="9"/>
      <c r="B44" s="10"/>
      <c r="C44" s="10" t="s">
        <v>143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12"/>
      <c r="U44" s="26"/>
      <c r="V44" s="12"/>
      <c r="W44" s="8"/>
    </row>
    <row r="45" ht="19" customHeight="1" spans="1:23">
      <c r="A45" s="9"/>
      <c r="B45" s="10"/>
      <c r="C45" s="10" t="s">
        <v>143</v>
      </c>
      <c r="D45" s="10"/>
      <c r="E45" s="12"/>
      <c r="F45" s="12"/>
      <c r="G45" s="12"/>
      <c r="H45" s="12"/>
      <c r="I45" s="12"/>
      <c r="J45" s="12"/>
      <c r="K45" s="12"/>
      <c r="L45" s="12"/>
      <c r="M45" s="22"/>
      <c r="N45" s="22"/>
      <c r="O45" s="22"/>
      <c r="P45" s="22"/>
      <c r="Q45" s="22"/>
      <c r="R45" s="22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143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3"/>
      <c r="S46" s="12">
        <f t="shared" si="0"/>
        <v>0</v>
      </c>
      <c r="T46" s="32"/>
      <c r="U46" s="26"/>
      <c r="V46" s="12"/>
      <c r="W46" s="8"/>
    </row>
    <row r="47" ht="19" customHeight="1" spans="1:23">
      <c r="A47" s="9"/>
      <c r="B47" s="10"/>
      <c r="C47" s="10" t="s">
        <v>143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143</v>
      </c>
      <c r="D48" s="10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8"/>
    </row>
    <row r="49" ht="19" customHeight="1" spans="1:23">
      <c r="A49" s="9"/>
      <c r="B49" s="10"/>
      <c r="C49" s="10" t="s">
        <v>143</v>
      </c>
      <c r="D49" s="10"/>
      <c r="E49" s="12"/>
      <c r="F49" s="12"/>
      <c r="G49" s="12"/>
      <c r="H49" s="22"/>
      <c r="I49" s="2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33"/>
    </row>
    <row r="50" ht="19" customHeight="1" spans="1:23">
      <c r="A50" s="9"/>
      <c r="B50" s="10"/>
      <c r="C50" s="10" t="s">
        <v>143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143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>
        <f t="shared" si="0"/>
        <v>0</v>
      </c>
      <c r="T51" s="32"/>
      <c r="U51" s="11"/>
      <c r="V51" s="14"/>
      <c r="W51" s="8"/>
    </row>
    <row r="52" ht="19" customHeight="1" spans="1:23">
      <c r="A52" s="9"/>
      <c r="B52" s="10"/>
      <c r="C52" s="10" t="s">
        <v>143</v>
      </c>
      <c r="D52" s="1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34"/>
      <c r="S52" s="12">
        <f t="shared" si="0"/>
        <v>0</v>
      </c>
      <c r="T52" s="32"/>
      <c r="U52" s="11"/>
      <c r="V52" s="14"/>
      <c r="W52" s="8"/>
    </row>
    <row r="53" ht="19" customHeight="1" spans="1:23">
      <c r="A53" s="23"/>
      <c r="B53" s="35"/>
      <c r="C53" s="10" t="s">
        <v>143</v>
      </c>
      <c r="D53" s="3"/>
      <c r="E53" s="21"/>
      <c r="F53" s="21"/>
      <c r="G53" s="21"/>
      <c r="H53" s="21"/>
      <c r="I53" s="21"/>
      <c r="J53" s="21"/>
      <c r="K53" s="21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143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32"/>
      <c r="U54" s="11"/>
      <c r="V54" s="14"/>
      <c r="W54" s="8"/>
    </row>
    <row r="55" ht="19" customHeight="1" spans="1:23">
      <c r="A55" s="9"/>
      <c r="B55" s="10"/>
      <c r="C55" s="10" t="s">
        <v>143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143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143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143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143</v>
      </c>
      <c r="D59" s="1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143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143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1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143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143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10"/>
      <c r="C64" s="10" t="s">
        <v>143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143</v>
      </c>
      <c r="D65" s="10"/>
      <c r="E65" s="12"/>
      <c r="F65" s="12"/>
      <c r="G65" s="12"/>
      <c r="H65" s="12"/>
      <c r="I65" s="12"/>
      <c r="J65" s="12"/>
      <c r="K65" s="12"/>
      <c r="L65" s="1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143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36"/>
      <c r="C67" s="10" t="s">
        <v>143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si="0"/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143</v>
      </c>
      <c r="D68" s="10"/>
      <c r="E68" s="12"/>
      <c r="F68" s="12"/>
      <c r="G68" s="12"/>
      <c r="H68" s="12"/>
      <c r="I68" s="12"/>
      <c r="J68" s="12"/>
      <c r="K68" s="12"/>
      <c r="L68" s="22"/>
      <c r="M68" s="22"/>
      <c r="N68" s="22"/>
      <c r="O68" s="22"/>
      <c r="P68" s="22"/>
      <c r="Q68" s="22"/>
      <c r="R68" s="22"/>
      <c r="S68" s="12">
        <f t="shared" ref="S68:S74" si="1">SUM(E68:Q68)</f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143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143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143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143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143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ht="19" customHeight="1" spans="1:23">
      <c r="A74" s="9"/>
      <c r="B74" s="10"/>
      <c r="C74" s="10" t="s">
        <v>143</v>
      </c>
      <c r="D74" s="10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22"/>
      <c r="R74" s="22"/>
      <c r="S74" s="12">
        <f t="shared" si="1"/>
        <v>0</v>
      </c>
      <c r="T74" s="12"/>
      <c r="U74" s="11"/>
      <c r="V74" s="14"/>
      <c r="W74" s="8"/>
    </row>
    <row r="75" customHeight="1" spans="1:23">
      <c r="A75" s="37"/>
      <c r="B75" s="37"/>
      <c r="C75" s="37"/>
      <c r="D75" s="38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9">
        <f>SUM(S3:S74)</f>
        <v>1171</v>
      </c>
      <c r="T75" s="39">
        <f>SUM(T3:T74)</f>
        <v>1790</v>
      </c>
      <c r="U75" s="3"/>
      <c r="V75" s="40"/>
      <c r="W75" s="3"/>
    </row>
    <row r="76" customHeight="1" spans="1:2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55</v>
      </c>
      <c r="Q78" s="43">
        <v>1000</v>
      </c>
      <c r="R78" s="3"/>
      <c r="S78" s="44" t="s">
        <v>56</v>
      </c>
      <c r="T78" s="10">
        <f>Q78+Q79+Q80+Q81+Q82+Q83+Q84+Q85+Q86-S75</f>
        <v>829</v>
      </c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57</v>
      </c>
      <c r="Q79" s="43">
        <v>1000</v>
      </c>
      <c r="R79" s="3"/>
      <c r="S79" s="44"/>
      <c r="T79" s="10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2"/>
      <c r="Q81" s="43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5"/>
      <c r="Q82" s="24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2"/>
      <c r="Q85" s="10"/>
      <c r="R85" s="3"/>
      <c r="S85" s="3"/>
      <c r="T85" s="3"/>
      <c r="U85" s="3"/>
      <c r="V85" s="3"/>
      <c r="W85" s="3"/>
    </row>
    <row r="86" customHeight="1" spans="1:23">
      <c r="A86" s="3"/>
      <c r="B86" s="3"/>
      <c r="C86" s="3"/>
      <c r="D86" s="1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0"/>
      <c r="Q86" s="10"/>
      <c r="R86" s="3"/>
      <c r="S86" s="3"/>
      <c r="T86" s="3"/>
      <c r="U86" s="3"/>
      <c r="V86" s="3"/>
      <c r="W86" s="3"/>
    </row>
  </sheetData>
  <sheetProtection formatCells="0" formatColumns="0" formatRows="0" insertRows="0" insertColumns="0" insertHyperlinks="0" deleteColumns="0" deleteRows="0" sort="0" autoFilter="0" pivotTables="0"/>
  <mergeCells count="31">
    <mergeCell ref="A1:U1"/>
    <mergeCell ref="A76:T76"/>
    <mergeCell ref="A3:A4"/>
    <mergeCell ref="A5:A9"/>
    <mergeCell ref="A10:A12"/>
    <mergeCell ref="A13:A14"/>
    <mergeCell ref="A15:A18"/>
    <mergeCell ref="A19:A23"/>
    <mergeCell ref="A24:A25"/>
    <mergeCell ref="A26:A29"/>
    <mergeCell ref="A30:A32"/>
    <mergeCell ref="A33:A34"/>
    <mergeCell ref="A35:A36"/>
    <mergeCell ref="A37:A39"/>
    <mergeCell ref="U3:U4"/>
    <mergeCell ref="U5:U9"/>
    <mergeCell ref="U10:U12"/>
    <mergeCell ref="U13:U14"/>
    <mergeCell ref="U15:U18"/>
    <mergeCell ref="U19:U23"/>
    <mergeCell ref="U24:U25"/>
    <mergeCell ref="U26:U29"/>
    <mergeCell ref="U30:U32"/>
    <mergeCell ref="U33:U34"/>
    <mergeCell ref="U35:U36"/>
    <mergeCell ref="U37:U39"/>
    <mergeCell ref="V5:V9"/>
    <mergeCell ref="V19:V23"/>
    <mergeCell ref="V26:V29"/>
    <mergeCell ref="V33:V34"/>
    <mergeCell ref="V37:V3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85"/>
  <sheetViews>
    <sheetView workbookViewId="0">
      <pane xSplit="4" ySplit="2" topLeftCell="E71" activePane="bottomRight" state="frozen"/>
      <selection/>
      <selection pane="topRight"/>
      <selection pane="bottomLeft"/>
      <selection pane="bottomRight" activeCell="C3" sqref="C3:C73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3.75" style="1" customWidth="1"/>
    <col min="22" max="16384" width="9" style="1"/>
  </cols>
  <sheetData>
    <row r="1" ht="35" customHeight="1" spans="1:2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1" t="s">
        <v>35</v>
      </c>
      <c r="C3" s="10" t="s">
        <v>162</v>
      </c>
      <c r="D3" s="11" t="s">
        <v>163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10</v>
      </c>
      <c r="Q3" s="12"/>
      <c r="R3" s="10"/>
      <c r="S3" s="12">
        <f t="shared" ref="S3:S66" si="0">SUM(E3:Q3)</f>
        <v>10</v>
      </c>
      <c r="T3" s="12">
        <v>60</v>
      </c>
      <c r="U3" s="13" t="str">
        <f>_xlfn.DISPIMG("ID_DB3D4C5222714CF9A43D7608778535E9",1)</f>
        <v>=DISPIMG("ID_DB3D4C5222714CF9A43D7608778535E9",1)</v>
      </c>
      <c r="V3" s="12" t="s">
        <v>62</v>
      </c>
      <c r="W3" s="15"/>
    </row>
    <row r="4" ht="19" customHeight="1" spans="1:23">
      <c r="A4" s="9"/>
      <c r="B4" s="10" t="s">
        <v>67</v>
      </c>
      <c r="C4" s="10" t="s">
        <v>162</v>
      </c>
      <c r="D4" s="11" t="s">
        <v>164</v>
      </c>
      <c r="E4" s="16"/>
      <c r="F4" s="16"/>
      <c r="G4" s="16"/>
      <c r="H4" s="16"/>
      <c r="I4" s="16"/>
      <c r="J4" s="16">
        <v>55</v>
      </c>
      <c r="K4" s="16">
        <v>10</v>
      </c>
      <c r="L4" s="16"/>
      <c r="M4" s="16"/>
      <c r="N4" s="16"/>
      <c r="O4" s="16"/>
      <c r="P4" s="16"/>
      <c r="Q4" s="16"/>
      <c r="R4" s="16"/>
      <c r="S4" s="12">
        <f t="shared" si="0"/>
        <v>65</v>
      </c>
      <c r="T4" s="16">
        <v>60</v>
      </c>
      <c r="U4" s="18"/>
      <c r="V4" s="12"/>
      <c r="W4" s="15"/>
    </row>
    <row r="5" ht="19" customHeight="1" spans="1:23">
      <c r="A5" s="9">
        <v>46114</v>
      </c>
      <c r="B5" s="10" t="s">
        <v>42</v>
      </c>
      <c r="C5" s="10" t="s">
        <v>162</v>
      </c>
      <c r="D5" s="11" t="s">
        <v>165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>
        <v>10</v>
      </c>
      <c r="Q5" s="16"/>
      <c r="R5" s="16"/>
      <c r="S5" s="12">
        <f t="shared" si="0"/>
        <v>10</v>
      </c>
      <c r="T5" s="16">
        <v>60</v>
      </c>
      <c r="U5" s="13" t="str">
        <f>_xlfn.DISPIMG("ID_FB31BAF3B79942E1BFB71833B98DE4CB",1)</f>
        <v>=DISPIMG("ID_FB31BAF3B79942E1BFB71833B98DE4CB",1)</v>
      </c>
      <c r="V5" s="14"/>
      <c r="W5" s="15"/>
    </row>
    <row r="6" ht="19" customHeight="1" spans="1:23">
      <c r="A6" s="9"/>
      <c r="B6" s="11" t="s">
        <v>30</v>
      </c>
      <c r="C6" s="10" t="s">
        <v>162</v>
      </c>
      <c r="D6" s="11" t="s">
        <v>166</v>
      </c>
      <c r="E6" s="12"/>
      <c r="F6" s="12"/>
      <c r="G6" s="12"/>
      <c r="H6" s="12"/>
      <c r="I6" s="12"/>
      <c r="J6" s="12">
        <v>35</v>
      </c>
      <c r="K6" s="12">
        <v>10</v>
      </c>
      <c r="L6" s="12"/>
      <c r="M6" s="12"/>
      <c r="N6" s="12"/>
      <c r="O6" s="12"/>
      <c r="P6" s="12"/>
      <c r="Q6" s="12"/>
      <c r="R6" s="3"/>
      <c r="S6" s="12">
        <f t="shared" si="0"/>
        <v>45</v>
      </c>
      <c r="T6" s="12"/>
      <c r="U6" s="17"/>
      <c r="V6" s="14"/>
      <c r="W6" s="8"/>
    </row>
    <row r="7" ht="19" customHeight="1" spans="1:23">
      <c r="A7" s="9"/>
      <c r="B7" s="11" t="s">
        <v>130</v>
      </c>
      <c r="C7" s="10" t="s">
        <v>162</v>
      </c>
      <c r="D7" s="11" t="s">
        <v>165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>
        <f t="shared" si="0"/>
        <v>0</v>
      </c>
      <c r="T7" s="12">
        <v>60</v>
      </c>
      <c r="U7" s="17"/>
      <c r="V7" s="14"/>
      <c r="W7" s="15"/>
    </row>
    <row r="8" ht="19" customHeight="1" spans="1:23">
      <c r="A8" s="9"/>
      <c r="B8" s="11" t="s">
        <v>50</v>
      </c>
      <c r="C8" s="10" t="s">
        <v>162</v>
      </c>
      <c r="D8" s="11" t="s">
        <v>31</v>
      </c>
      <c r="E8" s="12">
        <v>20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0"/>
        <v>20</v>
      </c>
      <c r="T8" s="12"/>
      <c r="U8" s="17"/>
      <c r="V8" s="14"/>
      <c r="W8" s="15"/>
    </row>
    <row r="9" ht="19" customHeight="1" spans="1:23">
      <c r="A9" s="9"/>
      <c r="B9" s="11" t="s">
        <v>76</v>
      </c>
      <c r="C9" s="10" t="s">
        <v>162</v>
      </c>
      <c r="D9" s="11" t="s">
        <v>167</v>
      </c>
      <c r="E9" s="12"/>
      <c r="F9" s="12"/>
      <c r="G9" s="12"/>
      <c r="H9" s="12"/>
      <c r="I9" s="12"/>
      <c r="J9" s="12">
        <v>30</v>
      </c>
      <c r="K9" s="12"/>
      <c r="L9" s="12"/>
      <c r="M9" s="12"/>
      <c r="N9" s="12"/>
      <c r="O9" s="12"/>
      <c r="P9" s="12"/>
      <c r="Q9" s="12"/>
      <c r="R9" s="14"/>
      <c r="S9" s="12">
        <f t="shared" si="0"/>
        <v>30</v>
      </c>
      <c r="T9" s="12"/>
      <c r="U9" s="18"/>
      <c r="V9" s="14"/>
      <c r="W9" s="15"/>
    </row>
    <row r="10" ht="19" customHeight="1" spans="1:23">
      <c r="A10" s="9">
        <v>46115</v>
      </c>
      <c r="B10" s="11" t="s">
        <v>30</v>
      </c>
      <c r="C10" s="10" t="s">
        <v>162</v>
      </c>
      <c r="D10" s="11" t="s">
        <v>168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10</v>
      </c>
      <c r="Q10" s="12"/>
      <c r="R10" s="12"/>
      <c r="S10" s="12">
        <f t="shared" si="0"/>
        <v>10</v>
      </c>
      <c r="T10" s="12">
        <v>60</v>
      </c>
      <c r="U10" s="13" t="str">
        <f>_xlfn.DISPIMG("ID_9A6F3839646E465E801FB685F83A894A",1)</f>
        <v>=DISPIMG("ID_9A6F3839646E465E801FB685F83A894A",1)</v>
      </c>
      <c r="V10" s="12" t="s">
        <v>62</v>
      </c>
      <c r="W10" s="8"/>
    </row>
    <row r="11" ht="19" customHeight="1" spans="1:23">
      <c r="A11" s="9"/>
      <c r="B11" s="11" t="s">
        <v>128</v>
      </c>
      <c r="C11" s="10" t="s">
        <v>162</v>
      </c>
      <c r="D11" s="11" t="s">
        <v>165</v>
      </c>
      <c r="E11" s="12">
        <v>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8</v>
      </c>
      <c r="T11" s="12">
        <v>60</v>
      </c>
      <c r="U11" s="17"/>
      <c r="V11" s="12"/>
      <c r="W11" s="15"/>
    </row>
    <row r="12" ht="19" customHeight="1" spans="1:23">
      <c r="A12" s="9"/>
      <c r="B12" s="11" t="s">
        <v>42</v>
      </c>
      <c r="C12" s="10" t="s">
        <v>162</v>
      </c>
      <c r="D12" s="11" t="s">
        <v>166</v>
      </c>
      <c r="E12" s="12"/>
      <c r="F12" s="12"/>
      <c r="G12" s="12"/>
      <c r="H12" s="12"/>
      <c r="I12" s="12"/>
      <c r="J12" s="12">
        <v>55</v>
      </c>
      <c r="K12" s="12">
        <v>10</v>
      </c>
      <c r="L12" s="12"/>
      <c r="M12" s="12"/>
      <c r="N12" s="12"/>
      <c r="O12" s="12"/>
      <c r="P12" s="12"/>
      <c r="Q12" s="12"/>
      <c r="R12" s="12"/>
      <c r="S12" s="12">
        <f t="shared" si="0"/>
        <v>65</v>
      </c>
      <c r="T12" s="12"/>
      <c r="U12" s="18"/>
      <c r="V12" s="12"/>
      <c r="W12" s="8"/>
    </row>
    <row r="13" ht="19" customHeight="1" spans="1:23">
      <c r="A13" s="23">
        <v>46116</v>
      </c>
      <c r="B13" s="24" t="s">
        <v>42</v>
      </c>
      <c r="C13" s="24" t="s">
        <v>162</v>
      </c>
      <c r="D13" s="1" t="s">
        <v>169</v>
      </c>
      <c r="E13" s="21">
        <v>18</v>
      </c>
      <c r="F13" s="21"/>
      <c r="G13" s="21"/>
      <c r="H13" s="21"/>
      <c r="I13" s="12"/>
      <c r="J13" s="12"/>
      <c r="K13" s="12"/>
      <c r="L13" s="12"/>
      <c r="M13" s="12"/>
      <c r="N13" s="12"/>
      <c r="O13" s="12"/>
      <c r="P13" s="12">
        <v>10</v>
      </c>
      <c r="Q13" s="12"/>
      <c r="R13" s="12"/>
      <c r="S13" s="12">
        <f t="shared" si="0"/>
        <v>28</v>
      </c>
      <c r="T13" s="12">
        <v>120</v>
      </c>
      <c r="U13" s="11" t="str">
        <f>_xlfn.DISPIMG("ID_3FF1E188FD4F4F5BBC1E6634EE318ED3",1)</f>
        <v>=DISPIMG("ID_3FF1E188FD4F4F5BBC1E6634EE318ED3",1)</v>
      </c>
      <c r="V13" s="14"/>
      <c r="W13" s="8"/>
    </row>
    <row r="14" ht="19" customHeight="1" spans="1:23">
      <c r="A14" s="9">
        <v>46118</v>
      </c>
      <c r="B14" s="11" t="s">
        <v>123</v>
      </c>
      <c r="C14" s="10" t="s">
        <v>162</v>
      </c>
      <c r="D14" s="11" t="s">
        <v>170</v>
      </c>
      <c r="E14" s="12">
        <v>20</v>
      </c>
      <c r="F14" s="12"/>
      <c r="G14" s="12"/>
      <c r="H14" s="12"/>
      <c r="I14" s="12"/>
      <c r="J14" s="12">
        <v>70</v>
      </c>
      <c r="K14" s="12">
        <v>10</v>
      </c>
      <c r="L14" s="12"/>
      <c r="M14" s="12"/>
      <c r="N14" s="12"/>
      <c r="O14" s="12"/>
      <c r="P14" s="12">
        <v>10</v>
      </c>
      <c r="Q14" s="12"/>
      <c r="R14" s="12"/>
      <c r="S14" s="12">
        <f t="shared" si="0"/>
        <v>110</v>
      </c>
      <c r="T14" s="12">
        <v>120</v>
      </c>
      <c r="U14" s="13" t="str">
        <f>_xlfn.DISPIMG("ID_3829E26B9A0348088EB6FC9D147EACA8",1)</f>
        <v>=DISPIMG("ID_3829E26B9A0348088EB6FC9D147EACA8",1)</v>
      </c>
      <c r="V14" s="12" t="s">
        <v>62</v>
      </c>
      <c r="W14" s="15"/>
    </row>
    <row r="15" ht="19" customHeight="1" spans="1:23">
      <c r="A15" s="9"/>
      <c r="B15" s="11" t="s">
        <v>86</v>
      </c>
      <c r="C15" s="10" t="s">
        <v>162</v>
      </c>
      <c r="D15" s="11" t="s">
        <v>166</v>
      </c>
      <c r="E15" s="12"/>
      <c r="F15" s="12"/>
      <c r="G15" s="12"/>
      <c r="H15" s="12"/>
      <c r="I15" s="12"/>
      <c r="J15" s="12">
        <v>140</v>
      </c>
      <c r="K15" s="12">
        <v>10</v>
      </c>
      <c r="L15" s="12"/>
      <c r="M15" s="12"/>
      <c r="N15" s="12"/>
      <c r="O15" s="12"/>
      <c r="P15" s="12"/>
      <c r="Q15" s="12"/>
      <c r="R15" s="12"/>
      <c r="S15" s="12">
        <f t="shared" si="0"/>
        <v>150</v>
      </c>
      <c r="T15" s="12"/>
      <c r="U15" s="18"/>
      <c r="V15" s="12"/>
      <c r="W15" s="8"/>
    </row>
    <row r="16" ht="19" customHeight="1" spans="1:23">
      <c r="A16" s="9">
        <v>46119</v>
      </c>
      <c r="B16" s="11" t="s">
        <v>79</v>
      </c>
      <c r="C16" s="10" t="s">
        <v>162</v>
      </c>
      <c r="D16" s="11" t="s">
        <v>31</v>
      </c>
      <c r="E16" s="12">
        <v>11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11</v>
      </c>
      <c r="T16" s="12"/>
      <c r="U16" s="13" t="str">
        <f>_xlfn.DISPIMG("ID_63EC48E62EF2427F8C71D231926CC94C",1)</f>
        <v>=DISPIMG("ID_63EC48E62EF2427F8C71D231926CC94C",1)</v>
      </c>
      <c r="V16" s="14"/>
      <c r="W16" s="8"/>
    </row>
    <row r="17" ht="19" customHeight="1" spans="1:23">
      <c r="A17" s="9"/>
      <c r="B17" s="11" t="s">
        <v>26</v>
      </c>
      <c r="C17" s="10" t="s">
        <v>162</v>
      </c>
      <c r="D17" s="11" t="s">
        <v>31</v>
      </c>
      <c r="E17" s="12">
        <v>19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f t="shared" si="0"/>
        <v>19</v>
      </c>
      <c r="T17" s="12"/>
      <c r="U17" s="17"/>
      <c r="V17" s="14"/>
      <c r="W17" s="8"/>
    </row>
    <row r="18" ht="19" customHeight="1" spans="1:23">
      <c r="A18" s="9"/>
      <c r="B18" s="11" t="s">
        <v>64</v>
      </c>
      <c r="C18" s="10" t="s">
        <v>162</v>
      </c>
      <c r="D18" s="11" t="s">
        <v>31</v>
      </c>
      <c r="E18" s="12">
        <v>18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18</v>
      </c>
      <c r="T18" s="12"/>
      <c r="U18" s="17"/>
      <c r="V18" s="14"/>
      <c r="W18" s="8"/>
    </row>
    <row r="19" ht="19" customHeight="1" spans="1:23">
      <c r="A19" s="9"/>
      <c r="B19" s="11" t="s">
        <v>63</v>
      </c>
      <c r="C19" s="10" t="s">
        <v>162</v>
      </c>
      <c r="D19" s="11" t="s">
        <v>164</v>
      </c>
      <c r="E19" s="12"/>
      <c r="F19" s="12"/>
      <c r="G19" s="12"/>
      <c r="H19" s="12"/>
      <c r="I19" s="12"/>
      <c r="J19" s="12">
        <v>35</v>
      </c>
      <c r="K19" s="12">
        <v>10</v>
      </c>
      <c r="L19" s="12"/>
      <c r="M19" s="12"/>
      <c r="N19" s="12"/>
      <c r="O19" s="12"/>
      <c r="P19" s="12">
        <v>10</v>
      </c>
      <c r="Q19" s="21"/>
      <c r="R19" s="12"/>
      <c r="S19" s="12">
        <f t="shared" si="0"/>
        <v>55</v>
      </c>
      <c r="T19" s="12">
        <v>60</v>
      </c>
      <c r="U19" s="17"/>
      <c r="V19" s="14"/>
      <c r="W19" s="8"/>
    </row>
    <row r="20" ht="19" customHeight="1" spans="1:23">
      <c r="A20" s="9"/>
      <c r="B20" s="11" t="s">
        <v>42</v>
      </c>
      <c r="C20" s="10" t="s">
        <v>162</v>
      </c>
      <c r="D20" s="11" t="s">
        <v>165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>
        <f t="shared" si="0"/>
        <v>0</v>
      </c>
      <c r="T20" s="12">
        <v>60</v>
      </c>
      <c r="U20" s="18"/>
      <c r="V20" s="14"/>
      <c r="W20" s="8"/>
    </row>
    <row r="21" ht="19" customHeight="1" spans="1:23">
      <c r="A21" s="9">
        <v>46120</v>
      </c>
      <c r="B21" s="11" t="s">
        <v>66</v>
      </c>
      <c r="C21" s="10" t="s">
        <v>162</v>
      </c>
      <c r="D21" s="11" t="s">
        <v>164</v>
      </c>
      <c r="E21" s="12">
        <v>21</v>
      </c>
      <c r="F21" s="12"/>
      <c r="G21" s="12"/>
      <c r="H21" s="12"/>
      <c r="I21" s="12"/>
      <c r="J21" s="12">
        <v>35</v>
      </c>
      <c r="K21" s="12">
        <v>10</v>
      </c>
      <c r="L21" s="12"/>
      <c r="M21" s="12"/>
      <c r="N21" s="12"/>
      <c r="O21" s="12"/>
      <c r="P21" s="12">
        <v>10</v>
      </c>
      <c r="Q21" s="21"/>
      <c r="R21" s="12"/>
      <c r="S21" s="12">
        <f t="shared" si="0"/>
        <v>76</v>
      </c>
      <c r="T21" s="12">
        <v>60</v>
      </c>
      <c r="U21" s="13" t="str">
        <f>_xlfn.DISPIMG("ID_35DC1F1558A144C4889599BFED31B031",1)</f>
        <v>=DISPIMG("ID_35DC1F1558A144C4889599BFED31B031",1)</v>
      </c>
      <c r="V21" s="14"/>
      <c r="W21" s="8"/>
    </row>
    <row r="22" ht="19" customHeight="1" spans="1:23">
      <c r="A22" s="9"/>
      <c r="B22" s="11" t="s">
        <v>64</v>
      </c>
      <c r="C22" s="10" t="s">
        <v>162</v>
      </c>
      <c r="D22" s="11" t="s">
        <v>165</v>
      </c>
      <c r="E22" s="12"/>
      <c r="F22" s="12"/>
      <c r="G22" s="12">
        <v>25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f t="shared" si="0"/>
        <v>25</v>
      </c>
      <c r="T22" s="12">
        <v>60</v>
      </c>
      <c r="U22" s="18"/>
      <c r="V22" s="14"/>
      <c r="W22" s="8"/>
    </row>
    <row r="23" ht="19" customHeight="1" spans="1:23">
      <c r="A23" s="9">
        <v>46121</v>
      </c>
      <c r="B23" s="11" t="s">
        <v>68</v>
      </c>
      <c r="C23" s="10" t="s">
        <v>162</v>
      </c>
      <c r="D23" s="11" t="s">
        <v>31</v>
      </c>
      <c r="E23" s="12">
        <v>18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f t="shared" si="0"/>
        <v>18</v>
      </c>
      <c r="T23" s="12"/>
      <c r="U23" s="13" t="str">
        <f>_xlfn.DISPIMG("ID_D614740E0AB94D0C99D6F18F69322B5E",1)</f>
        <v>=DISPIMG("ID_D614740E0AB94D0C99D6F18F69322B5E",1)</v>
      </c>
      <c r="V23" s="14"/>
      <c r="W23" s="8"/>
    </row>
    <row r="24" ht="19" customHeight="1" spans="1:23">
      <c r="A24" s="9"/>
      <c r="B24" s="11" t="s">
        <v>35</v>
      </c>
      <c r="C24" s="10" t="s">
        <v>162</v>
      </c>
      <c r="D24" s="11" t="s">
        <v>171</v>
      </c>
      <c r="E24" s="12"/>
      <c r="F24" s="12"/>
      <c r="G24" s="12"/>
      <c r="H24" s="12"/>
      <c r="I24" s="12"/>
      <c r="J24" s="12">
        <v>70</v>
      </c>
      <c r="K24" s="12">
        <v>10</v>
      </c>
      <c r="L24" s="12"/>
      <c r="M24" s="12"/>
      <c r="N24" s="12"/>
      <c r="O24" s="12"/>
      <c r="P24" s="12">
        <v>10</v>
      </c>
      <c r="Q24" s="12"/>
      <c r="R24" s="12"/>
      <c r="S24" s="12">
        <f t="shared" si="0"/>
        <v>90</v>
      </c>
      <c r="T24" s="12">
        <v>120</v>
      </c>
      <c r="U24" s="18"/>
      <c r="V24" s="14"/>
      <c r="W24" s="8"/>
    </row>
    <row r="25" ht="19" customHeight="1" spans="1:23">
      <c r="A25" s="23">
        <v>46122</v>
      </c>
      <c r="B25" t="s">
        <v>98</v>
      </c>
      <c r="C25" s="24" t="s">
        <v>162</v>
      </c>
      <c r="D25" s="1" t="s">
        <v>171</v>
      </c>
      <c r="E25" s="21"/>
      <c r="F25" s="21"/>
      <c r="G25" s="12"/>
      <c r="H25" s="12"/>
      <c r="I25" s="12"/>
      <c r="J25" s="12">
        <v>70</v>
      </c>
      <c r="K25" s="12">
        <v>10</v>
      </c>
      <c r="L25" s="12"/>
      <c r="M25" s="21"/>
      <c r="N25" s="21"/>
      <c r="O25" s="12"/>
      <c r="P25" s="12">
        <v>10</v>
      </c>
      <c r="Q25" s="12"/>
      <c r="R25" s="12"/>
      <c r="S25" s="12">
        <f t="shared" si="0"/>
        <v>90</v>
      </c>
      <c r="T25" s="12">
        <v>120</v>
      </c>
      <c r="U25" s="11" t="str">
        <f>_xlfn.DISPIMG("ID_0E9C5CB400F84D579E803AEA82E85A4E",1)</f>
        <v>=DISPIMG("ID_0E9C5CB400F84D579E803AEA82E85A4E",1)</v>
      </c>
      <c r="V25" s="14"/>
      <c r="W25" s="8"/>
    </row>
    <row r="26" ht="19" customHeight="1" spans="1:23">
      <c r="A26" s="9">
        <v>46123</v>
      </c>
      <c r="B26" s="10" t="s">
        <v>123</v>
      </c>
      <c r="C26" s="10" t="s">
        <v>162</v>
      </c>
      <c r="D26" s="11" t="s">
        <v>31</v>
      </c>
      <c r="E26" s="12">
        <v>20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20</v>
      </c>
      <c r="T26" s="12"/>
      <c r="U26" s="13" t="str">
        <f>_xlfn.DISPIMG("ID_167EF9BB818B4E51883FDDC93B6C297A",1)</f>
        <v>=DISPIMG("ID_167EF9BB818B4E51883FDDC93B6C297A",1)</v>
      </c>
      <c r="V26" s="14"/>
      <c r="W26" s="8"/>
    </row>
    <row r="27" ht="19" customHeight="1" spans="1:23">
      <c r="A27" s="9"/>
      <c r="B27" s="11" t="s">
        <v>40</v>
      </c>
      <c r="C27" s="10" t="s">
        <v>162</v>
      </c>
      <c r="D27" s="11" t="s">
        <v>31</v>
      </c>
      <c r="E27" s="12">
        <v>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7</v>
      </c>
      <c r="T27" s="12"/>
      <c r="U27" s="17"/>
      <c r="V27" s="14"/>
      <c r="W27" s="8"/>
    </row>
    <row r="28" ht="19" customHeight="1" spans="1:23">
      <c r="A28" s="9"/>
      <c r="B28" s="11" t="s">
        <v>63</v>
      </c>
      <c r="C28" s="10" t="s">
        <v>162</v>
      </c>
      <c r="D28" s="11" t="s">
        <v>168</v>
      </c>
      <c r="E28" s="12"/>
      <c r="F28" s="12"/>
      <c r="G28" s="12"/>
      <c r="H28" s="12"/>
      <c r="I28" s="12"/>
      <c r="J28" s="12"/>
      <c r="K28" s="12"/>
      <c r="L28" s="12">
        <v>30</v>
      </c>
      <c r="M28" s="12"/>
      <c r="N28" s="12"/>
      <c r="O28" s="12"/>
      <c r="P28" s="12">
        <v>10</v>
      </c>
      <c r="Q28" s="12"/>
      <c r="R28" s="10"/>
      <c r="S28" s="12">
        <f t="shared" si="0"/>
        <v>40</v>
      </c>
      <c r="T28" s="12">
        <v>60</v>
      </c>
      <c r="U28" s="18"/>
      <c r="V28" s="14"/>
      <c r="W28" s="8"/>
    </row>
    <row r="29" ht="19" customHeight="1" spans="1:23">
      <c r="A29" s="9">
        <v>46124</v>
      </c>
      <c r="B29" s="10" t="s">
        <v>63</v>
      </c>
      <c r="C29" s="10" t="s">
        <v>162</v>
      </c>
      <c r="D29" s="11" t="s">
        <v>165</v>
      </c>
      <c r="E29" s="12"/>
      <c r="F29" s="12"/>
      <c r="G29" s="12">
        <v>25</v>
      </c>
      <c r="H29" s="12"/>
      <c r="I29" s="12"/>
      <c r="J29" s="12"/>
      <c r="K29" s="12"/>
      <c r="L29" s="12"/>
      <c r="M29" s="12"/>
      <c r="N29" s="12"/>
      <c r="O29" s="12"/>
      <c r="P29" s="12">
        <v>10</v>
      </c>
      <c r="Q29" s="12"/>
      <c r="R29" s="3"/>
      <c r="S29" s="12">
        <f t="shared" si="0"/>
        <v>35</v>
      </c>
      <c r="T29" s="12">
        <v>60</v>
      </c>
      <c r="U29" s="13" t="str">
        <f>_xlfn.DISPIMG("ID_185A0BFD779C45ED8677BF3ACFE4E7D5",1)</f>
        <v>=DISPIMG("ID_185A0BFD779C45ED8677BF3ACFE4E7D5",1)</v>
      </c>
      <c r="V29" s="14"/>
      <c r="W29" s="8"/>
    </row>
    <row r="30" ht="19" customHeight="1" spans="1:23">
      <c r="A30" s="9"/>
      <c r="B30" s="11" t="s">
        <v>34</v>
      </c>
      <c r="C30" s="10" t="s">
        <v>162</v>
      </c>
      <c r="D30" s="11" t="s">
        <v>172</v>
      </c>
      <c r="E30" s="12"/>
      <c r="F30" s="12"/>
      <c r="G30" s="12"/>
      <c r="H30" s="12"/>
      <c r="I30" s="12"/>
      <c r="J30" s="12">
        <v>20</v>
      </c>
      <c r="K30" s="12"/>
      <c r="L30" s="12"/>
      <c r="M30" s="12"/>
      <c r="N30" s="12"/>
      <c r="O30" s="12"/>
      <c r="P30" s="12"/>
      <c r="Q30" s="12"/>
      <c r="R30" s="12"/>
      <c r="S30" s="12">
        <f t="shared" si="0"/>
        <v>20</v>
      </c>
      <c r="T30" s="12"/>
      <c r="U30" s="17"/>
      <c r="V30" s="14"/>
      <c r="W30" s="8"/>
    </row>
    <row r="31" ht="19" customHeight="1" spans="1:23">
      <c r="A31" s="9"/>
      <c r="B31" s="11" t="s">
        <v>65</v>
      </c>
      <c r="C31" s="10" t="s">
        <v>162</v>
      </c>
      <c r="D31" s="11" t="s">
        <v>173</v>
      </c>
      <c r="E31" s="12"/>
      <c r="F31" s="12"/>
      <c r="G31" s="12"/>
      <c r="H31" s="12"/>
      <c r="I31" s="12"/>
      <c r="J31" s="12">
        <v>160</v>
      </c>
      <c r="K31" s="12"/>
      <c r="L31" s="12"/>
      <c r="M31" s="12"/>
      <c r="N31" s="12"/>
      <c r="O31" s="12"/>
      <c r="P31" s="12"/>
      <c r="Q31" s="12"/>
      <c r="R31" s="12"/>
      <c r="S31" s="12">
        <f t="shared" si="0"/>
        <v>160</v>
      </c>
      <c r="T31" s="12"/>
      <c r="U31" s="17"/>
      <c r="V31" s="14"/>
      <c r="W31" s="8"/>
    </row>
    <row r="32" ht="19" customHeight="1" spans="1:23">
      <c r="A32" s="9"/>
      <c r="B32" s="11" t="s">
        <v>66</v>
      </c>
      <c r="C32" s="10" t="s">
        <v>162</v>
      </c>
      <c r="D32" s="11" t="s">
        <v>173</v>
      </c>
      <c r="E32" s="12"/>
      <c r="F32" s="12"/>
      <c r="G32" s="12"/>
      <c r="H32" s="12"/>
      <c r="I32" s="12"/>
      <c r="J32" s="12">
        <v>125</v>
      </c>
      <c r="K32" s="12"/>
      <c r="L32" s="12"/>
      <c r="M32" s="12"/>
      <c r="N32" s="12"/>
      <c r="O32" s="12"/>
      <c r="P32" s="12"/>
      <c r="Q32" s="12"/>
      <c r="R32" s="12"/>
      <c r="S32" s="12">
        <f t="shared" si="0"/>
        <v>125</v>
      </c>
      <c r="T32" s="12"/>
      <c r="U32" s="18"/>
      <c r="V32" s="14"/>
      <c r="W32" s="8"/>
    </row>
    <row r="33" ht="19" customHeight="1" spans="1:23">
      <c r="A33" s="9">
        <v>46125</v>
      </c>
      <c r="B33" s="11" t="s">
        <v>28</v>
      </c>
      <c r="C33" s="10" t="s">
        <v>162</v>
      </c>
      <c r="D33" s="11" t="s">
        <v>31</v>
      </c>
      <c r="E33" s="12">
        <v>8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8</v>
      </c>
      <c r="T33" s="12"/>
      <c r="U33" s="11" t="str">
        <f>_xlfn.DISPIMG("ID_DBC970411A67448EB377B99A8D3A8AB8",1)</f>
        <v>=DISPIMG("ID_DBC970411A67448EB377B99A8D3A8AB8",1)</v>
      </c>
      <c r="V33" s="14"/>
      <c r="W33" s="8"/>
    </row>
    <row r="34" ht="19" customHeight="1" spans="1:23">
      <c r="A34" s="9"/>
      <c r="B34" s="11" t="s">
        <v>68</v>
      </c>
      <c r="C34" s="10" t="s">
        <v>162</v>
      </c>
      <c r="D34" s="11" t="s">
        <v>31</v>
      </c>
      <c r="E34" s="12">
        <v>18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18</v>
      </c>
      <c r="T34" s="12"/>
      <c r="U34" s="11"/>
      <c r="V34" s="14"/>
      <c r="W34" s="8"/>
    </row>
    <row r="35" ht="19" customHeight="1" spans="1:23">
      <c r="A35" s="9"/>
      <c r="B35" s="11" t="s">
        <v>70</v>
      </c>
      <c r="C35" s="10" t="s">
        <v>162</v>
      </c>
      <c r="D35" s="11" t="s">
        <v>166</v>
      </c>
      <c r="E35" s="12"/>
      <c r="F35" s="12"/>
      <c r="G35" s="12"/>
      <c r="H35" s="12"/>
      <c r="I35" s="12"/>
      <c r="J35" s="12">
        <v>175</v>
      </c>
      <c r="K35" s="12">
        <v>10</v>
      </c>
      <c r="L35" s="12"/>
      <c r="M35" s="12"/>
      <c r="N35" s="12"/>
      <c r="O35" s="12"/>
      <c r="P35" s="12"/>
      <c r="Q35" s="12"/>
      <c r="R35" s="12"/>
      <c r="S35" s="12">
        <f t="shared" si="0"/>
        <v>185</v>
      </c>
      <c r="T35" s="12"/>
      <c r="U35" s="11"/>
      <c r="V35" s="14"/>
      <c r="W35" s="8"/>
    </row>
    <row r="36" ht="19" customHeight="1" spans="1:23">
      <c r="A36" s="9"/>
      <c r="B36" s="11" t="s">
        <v>54</v>
      </c>
      <c r="C36" s="10" t="s">
        <v>162</v>
      </c>
      <c r="D36" s="11" t="s">
        <v>168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v>10</v>
      </c>
      <c r="Q36" s="12"/>
      <c r="R36" s="12"/>
      <c r="S36" s="12">
        <f t="shared" si="0"/>
        <v>10</v>
      </c>
      <c r="T36" s="12">
        <v>60</v>
      </c>
      <c r="U36" s="11"/>
      <c r="V36" s="46"/>
      <c r="W36" s="8"/>
    </row>
    <row r="37" ht="19" customHeight="1" spans="1:23">
      <c r="A37" s="9">
        <v>46126</v>
      </c>
      <c r="B37" t="s">
        <v>70</v>
      </c>
      <c r="C37" s="10" t="s">
        <v>162</v>
      </c>
      <c r="D37" t="s">
        <v>174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f t="shared" si="0"/>
        <v>0</v>
      </c>
      <c r="T37" s="12"/>
      <c r="U37" s="26"/>
      <c r="V37" s="12"/>
      <c r="W37" s="8"/>
    </row>
    <row r="38" ht="19" customHeight="1" spans="1:23">
      <c r="A38" s="9"/>
      <c r="B38" s="10"/>
      <c r="C38" s="10" t="s">
        <v>162</v>
      </c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0"/>
        <v>0</v>
      </c>
      <c r="T38" s="12"/>
      <c r="U38" s="26"/>
      <c r="V38" s="12"/>
      <c r="W38" s="8"/>
    </row>
    <row r="39" ht="19" customHeight="1" spans="1:23">
      <c r="A39" s="23"/>
      <c r="B39" s="3"/>
      <c r="C39" s="10" t="s">
        <v>162</v>
      </c>
      <c r="D39" s="3"/>
      <c r="E39" s="21"/>
      <c r="F39" s="21"/>
      <c r="G39" s="21"/>
      <c r="H39" s="2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0</v>
      </c>
      <c r="T39" s="12"/>
      <c r="U39" s="11"/>
      <c r="V39" s="14"/>
      <c r="W39" s="8"/>
    </row>
    <row r="40" ht="19" customHeight="1" spans="1:23">
      <c r="A40" s="9"/>
      <c r="B40" s="10"/>
      <c r="C40" s="10" t="s">
        <v>162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162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162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162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162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162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162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162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162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162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162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162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162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162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162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162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162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162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162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162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162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162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162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162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162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162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162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162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162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162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162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162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162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162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1581</v>
      </c>
      <c r="T74" s="39">
        <f>SUM(T3:T73)</f>
        <v>1260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1419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5">
    <mergeCell ref="A1:U1"/>
    <mergeCell ref="A75:T75"/>
    <mergeCell ref="A3:A4"/>
    <mergeCell ref="A5:A9"/>
    <mergeCell ref="A10:A12"/>
    <mergeCell ref="A14:A15"/>
    <mergeCell ref="A16:A20"/>
    <mergeCell ref="A21:A22"/>
    <mergeCell ref="A23:A24"/>
    <mergeCell ref="A26:A28"/>
    <mergeCell ref="A29:A32"/>
    <mergeCell ref="A33:A36"/>
    <mergeCell ref="U3:U4"/>
    <mergeCell ref="U5:U9"/>
    <mergeCell ref="U10:U12"/>
    <mergeCell ref="U14:U15"/>
    <mergeCell ref="U16:U20"/>
    <mergeCell ref="U21:U22"/>
    <mergeCell ref="U23:U24"/>
    <mergeCell ref="U26:U28"/>
    <mergeCell ref="U29:U32"/>
    <mergeCell ref="U33:U36"/>
    <mergeCell ref="V3:V4"/>
    <mergeCell ref="V10:V12"/>
    <mergeCell ref="V14:V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W85"/>
  <sheetViews>
    <sheetView workbookViewId="0">
      <pane xSplit="4" ySplit="2" topLeftCell="E73" activePane="bottomRight" state="frozen"/>
      <selection/>
      <selection pane="topRight"/>
      <selection pane="bottomLeft"/>
      <selection pane="bottomRight" activeCell="U22" sqref="U20:U22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5.875" style="1" customWidth="1"/>
    <col min="22" max="16384" width="9" style="1"/>
  </cols>
  <sheetData>
    <row r="1" ht="35" customHeight="1" spans="1:23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1" t="s">
        <v>42</v>
      </c>
      <c r="C3" s="10" t="s">
        <v>176</v>
      </c>
      <c r="D3" s="11" t="s">
        <v>31</v>
      </c>
      <c r="E3" s="12">
        <v>18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0"/>
      <c r="S3" s="12">
        <f t="shared" ref="S3:S66" si="0">SUM(E3:Q3)</f>
        <v>18</v>
      </c>
      <c r="T3" s="12"/>
      <c r="U3" s="13" t="str">
        <f>_xlfn.DISPIMG("ID_D94F1B2DFEB045568952D12A6FFC5436",1)</f>
        <v>=DISPIMG("ID_D94F1B2DFEB045568952D12A6FFC5436",1)</v>
      </c>
      <c r="V3" s="14"/>
      <c r="W3" s="15"/>
    </row>
    <row r="4" ht="19" customHeight="1" spans="1:23">
      <c r="A4" s="9"/>
      <c r="B4" s="11" t="s">
        <v>130</v>
      </c>
      <c r="C4" s="10" t="s">
        <v>176</v>
      </c>
      <c r="D4" s="11" t="s">
        <v>31</v>
      </c>
      <c r="E4" s="16">
        <v>21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">
        <f t="shared" si="0"/>
        <v>21</v>
      </c>
      <c r="T4" s="16"/>
      <c r="U4" s="17"/>
      <c r="V4" s="14"/>
      <c r="W4" s="15"/>
    </row>
    <row r="5" ht="19" customHeight="1" spans="1:23">
      <c r="A5" s="9"/>
      <c r="B5" s="11" t="s">
        <v>77</v>
      </c>
      <c r="C5" s="10" t="s">
        <v>176</v>
      </c>
      <c r="D5" s="10" t="s">
        <v>49</v>
      </c>
      <c r="E5" s="16"/>
      <c r="F5" s="16"/>
      <c r="G5" s="16"/>
      <c r="H5" s="16"/>
      <c r="I5" s="16"/>
      <c r="J5" s="16"/>
      <c r="K5" s="16"/>
      <c r="L5" s="16">
        <v>10</v>
      </c>
      <c r="M5" s="16"/>
      <c r="N5" s="16"/>
      <c r="O5" s="16"/>
      <c r="P5" s="16">
        <v>10</v>
      </c>
      <c r="Q5" s="16"/>
      <c r="R5" s="16" t="s">
        <v>177</v>
      </c>
      <c r="S5" s="12">
        <f t="shared" si="0"/>
        <v>20</v>
      </c>
      <c r="T5" s="16">
        <v>60</v>
      </c>
      <c r="U5" s="18"/>
      <c r="V5" s="14"/>
      <c r="W5" s="15"/>
    </row>
    <row r="6" ht="19" customHeight="1" spans="1:23">
      <c r="A6" s="9">
        <v>46114</v>
      </c>
      <c r="B6" s="11" t="s">
        <v>77</v>
      </c>
      <c r="C6" s="10" t="s">
        <v>176</v>
      </c>
      <c r="D6" s="10" t="s">
        <v>36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v>10</v>
      </c>
      <c r="Q6" s="12"/>
      <c r="R6" s="3"/>
      <c r="S6" s="12">
        <f t="shared" si="0"/>
        <v>10</v>
      </c>
      <c r="T6" s="12">
        <v>60</v>
      </c>
      <c r="U6" s="13" t="str">
        <f>_xlfn.DISPIMG("ID_9DCA1E01721B436CA66C1002A2A8B815",1)</f>
        <v>=DISPIMG("ID_9DCA1E01721B436CA66C1002A2A8B815",1)</v>
      </c>
      <c r="V6" s="14"/>
      <c r="W6" s="8"/>
    </row>
    <row r="7" ht="19" customHeight="1" spans="1:23">
      <c r="A7" s="9"/>
      <c r="B7" s="11" t="s">
        <v>23</v>
      </c>
      <c r="C7" s="10" t="s">
        <v>176</v>
      </c>
      <c r="D7" s="10" t="s">
        <v>178</v>
      </c>
      <c r="E7" s="12">
        <v>4</v>
      </c>
      <c r="F7" s="12"/>
      <c r="G7" s="12"/>
      <c r="H7" s="12"/>
      <c r="I7" s="12"/>
      <c r="J7" s="12">
        <v>25</v>
      </c>
      <c r="K7" s="12"/>
      <c r="L7" s="12"/>
      <c r="M7" s="12"/>
      <c r="N7" s="12"/>
      <c r="O7" s="12"/>
      <c r="P7" s="12"/>
      <c r="Q7" s="12"/>
      <c r="R7" s="12"/>
      <c r="S7" s="12">
        <f t="shared" si="0"/>
        <v>29</v>
      </c>
      <c r="T7" s="12"/>
      <c r="U7" s="17"/>
      <c r="V7" s="14"/>
      <c r="W7" s="15"/>
    </row>
    <row r="8" ht="19" customHeight="1" spans="1:23">
      <c r="A8" s="9"/>
      <c r="B8" s="11" t="s">
        <v>35</v>
      </c>
      <c r="C8" s="10" t="s">
        <v>176</v>
      </c>
      <c r="D8" s="10" t="s">
        <v>37</v>
      </c>
      <c r="E8" s="12"/>
      <c r="F8" s="12"/>
      <c r="G8" s="12"/>
      <c r="H8" s="12"/>
      <c r="I8" s="12"/>
      <c r="J8" s="12">
        <v>20</v>
      </c>
      <c r="K8" s="12">
        <v>10</v>
      </c>
      <c r="L8" s="12"/>
      <c r="M8" s="12"/>
      <c r="N8" s="12"/>
      <c r="O8" s="12"/>
      <c r="P8" s="12"/>
      <c r="Q8" s="12"/>
      <c r="R8" s="12"/>
      <c r="S8" s="12">
        <f t="shared" si="0"/>
        <v>30</v>
      </c>
      <c r="T8" s="12"/>
      <c r="U8" s="18"/>
      <c r="V8" s="14"/>
      <c r="W8" s="15"/>
    </row>
    <row r="9" ht="19" customHeight="1" spans="1:23">
      <c r="A9" s="9">
        <v>46115</v>
      </c>
      <c r="B9" s="11" t="s">
        <v>35</v>
      </c>
      <c r="C9" s="10" t="s">
        <v>176</v>
      </c>
      <c r="D9" s="10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v>10</v>
      </c>
      <c r="Q9" s="12"/>
      <c r="R9" s="14"/>
      <c r="S9" s="12">
        <f t="shared" si="0"/>
        <v>10</v>
      </c>
      <c r="T9" s="12">
        <v>60</v>
      </c>
      <c r="U9" s="13" t="str">
        <f>_xlfn.DISPIMG("ID_27E00E6820EA45E1B1D690AE287F6185",1)</f>
        <v>=DISPIMG("ID_27E00E6820EA45E1B1D690AE287F6185",1)</v>
      </c>
      <c r="V9" s="14"/>
      <c r="W9" s="15"/>
    </row>
    <row r="10" ht="19" customHeight="1" spans="1:23">
      <c r="A10" s="9"/>
      <c r="B10" s="11" t="s">
        <v>40</v>
      </c>
      <c r="C10" s="10" t="s">
        <v>176</v>
      </c>
      <c r="D10" s="10" t="s">
        <v>36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0"/>
        <v>0</v>
      </c>
      <c r="T10" s="12">
        <v>60</v>
      </c>
      <c r="U10" s="17"/>
      <c r="V10" s="14"/>
      <c r="W10" s="8"/>
    </row>
    <row r="11" ht="19" customHeight="1" spans="1:23">
      <c r="A11" s="9"/>
      <c r="B11" s="11" t="s">
        <v>64</v>
      </c>
      <c r="C11" s="10" t="s">
        <v>176</v>
      </c>
      <c r="D11" s="11" t="s">
        <v>31</v>
      </c>
      <c r="E11" s="12">
        <v>19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19</v>
      </c>
      <c r="T11" s="12"/>
      <c r="U11" s="17"/>
      <c r="V11" s="14"/>
      <c r="W11" s="15"/>
    </row>
    <row r="12" ht="19" customHeight="1" spans="1:23">
      <c r="A12" s="9"/>
      <c r="B12" s="11" t="s">
        <v>74</v>
      </c>
      <c r="C12" s="10" t="s">
        <v>176</v>
      </c>
      <c r="D12" s="10" t="s">
        <v>37</v>
      </c>
      <c r="E12" s="12"/>
      <c r="F12" s="12"/>
      <c r="G12" s="12"/>
      <c r="H12" s="12"/>
      <c r="I12" s="12"/>
      <c r="J12" s="12">
        <v>55</v>
      </c>
      <c r="K12" s="12">
        <v>10</v>
      </c>
      <c r="L12" s="12"/>
      <c r="M12" s="12"/>
      <c r="N12" s="12"/>
      <c r="O12" s="12"/>
      <c r="P12" s="12"/>
      <c r="Q12" s="12"/>
      <c r="R12" s="12"/>
      <c r="S12" s="12">
        <f t="shared" si="0"/>
        <v>65</v>
      </c>
      <c r="T12" s="12"/>
      <c r="U12" s="18"/>
      <c r="V12" s="14"/>
      <c r="W12" s="8"/>
    </row>
    <row r="13" ht="19" customHeight="1" spans="1:23">
      <c r="A13" s="23">
        <v>46116</v>
      </c>
      <c r="B13" t="s">
        <v>74</v>
      </c>
      <c r="C13" s="24" t="s">
        <v>176</v>
      </c>
      <c r="D13" s="25" t="s">
        <v>84</v>
      </c>
      <c r="E13" s="21"/>
      <c r="F13" s="21"/>
      <c r="G13" s="21"/>
      <c r="H13" s="21"/>
      <c r="I13" s="21"/>
      <c r="J13" s="12"/>
      <c r="K13" s="12"/>
      <c r="L13" s="12"/>
      <c r="M13" s="12"/>
      <c r="N13" s="12"/>
      <c r="O13" s="12"/>
      <c r="P13" s="12">
        <v>10</v>
      </c>
      <c r="Q13" s="12"/>
      <c r="R13" s="12"/>
      <c r="S13" s="12">
        <f t="shared" si="0"/>
        <v>10</v>
      </c>
      <c r="T13" s="12">
        <v>120</v>
      </c>
      <c r="U13" s="11" t="str">
        <f>_xlfn.DISPIMG("ID_16E77C2553044AE5A068944305FB758B",1)</f>
        <v>=DISPIMG("ID_16E77C2553044AE5A068944305FB758B",1)</v>
      </c>
      <c r="V13" s="14"/>
      <c r="W13" s="8"/>
    </row>
    <row r="14" ht="19" customHeight="1" spans="1:23">
      <c r="A14" s="9">
        <v>46120</v>
      </c>
      <c r="B14" s="10" t="s">
        <v>76</v>
      </c>
      <c r="C14" s="10" t="s">
        <v>176</v>
      </c>
      <c r="D14" s="10" t="s">
        <v>179</v>
      </c>
      <c r="E14" s="12">
        <v>18</v>
      </c>
      <c r="F14" s="12"/>
      <c r="G14" s="12"/>
      <c r="H14" s="12"/>
      <c r="I14" s="12"/>
      <c r="J14" s="12">
        <f>50+20</f>
        <v>70</v>
      </c>
      <c r="K14" s="12">
        <v>10</v>
      </c>
      <c r="L14" s="12"/>
      <c r="M14" s="12"/>
      <c r="N14" s="12"/>
      <c r="O14" s="12"/>
      <c r="P14" s="12">
        <v>10</v>
      </c>
      <c r="Q14" s="12"/>
      <c r="R14" s="12"/>
      <c r="S14" s="12">
        <f t="shared" si="0"/>
        <v>108</v>
      </c>
      <c r="T14" s="12">
        <v>120</v>
      </c>
      <c r="U14" s="13" t="str">
        <f>_xlfn.DISPIMG("ID_C26B93BFC39F41698A5B0AF355394CE7",1)</f>
        <v>=DISPIMG("ID_C26B93BFC39F41698A5B0AF355394CE7",1)</v>
      </c>
      <c r="V14" s="12" t="s">
        <v>62</v>
      </c>
      <c r="W14" s="15"/>
    </row>
    <row r="15" ht="19" customHeight="1" spans="1:23">
      <c r="A15" s="9"/>
      <c r="B15" s="11" t="s">
        <v>128</v>
      </c>
      <c r="C15" s="10" t="s">
        <v>176</v>
      </c>
      <c r="D15" s="11" t="s">
        <v>31</v>
      </c>
      <c r="E15" s="12">
        <v>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>
        <f t="shared" si="0"/>
        <v>8</v>
      </c>
      <c r="T15" s="12"/>
      <c r="U15" s="18"/>
      <c r="V15" s="12"/>
      <c r="W15" s="8"/>
    </row>
    <row r="16" ht="19" customHeight="1" spans="1:23">
      <c r="A16" s="29">
        <v>46121</v>
      </c>
      <c r="B16" s="48" t="s">
        <v>74</v>
      </c>
      <c r="C16" s="30" t="s">
        <v>176</v>
      </c>
      <c r="D16" s="11" t="s">
        <v>31</v>
      </c>
      <c r="E16" s="31">
        <v>11</v>
      </c>
      <c r="F16" s="22"/>
      <c r="G16" s="22"/>
      <c r="H16" s="22"/>
      <c r="I16" s="2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11</v>
      </c>
      <c r="T16" s="12"/>
      <c r="U16" s="13" t="str">
        <f>_xlfn.DISPIMG("ID_410898BD5E14490BB7B44FD4D452C182",1)</f>
        <v>=DISPIMG("ID_410898BD5E14490BB7B44FD4D452C182",1)</v>
      </c>
      <c r="V16" s="14"/>
      <c r="W16" s="8"/>
    </row>
    <row r="17" ht="19" customHeight="1" spans="1:23">
      <c r="A17" s="29"/>
      <c r="B17" s="24" t="s">
        <v>68</v>
      </c>
      <c r="C17" s="24" t="s">
        <v>176</v>
      </c>
      <c r="D17" s="3" t="s">
        <v>33</v>
      </c>
      <c r="E17" s="21"/>
      <c r="F17" s="21"/>
      <c r="G17" s="21"/>
      <c r="H17" s="21"/>
      <c r="I17" s="21"/>
      <c r="J17" s="12">
        <v>70</v>
      </c>
      <c r="K17" s="12">
        <v>10</v>
      </c>
      <c r="L17" s="12"/>
      <c r="M17" s="12"/>
      <c r="N17" s="12"/>
      <c r="O17" s="12"/>
      <c r="P17" s="12">
        <v>10</v>
      </c>
      <c r="Q17" s="12"/>
      <c r="R17" s="12"/>
      <c r="S17" s="12">
        <f t="shared" si="0"/>
        <v>90</v>
      </c>
      <c r="T17" s="12">
        <v>120</v>
      </c>
      <c r="U17" s="18"/>
      <c r="V17" s="14"/>
      <c r="W17" s="8"/>
    </row>
    <row r="18" ht="19" customHeight="1" spans="1:23">
      <c r="A18" s="9">
        <v>46122</v>
      </c>
      <c r="B18" s="11" t="s">
        <v>34</v>
      </c>
      <c r="C18" s="10" t="s">
        <v>176</v>
      </c>
      <c r="D18" s="11" t="s">
        <v>31</v>
      </c>
      <c r="E18" s="12">
        <v>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7</v>
      </c>
      <c r="T18" s="12"/>
      <c r="U18" s="13" t="str">
        <f>_xlfn.DISPIMG("ID_7C2DAED0F5BD4DE6BF906929B0166C32",1)</f>
        <v>=DISPIMG("ID_7C2DAED0F5BD4DE6BF906929B0166C32",1)</v>
      </c>
      <c r="V18" s="14"/>
      <c r="W18" s="8"/>
    </row>
    <row r="19" ht="19" customHeight="1" spans="1:23">
      <c r="A19" s="9"/>
      <c r="B19" s="11" t="s">
        <v>63</v>
      </c>
      <c r="C19" s="10" t="s">
        <v>176</v>
      </c>
      <c r="D19" s="10" t="s">
        <v>37</v>
      </c>
      <c r="E19" s="12">
        <v>23</v>
      </c>
      <c r="F19" s="12"/>
      <c r="G19" s="12"/>
      <c r="H19" s="12"/>
      <c r="I19" s="12"/>
      <c r="J19" s="12">
        <v>70</v>
      </c>
      <c r="K19" s="12">
        <v>10</v>
      </c>
      <c r="L19" s="12"/>
      <c r="M19" s="12"/>
      <c r="N19" s="12"/>
      <c r="O19" s="12"/>
      <c r="P19" s="12"/>
      <c r="Q19" s="21"/>
      <c r="R19" s="12"/>
      <c r="S19" s="12">
        <f t="shared" si="0"/>
        <v>103</v>
      </c>
      <c r="T19" s="12"/>
      <c r="U19" s="18"/>
      <c r="V19" s="14"/>
      <c r="W19" s="8"/>
    </row>
    <row r="20" ht="19" customHeight="1" spans="1:23">
      <c r="A20" s="9">
        <v>46123</v>
      </c>
      <c r="B20" s="11" t="s">
        <v>115</v>
      </c>
      <c r="C20" s="10" t="s">
        <v>176</v>
      </c>
      <c r="D20" s="10" t="s">
        <v>33</v>
      </c>
      <c r="E20" s="12">
        <v>19</v>
      </c>
      <c r="F20" s="12"/>
      <c r="G20" s="12"/>
      <c r="H20" s="12"/>
      <c r="I20" s="12"/>
      <c r="J20" s="12">
        <v>105</v>
      </c>
      <c r="K20" s="12">
        <v>10</v>
      </c>
      <c r="L20" s="12"/>
      <c r="M20" s="12"/>
      <c r="N20" s="12"/>
      <c r="O20" s="12"/>
      <c r="P20" s="12">
        <v>10</v>
      </c>
      <c r="Q20" s="21"/>
      <c r="R20" s="12"/>
      <c r="S20" s="12">
        <f t="shared" si="0"/>
        <v>144</v>
      </c>
      <c r="T20" s="32">
        <v>120</v>
      </c>
      <c r="U20" s="11" t="str">
        <f>_xlfn.DISPIMG("ID_05D750FD3EBF48789BB0408774E04C57",1)</f>
        <v>=DISPIMG("ID_05D750FD3EBF48789BB0408774E04C57",1)</v>
      </c>
      <c r="V20" s="14"/>
      <c r="W20" s="8"/>
    </row>
    <row r="21" ht="19" customHeight="1" spans="1:23">
      <c r="A21" s="9"/>
      <c r="B21" s="11" t="s">
        <v>79</v>
      </c>
      <c r="C21" s="10" t="s">
        <v>176</v>
      </c>
      <c r="D21" s="11" t="s">
        <v>31</v>
      </c>
      <c r="E21" s="12">
        <v>10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10</v>
      </c>
      <c r="T21" s="32"/>
      <c r="U21" s="11"/>
      <c r="V21" s="14"/>
      <c r="W21" s="8"/>
    </row>
    <row r="22" ht="19" customHeight="1" spans="1:23">
      <c r="A22" s="9"/>
      <c r="B22" s="11" t="s">
        <v>42</v>
      </c>
      <c r="C22" s="10" t="s">
        <v>176</v>
      </c>
      <c r="D22" s="10" t="s">
        <v>180</v>
      </c>
      <c r="E22" s="12"/>
      <c r="F22" s="12"/>
      <c r="G22" s="12"/>
      <c r="H22" s="12"/>
      <c r="I22" s="12"/>
      <c r="J22" s="12">
        <v>55</v>
      </c>
      <c r="K22" s="12">
        <v>10</v>
      </c>
      <c r="L22" s="12"/>
      <c r="M22" s="12"/>
      <c r="N22" s="12"/>
      <c r="O22" s="12"/>
      <c r="P22" s="12"/>
      <c r="Q22" s="12"/>
      <c r="R22" s="12"/>
      <c r="S22" s="12">
        <f t="shared" si="0"/>
        <v>65</v>
      </c>
      <c r="T22" s="32"/>
      <c r="U22" s="11"/>
      <c r="V22" s="14"/>
      <c r="W22" s="8"/>
    </row>
    <row r="23" ht="19" customHeight="1" spans="1:23">
      <c r="A23" s="9">
        <v>46124</v>
      </c>
      <c r="B23" s="11" t="s">
        <v>42</v>
      </c>
      <c r="C23" s="10" t="s">
        <v>176</v>
      </c>
      <c r="D23" s="10" t="s">
        <v>181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10</v>
      </c>
      <c r="Q23" s="12"/>
      <c r="R23" s="12"/>
      <c r="S23" s="12">
        <f t="shared" si="0"/>
        <v>10</v>
      </c>
      <c r="T23" s="12">
        <v>120</v>
      </c>
      <c r="U23" s="13" t="str">
        <f>_xlfn.DISPIMG("ID_83263FEF1E6B4A1DA8F5FEDC1514B88A",1)</f>
        <v>=DISPIMG("ID_83263FEF1E6B4A1DA8F5FEDC1514B88A",1)</v>
      </c>
      <c r="V23" s="21" t="s">
        <v>62</v>
      </c>
      <c r="W23" s="8"/>
    </row>
    <row r="24" ht="19" customHeight="1" spans="1:23">
      <c r="A24" s="9"/>
      <c r="B24" s="11" t="s">
        <v>35</v>
      </c>
      <c r="C24" s="10" t="s">
        <v>176</v>
      </c>
      <c r="D24" s="11" t="s">
        <v>182</v>
      </c>
      <c r="E24" s="12"/>
      <c r="F24" s="12"/>
      <c r="G24" s="12"/>
      <c r="H24" s="12"/>
      <c r="I24" s="12"/>
      <c r="J24" s="12">
        <v>125</v>
      </c>
      <c r="K24" s="12"/>
      <c r="L24" s="12"/>
      <c r="M24" s="12"/>
      <c r="N24" s="12"/>
      <c r="O24" s="12"/>
      <c r="P24" s="12"/>
      <c r="Q24" s="12"/>
      <c r="R24" s="12"/>
      <c r="S24" s="12">
        <f t="shared" si="0"/>
        <v>125</v>
      </c>
      <c r="T24" s="12"/>
      <c r="U24" s="18"/>
      <c r="V24" s="22"/>
      <c r="W24" s="8"/>
    </row>
    <row r="25" ht="19" customHeight="1" spans="1:23">
      <c r="A25" s="9">
        <v>46125</v>
      </c>
      <c r="B25" t="s">
        <v>115</v>
      </c>
      <c r="C25" s="10" t="s">
        <v>176</v>
      </c>
      <c r="D25" s="25" t="s">
        <v>183</v>
      </c>
      <c r="E25" s="12">
        <v>22</v>
      </c>
      <c r="F25" s="12"/>
      <c r="G25" s="12"/>
      <c r="H25" s="12"/>
      <c r="I25" s="12"/>
      <c r="J25" s="12">
        <f>70+20</f>
        <v>90</v>
      </c>
      <c r="K25" s="12">
        <v>10</v>
      </c>
      <c r="L25" s="12"/>
      <c r="M25" s="21"/>
      <c r="N25" s="21"/>
      <c r="O25" s="12"/>
      <c r="P25" s="12">
        <v>10</v>
      </c>
      <c r="Q25" s="12"/>
      <c r="R25" s="12"/>
      <c r="S25" s="12">
        <f t="shared" si="0"/>
        <v>132</v>
      </c>
      <c r="T25" s="12">
        <v>60</v>
      </c>
      <c r="U25" s="11" t="str">
        <f>_xlfn.DISPIMG("ID_3E42FE6745354ECAAAEB95B5B271E915",1)</f>
        <v>=DISPIMG("ID_3E42FE6745354ECAAAEB95B5B271E915",1)</v>
      </c>
      <c r="V25" s="14"/>
      <c r="W25" s="8"/>
    </row>
    <row r="26" ht="19" customHeight="1" spans="1:23">
      <c r="A26" s="9"/>
      <c r="B26" s="10"/>
      <c r="C26" s="10" t="s">
        <v>176</v>
      </c>
      <c r="D26" s="1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0</v>
      </c>
      <c r="T26" s="12"/>
      <c r="U26" s="11"/>
      <c r="V26" s="14"/>
      <c r="W26" s="8"/>
    </row>
    <row r="27" ht="19" customHeight="1" spans="1:23">
      <c r="A27" s="9"/>
      <c r="B27" s="10"/>
      <c r="C27" s="10" t="s">
        <v>176</v>
      </c>
      <c r="D27" s="1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0</v>
      </c>
      <c r="T27" s="12"/>
      <c r="U27" s="11"/>
      <c r="V27" s="14"/>
      <c r="W27" s="8"/>
    </row>
    <row r="28" ht="19" customHeight="1" spans="1:23">
      <c r="A28" s="9"/>
      <c r="B28" s="10"/>
      <c r="C28" s="10" t="s">
        <v>176</v>
      </c>
      <c r="D28" s="1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2">
        <f t="shared" si="0"/>
        <v>0</v>
      </c>
      <c r="T28" s="12"/>
      <c r="U28" s="11"/>
      <c r="V28" s="14"/>
      <c r="W28" s="8"/>
    </row>
    <row r="29" ht="19" customHeight="1" spans="1:23">
      <c r="A29" s="9"/>
      <c r="B29" s="10"/>
      <c r="C29" s="10" t="s">
        <v>176</v>
      </c>
      <c r="D29" s="1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0</v>
      </c>
      <c r="T29" s="12"/>
      <c r="U29" s="11"/>
      <c r="V29" s="14"/>
      <c r="W29" s="8"/>
    </row>
    <row r="30" ht="19" customHeight="1" spans="1:23">
      <c r="A30" s="9"/>
      <c r="B30" s="10"/>
      <c r="C30" s="10" t="s">
        <v>176</v>
      </c>
      <c r="D30" s="1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f t="shared" si="0"/>
        <v>0</v>
      </c>
      <c r="T30" s="12"/>
      <c r="U30" s="11"/>
      <c r="V30" s="14"/>
      <c r="W30" s="8"/>
    </row>
    <row r="31" ht="19" customHeight="1" spans="1:23">
      <c r="A31" s="9"/>
      <c r="B31" s="10"/>
      <c r="C31" s="10" t="s">
        <v>176</v>
      </c>
      <c r="D31" s="1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0</v>
      </c>
      <c r="T31" s="12"/>
      <c r="U31" s="11"/>
      <c r="V31" s="14"/>
      <c r="W31" s="8"/>
    </row>
    <row r="32" ht="19" customHeight="1" spans="1:23">
      <c r="A32" s="23"/>
      <c r="B32" s="3"/>
      <c r="C32" s="10" t="s">
        <v>176</v>
      </c>
      <c r="D32" s="3"/>
      <c r="E32" s="21"/>
      <c r="F32" s="2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0"/>
        <v>0</v>
      </c>
      <c r="T32" s="12"/>
      <c r="U32" s="11"/>
      <c r="V32" s="14"/>
      <c r="W32" s="8"/>
    </row>
    <row r="33" ht="19" customHeight="1" spans="1:23">
      <c r="A33" s="9"/>
      <c r="B33" s="10"/>
      <c r="C33" s="10" t="s">
        <v>176</v>
      </c>
      <c r="D33" s="1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0</v>
      </c>
      <c r="T33" s="12"/>
      <c r="U33" s="11"/>
      <c r="V33" s="14"/>
      <c r="W33" s="8"/>
    </row>
    <row r="34" ht="19" customHeight="1" spans="1:23">
      <c r="A34" s="9"/>
      <c r="B34" s="10"/>
      <c r="C34" s="10" t="s">
        <v>176</v>
      </c>
      <c r="D34" s="1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0</v>
      </c>
      <c r="T34" s="12"/>
      <c r="U34" s="11"/>
      <c r="V34" s="14"/>
      <c r="W34" s="8"/>
    </row>
    <row r="35" ht="19" customHeight="1" spans="1:23">
      <c r="A35" s="9"/>
      <c r="B35" s="10"/>
      <c r="C35" s="10" t="s">
        <v>176</v>
      </c>
      <c r="D35" s="1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f t="shared" si="0"/>
        <v>0</v>
      </c>
      <c r="T35" s="12"/>
      <c r="U35" s="11"/>
      <c r="V35" s="14"/>
      <c r="W35" s="8"/>
    </row>
    <row r="36" ht="19" customHeight="1" spans="1:23">
      <c r="A36" s="9"/>
      <c r="B36" s="10"/>
      <c r="C36" s="10" t="s">
        <v>176</v>
      </c>
      <c r="D36" s="1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f t="shared" si="0"/>
        <v>0</v>
      </c>
      <c r="T36" s="12"/>
      <c r="U36" s="26"/>
      <c r="V36" s="12"/>
      <c r="W36" s="8"/>
    </row>
    <row r="37" ht="19" customHeight="1" spans="1:23">
      <c r="A37" s="9"/>
      <c r="B37" s="10"/>
      <c r="C37" s="10" t="s">
        <v>176</v>
      </c>
      <c r="D37" s="1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f t="shared" si="0"/>
        <v>0</v>
      </c>
      <c r="T37" s="12"/>
      <c r="U37" s="26"/>
      <c r="V37" s="12"/>
      <c r="W37" s="8"/>
    </row>
    <row r="38" ht="19" customHeight="1" spans="1:23">
      <c r="A38" s="9"/>
      <c r="B38" s="10"/>
      <c r="C38" s="10" t="s">
        <v>176</v>
      </c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0"/>
        <v>0</v>
      </c>
      <c r="T38" s="12"/>
      <c r="U38" s="26"/>
      <c r="V38" s="12"/>
      <c r="W38" s="8"/>
    </row>
    <row r="39" ht="19" customHeight="1" spans="1:23">
      <c r="A39" s="23"/>
      <c r="B39" s="3"/>
      <c r="C39" s="10" t="s">
        <v>176</v>
      </c>
      <c r="D39" s="3"/>
      <c r="E39" s="21"/>
      <c r="F39" s="21"/>
      <c r="G39" s="21"/>
      <c r="H39" s="2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0</v>
      </c>
      <c r="T39" s="12"/>
      <c r="U39" s="11"/>
      <c r="V39" s="14"/>
      <c r="W39" s="8"/>
    </row>
    <row r="40" ht="19" customHeight="1" spans="1:23">
      <c r="A40" s="9"/>
      <c r="B40" s="10"/>
      <c r="C40" s="10" t="s">
        <v>176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176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176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176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176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176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176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176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176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176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176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176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176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176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176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176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176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176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176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176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176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176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176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176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176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176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176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176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176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176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176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176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176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176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1045</v>
      </c>
      <c r="T74" s="39">
        <f>SUM(T3:T73)</f>
        <v>900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955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58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/>
      <c r="Q79" s="43"/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0">
    <mergeCell ref="A1:U1"/>
    <mergeCell ref="A75:T75"/>
    <mergeCell ref="A3:A5"/>
    <mergeCell ref="A6:A8"/>
    <mergeCell ref="A9:A12"/>
    <mergeCell ref="A14:A15"/>
    <mergeCell ref="A16:A17"/>
    <mergeCell ref="A18:A19"/>
    <mergeCell ref="A20:A22"/>
    <mergeCell ref="A23:A24"/>
    <mergeCell ref="U3:U5"/>
    <mergeCell ref="U6:U8"/>
    <mergeCell ref="U9:U12"/>
    <mergeCell ref="U14:U15"/>
    <mergeCell ref="U16:U17"/>
    <mergeCell ref="U18:U19"/>
    <mergeCell ref="U20:U22"/>
    <mergeCell ref="U23:U24"/>
    <mergeCell ref="V14:V15"/>
    <mergeCell ref="V23:V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85"/>
  <sheetViews>
    <sheetView workbookViewId="0">
      <pane xSplit="4" ySplit="2" topLeftCell="E73" activePane="bottomRight" state="frozen"/>
      <selection/>
      <selection pane="topRight"/>
      <selection pane="bottomLeft"/>
      <selection pane="bottomRight" activeCell="U39" sqref="U39:U40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3.5" style="1" customWidth="1"/>
    <col min="22" max="16384" width="9" style="1"/>
  </cols>
  <sheetData>
    <row r="1" ht="35" customHeight="1" spans="1:23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0" t="s">
        <v>76</v>
      </c>
      <c r="C3" s="10" t="s">
        <v>185</v>
      </c>
      <c r="D3" s="11" t="s">
        <v>186</v>
      </c>
      <c r="E3" s="12"/>
      <c r="F3" s="12"/>
      <c r="G3" s="12"/>
      <c r="H3" s="12"/>
      <c r="I3" s="12"/>
      <c r="J3" s="12">
        <v>35</v>
      </c>
      <c r="K3" s="12"/>
      <c r="L3" s="12"/>
      <c r="M3" s="12"/>
      <c r="N3" s="12"/>
      <c r="O3" s="12"/>
      <c r="P3" s="12"/>
      <c r="Q3" s="12"/>
      <c r="R3" s="10"/>
      <c r="S3" s="12">
        <f t="shared" ref="S3:S66" si="0">SUM(E3:Q3)</f>
        <v>35</v>
      </c>
      <c r="T3" s="12"/>
      <c r="U3" s="13" t="str">
        <f>_xlfn.DISPIMG("ID_F928116950684157BDC59BF2C70BA504",1)</f>
        <v>=DISPIMG("ID_F928116950684157BDC59BF2C70BA504",1)</v>
      </c>
      <c r="V3" s="14"/>
      <c r="W3" s="15"/>
    </row>
    <row r="4" ht="19" customHeight="1" spans="1:23">
      <c r="A4" s="9"/>
      <c r="B4" s="10" t="s">
        <v>70</v>
      </c>
      <c r="C4" s="10" t="s">
        <v>185</v>
      </c>
      <c r="D4" s="11" t="s">
        <v>187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>
        <v>10</v>
      </c>
      <c r="Q4" s="16"/>
      <c r="R4" s="16"/>
      <c r="S4" s="12">
        <f t="shared" si="0"/>
        <v>10</v>
      </c>
      <c r="T4" s="16">
        <v>60</v>
      </c>
      <c r="U4" s="17"/>
      <c r="V4" s="14"/>
      <c r="W4" s="15"/>
    </row>
    <row r="5" ht="19" customHeight="1" spans="1:23">
      <c r="A5" s="9"/>
      <c r="B5" s="10" t="s">
        <v>42</v>
      </c>
      <c r="C5" s="10" t="s">
        <v>185</v>
      </c>
      <c r="D5" s="11" t="s">
        <v>27</v>
      </c>
      <c r="E5" s="16"/>
      <c r="F5" s="16"/>
      <c r="G5" s="16"/>
      <c r="H5" s="16"/>
      <c r="I5" s="16"/>
      <c r="J5" s="16">
        <v>35</v>
      </c>
      <c r="K5" s="16">
        <v>10</v>
      </c>
      <c r="L5" s="16"/>
      <c r="M5" s="16"/>
      <c r="N5" s="16"/>
      <c r="O5" s="16"/>
      <c r="P5" s="16">
        <v>10</v>
      </c>
      <c r="Q5" s="16"/>
      <c r="R5" s="16"/>
      <c r="S5" s="12">
        <f t="shared" si="0"/>
        <v>55</v>
      </c>
      <c r="T5" s="16">
        <v>60</v>
      </c>
      <c r="U5" s="18"/>
      <c r="V5" s="14"/>
      <c r="W5" s="15"/>
    </row>
    <row r="6" ht="19" customHeight="1" spans="1:23">
      <c r="A6" s="9">
        <v>46114</v>
      </c>
      <c r="B6" s="10" t="s">
        <v>35</v>
      </c>
      <c r="C6" s="10" t="s">
        <v>185</v>
      </c>
      <c r="D6" s="11" t="s">
        <v>41</v>
      </c>
      <c r="E6" s="12"/>
      <c r="F6" s="12"/>
      <c r="G6" s="12"/>
      <c r="H6" s="12"/>
      <c r="I6" s="12"/>
      <c r="J6" s="12">
        <v>25</v>
      </c>
      <c r="K6" s="12"/>
      <c r="L6" s="12"/>
      <c r="M6" s="12"/>
      <c r="N6" s="12"/>
      <c r="O6" s="12"/>
      <c r="P6" s="12"/>
      <c r="Q6" s="12"/>
      <c r="R6" s="3"/>
      <c r="S6" s="12">
        <f t="shared" si="0"/>
        <v>25</v>
      </c>
      <c r="T6" s="12"/>
      <c r="U6" s="13" t="str">
        <f>_xlfn.DISPIMG("ID_DA13254C04D14C1E9CA9DA06B39C20CB",1)</f>
        <v>=DISPIMG("ID_DA13254C04D14C1E9CA9DA06B39C20CB",1)</v>
      </c>
      <c r="V6" s="14"/>
      <c r="W6" s="8"/>
    </row>
    <row r="7" ht="19" customHeight="1" spans="1:23">
      <c r="A7" s="9"/>
      <c r="B7" s="10" t="s">
        <v>128</v>
      </c>
      <c r="C7" s="10" t="s">
        <v>185</v>
      </c>
      <c r="D7" s="11" t="s">
        <v>37</v>
      </c>
      <c r="E7" s="12"/>
      <c r="F7" s="12"/>
      <c r="G7" s="12"/>
      <c r="H7" s="12"/>
      <c r="I7" s="12"/>
      <c r="J7" s="12">
        <v>70</v>
      </c>
      <c r="K7" s="12">
        <v>10</v>
      </c>
      <c r="L7" s="12"/>
      <c r="M7" s="12"/>
      <c r="N7" s="12"/>
      <c r="O7" s="12"/>
      <c r="P7" s="12"/>
      <c r="Q7" s="12"/>
      <c r="R7" s="12"/>
      <c r="S7" s="12">
        <f t="shared" si="0"/>
        <v>80</v>
      </c>
      <c r="T7" s="12"/>
      <c r="U7" s="17"/>
      <c r="V7" s="14"/>
      <c r="W7" s="15"/>
    </row>
    <row r="8" ht="19" customHeight="1" spans="1:23">
      <c r="A8" s="9"/>
      <c r="B8" s="10" t="s">
        <v>74</v>
      </c>
      <c r="C8" s="10" t="s">
        <v>185</v>
      </c>
      <c r="D8" s="11" t="s">
        <v>36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v>10</v>
      </c>
      <c r="Q8" s="12"/>
      <c r="R8" s="12"/>
      <c r="S8" s="12">
        <f t="shared" si="0"/>
        <v>10</v>
      </c>
      <c r="T8" s="12">
        <v>60</v>
      </c>
      <c r="U8" s="17"/>
      <c r="V8" s="14"/>
      <c r="W8" s="15"/>
    </row>
    <row r="9" ht="19" customHeight="1" spans="1:23">
      <c r="A9" s="9"/>
      <c r="B9" s="10" t="s">
        <v>26</v>
      </c>
      <c r="C9" s="10" t="s">
        <v>185</v>
      </c>
      <c r="D9" s="11" t="s">
        <v>36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4"/>
      <c r="S9" s="12">
        <f t="shared" si="0"/>
        <v>0</v>
      </c>
      <c r="T9" s="12">
        <v>60</v>
      </c>
      <c r="U9" s="17"/>
      <c r="V9" s="14"/>
      <c r="W9" s="15"/>
    </row>
    <row r="10" ht="19" customHeight="1" spans="1:23">
      <c r="A10" s="9"/>
      <c r="B10" s="10" t="s">
        <v>28</v>
      </c>
      <c r="C10" s="10" t="s">
        <v>185</v>
      </c>
      <c r="D10" s="11" t="s">
        <v>180</v>
      </c>
      <c r="E10" s="12"/>
      <c r="F10" s="12"/>
      <c r="G10" s="12"/>
      <c r="H10" s="12"/>
      <c r="I10" s="12"/>
      <c r="J10" s="12">
        <v>20</v>
      </c>
      <c r="K10" s="12">
        <v>10</v>
      </c>
      <c r="L10" s="12"/>
      <c r="M10" s="12"/>
      <c r="N10" s="12"/>
      <c r="O10" s="12"/>
      <c r="P10" s="12"/>
      <c r="Q10" s="12"/>
      <c r="R10" s="12"/>
      <c r="S10" s="12">
        <f t="shared" si="0"/>
        <v>30</v>
      </c>
      <c r="T10" s="12"/>
      <c r="U10" s="17"/>
      <c r="V10" s="14"/>
      <c r="W10" s="8"/>
    </row>
    <row r="11" ht="19" customHeight="1" spans="1:23">
      <c r="A11" s="9"/>
      <c r="B11" s="10" t="s">
        <v>76</v>
      </c>
      <c r="C11" s="10" t="s">
        <v>185</v>
      </c>
      <c r="D11" s="11" t="s">
        <v>188</v>
      </c>
      <c r="E11" s="12">
        <v>30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30</v>
      </c>
      <c r="T11" s="12"/>
      <c r="U11" s="18"/>
      <c r="V11" s="14"/>
      <c r="W11" s="15"/>
    </row>
    <row r="12" ht="19" customHeight="1" spans="1:23">
      <c r="A12" s="9">
        <v>46115</v>
      </c>
      <c r="B12" s="10" t="s">
        <v>28</v>
      </c>
      <c r="C12" s="10" t="s">
        <v>185</v>
      </c>
      <c r="D12" s="11" t="s">
        <v>181</v>
      </c>
      <c r="E12" s="12"/>
      <c r="F12" s="12"/>
      <c r="G12" s="22">
        <v>25</v>
      </c>
      <c r="H12" s="12"/>
      <c r="I12" s="12"/>
      <c r="J12" s="12"/>
      <c r="K12" s="12"/>
      <c r="L12" s="12"/>
      <c r="M12" s="12"/>
      <c r="N12" s="12"/>
      <c r="O12" s="12"/>
      <c r="P12" s="12">
        <v>10</v>
      </c>
      <c r="Q12" s="12"/>
      <c r="R12" s="12"/>
      <c r="S12" s="12">
        <f t="shared" si="0"/>
        <v>35</v>
      </c>
      <c r="T12" s="12">
        <v>120</v>
      </c>
      <c r="U12" s="13" t="str">
        <f>_xlfn.DISPIMG("ID_785C0714256E4A6E8CD7AA0C6243CD9C",1)</f>
        <v>=DISPIMG("ID_785C0714256E4A6E8CD7AA0C6243CD9C",1)</v>
      </c>
      <c r="V12" s="14"/>
      <c r="W12" s="8"/>
    </row>
    <row r="13" ht="19" customHeight="1" spans="1:23">
      <c r="A13" s="9"/>
      <c r="B13" s="10" t="s">
        <v>38</v>
      </c>
      <c r="C13" s="10" t="s">
        <v>185</v>
      </c>
      <c r="D13" s="11" t="s">
        <v>37</v>
      </c>
      <c r="E13" s="12"/>
      <c r="F13" s="12"/>
      <c r="G13" s="12"/>
      <c r="H13" s="12"/>
      <c r="I13" s="12"/>
      <c r="J13" s="12">
        <v>90</v>
      </c>
      <c r="K13" s="12">
        <v>10</v>
      </c>
      <c r="L13" s="12"/>
      <c r="M13" s="12"/>
      <c r="N13" s="12"/>
      <c r="O13" s="12"/>
      <c r="P13" s="12"/>
      <c r="Q13" s="12"/>
      <c r="R13" s="12"/>
      <c r="S13" s="12">
        <f t="shared" si="0"/>
        <v>100</v>
      </c>
      <c r="T13" s="12"/>
      <c r="U13" s="18"/>
      <c r="V13" s="14"/>
      <c r="W13" s="8"/>
    </row>
    <row r="14" ht="19" customHeight="1" spans="1:23">
      <c r="A14" s="9">
        <v>46116</v>
      </c>
      <c r="B14" s="10" t="s">
        <v>38</v>
      </c>
      <c r="C14" s="10" t="s">
        <v>185</v>
      </c>
      <c r="D14" s="11" t="s">
        <v>84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10</v>
      </c>
      <c r="Q14" s="12"/>
      <c r="R14" s="12"/>
      <c r="S14" s="12">
        <f t="shared" si="0"/>
        <v>10</v>
      </c>
      <c r="T14" s="12">
        <v>120</v>
      </c>
      <c r="U14" s="13" t="str">
        <f>_xlfn.DISPIMG("ID_245DD3213EA14F64A25DE62F1957F8CA",1)</f>
        <v>=DISPIMG("ID_245DD3213EA14F64A25DE62F1957F8CA",1)</v>
      </c>
      <c r="V14" s="14"/>
      <c r="W14" s="15"/>
    </row>
    <row r="15" ht="19" customHeight="1" spans="1:23">
      <c r="A15" s="9"/>
      <c r="B15" s="10" t="s">
        <v>26</v>
      </c>
      <c r="C15" s="10" t="s">
        <v>185</v>
      </c>
      <c r="D15" s="11" t="s">
        <v>31</v>
      </c>
      <c r="E15" s="12">
        <v>23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>
        <f t="shared" si="0"/>
        <v>23</v>
      </c>
      <c r="T15" s="12"/>
      <c r="U15" s="17"/>
      <c r="V15" s="14"/>
      <c r="W15" s="8"/>
    </row>
    <row r="16" ht="19" customHeight="1" spans="1:23">
      <c r="A16" s="9"/>
      <c r="B16" s="10" t="s">
        <v>40</v>
      </c>
      <c r="C16" s="10" t="s">
        <v>185</v>
      </c>
      <c r="D16" s="11" t="s">
        <v>41</v>
      </c>
      <c r="E16" s="12">
        <v>9</v>
      </c>
      <c r="F16" s="12"/>
      <c r="G16" s="12"/>
      <c r="H16" s="12"/>
      <c r="I16" s="12"/>
      <c r="J16" s="12">
        <v>25</v>
      </c>
      <c r="K16" s="12"/>
      <c r="L16" s="12"/>
      <c r="M16" s="12"/>
      <c r="N16" s="12"/>
      <c r="O16" s="12"/>
      <c r="P16" s="12"/>
      <c r="Q16" s="12"/>
      <c r="R16" s="12"/>
      <c r="S16" s="12">
        <f t="shared" si="0"/>
        <v>34</v>
      </c>
      <c r="T16" s="12"/>
      <c r="U16" s="17"/>
      <c r="V16" s="14"/>
      <c r="W16" s="8"/>
    </row>
    <row r="17" ht="19" customHeight="1" spans="1:23">
      <c r="A17" s="9"/>
      <c r="B17" s="10" t="s">
        <v>68</v>
      </c>
      <c r="C17" s="10" t="s">
        <v>185</v>
      </c>
      <c r="D17" s="11" t="s">
        <v>37</v>
      </c>
      <c r="E17" s="12"/>
      <c r="F17" s="12"/>
      <c r="G17" s="12"/>
      <c r="H17" s="12"/>
      <c r="I17" s="12"/>
      <c r="J17" s="12">
        <v>70</v>
      </c>
      <c r="K17" s="12">
        <v>10</v>
      </c>
      <c r="L17" s="12"/>
      <c r="M17" s="12"/>
      <c r="N17" s="12"/>
      <c r="O17" s="12"/>
      <c r="P17" s="12"/>
      <c r="Q17" s="12"/>
      <c r="R17" s="12"/>
      <c r="S17" s="12">
        <f t="shared" si="0"/>
        <v>80</v>
      </c>
      <c r="T17" s="12"/>
      <c r="U17" s="18"/>
      <c r="V17" s="14"/>
      <c r="W17" s="8"/>
    </row>
    <row r="18" ht="19" customHeight="1" spans="1:23">
      <c r="A18" s="9">
        <v>46117</v>
      </c>
      <c r="B18" s="10" t="s">
        <v>68</v>
      </c>
      <c r="C18" s="10" t="s">
        <v>185</v>
      </c>
      <c r="D18" s="11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10</v>
      </c>
      <c r="Q18" s="12"/>
      <c r="R18" s="12"/>
      <c r="S18" s="12">
        <f t="shared" si="0"/>
        <v>10</v>
      </c>
      <c r="T18" s="12">
        <v>60</v>
      </c>
      <c r="U18" s="13" t="str">
        <f>_xlfn.DISPIMG("ID_804A296E4F5E4C3A92F84D5D034754B4",1)</f>
        <v>=DISPIMG("ID_804A296E4F5E4C3A92F84D5D034754B4",1)</v>
      </c>
      <c r="V18" s="12" t="s">
        <v>62</v>
      </c>
      <c r="W18" s="8"/>
    </row>
    <row r="19" ht="19" customHeight="1" spans="1:23">
      <c r="A19" s="9"/>
      <c r="B19" s="10" t="s">
        <v>34</v>
      </c>
      <c r="C19" s="10" t="s">
        <v>185</v>
      </c>
      <c r="D19" s="11" t="s">
        <v>94</v>
      </c>
      <c r="E19" s="12"/>
      <c r="F19" s="12"/>
      <c r="G19" s="12"/>
      <c r="H19" s="12"/>
      <c r="I19" s="12"/>
      <c r="J19" s="12">
        <v>20</v>
      </c>
      <c r="K19" s="12">
        <v>10</v>
      </c>
      <c r="L19" s="12"/>
      <c r="M19" s="12"/>
      <c r="N19" s="12"/>
      <c r="O19" s="12"/>
      <c r="P19" s="12"/>
      <c r="Q19" s="21"/>
      <c r="R19" s="12"/>
      <c r="S19" s="12">
        <f t="shared" si="0"/>
        <v>30</v>
      </c>
      <c r="T19" s="12">
        <v>50</v>
      </c>
      <c r="U19" s="18"/>
      <c r="V19" s="12"/>
      <c r="W19" s="8"/>
    </row>
    <row r="20" ht="19" customHeight="1" spans="1:23">
      <c r="A20" s="9">
        <v>46118</v>
      </c>
      <c r="B20" s="10" t="s">
        <v>44</v>
      </c>
      <c r="C20" s="10" t="s">
        <v>185</v>
      </c>
      <c r="D20" s="11" t="s">
        <v>27</v>
      </c>
      <c r="E20" s="12"/>
      <c r="F20" s="12"/>
      <c r="G20" s="12"/>
      <c r="H20" s="12"/>
      <c r="I20" s="12"/>
      <c r="J20" s="12">
        <v>70</v>
      </c>
      <c r="K20" s="12">
        <v>10</v>
      </c>
      <c r="L20" s="12"/>
      <c r="M20" s="12"/>
      <c r="N20" s="12"/>
      <c r="O20" s="12"/>
      <c r="P20" s="12">
        <v>10</v>
      </c>
      <c r="Q20" s="21"/>
      <c r="R20" s="12"/>
      <c r="S20" s="12">
        <f t="shared" si="0"/>
        <v>90</v>
      </c>
      <c r="T20" s="12">
        <v>60</v>
      </c>
      <c r="U20" s="13" t="str">
        <f>_xlfn.DISPIMG("ID_73E8A412AA5F4F6EB83F1552D254C404",1)</f>
        <v>=DISPIMG("ID_73E8A412AA5F4F6EB83F1552D254C404",1)</v>
      </c>
      <c r="V20" s="14"/>
      <c r="W20" s="8"/>
    </row>
    <row r="21" ht="19" customHeight="1" spans="1:23">
      <c r="A21" s="9"/>
      <c r="B21" s="10" t="s">
        <v>30</v>
      </c>
      <c r="C21" s="10" t="s">
        <v>185</v>
      </c>
      <c r="D21" s="10" t="s">
        <v>189</v>
      </c>
      <c r="E21" s="12"/>
      <c r="F21" s="12"/>
      <c r="G21" s="12"/>
      <c r="H21" s="12"/>
      <c r="I21" s="12"/>
      <c r="J21" s="12">
        <v>30</v>
      </c>
      <c r="K21" s="12"/>
      <c r="L21" s="12"/>
      <c r="M21" s="12"/>
      <c r="N21" s="12"/>
      <c r="O21" s="12"/>
      <c r="P21" s="12"/>
      <c r="Q21" s="21"/>
      <c r="R21" s="12"/>
      <c r="S21" s="12">
        <f t="shared" si="0"/>
        <v>30</v>
      </c>
      <c r="T21" s="12"/>
      <c r="U21" s="17"/>
      <c r="V21" s="14"/>
      <c r="W21" s="8"/>
    </row>
    <row r="22" ht="19" customHeight="1" spans="1:23">
      <c r="A22" s="9"/>
      <c r="B22" s="10" t="s">
        <v>77</v>
      </c>
      <c r="C22" s="10" t="s">
        <v>185</v>
      </c>
      <c r="D22" s="11" t="s">
        <v>37</v>
      </c>
      <c r="E22" s="12"/>
      <c r="F22" s="12"/>
      <c r="G22" s="12"/>
      <c r="H22" s="12"/>
      <c r="I22" s="12"/>
      <c r="J22" s="12">
        <v>140</v>
      </c>
      <c r="K22" s="12">
        <v>10</v>
      </c>
      <c r="L22" s="12"/>
      <c r="M22" s="12"/>
      <c r="N22" s="12"/>
      <c r="O22" s="12"/>
      <c r="P22" s="12"/>
      <c r="Q22" s="12"/>
      <c r="R22" s="12"/>
      <c r="S22" s="12">
        <f t="shared" si="0"/>
        <v>150</v>
      </c>
      <c r="T22" s="12"/>
      <c r="U22" s="17"/>
      <c r="V22" s="14"/>
      <c r="W22" s="8"/>
    </row>
    <row r="23" ht="19" customHeight="1" spans="1:23">
      <c r="A23" s="9"/>
      <c r="B23" s="10" t="s">
        <v>74</v>
      </c>
      <c r="C23" s="10" t="s">
        <v>185</v>
      </c>
      <c r="D23" s="11" t="s">
        <v>49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10</v>
      </c>
      <c r="Q23" s="12"/>
      <c r="R23" s="12"/>
      <c r="S23" s="12">
        <f t="shared" si="0"/>
        <v>10</v>
      </c>
      <c r="T23" s="12">
        <v>60</v>
      </c>
      <c r="U23" s="17"/>
      <c r="V23" s="14"/>
      <c r="W23" s="8"/>
    </row>
    <row r="24" ht="19" customHeight="1" spans="1:23">
      <c r="A24" s="9"/>
      <c r="B24" s="10" t="s">
        <v>69</v>
      </c>
      <c r="C24" s="10" t="s">
        <v>185</v>
      </c>
      <c r="D24" s="11" t="s">
        <v>187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>
        <f t="shared" si="0"/>
        <v>0</v>
      </c>
      <c r="T24" s="12">
        <v>60</v>
      </c>
      <c r="U24" s="18"/>
      <c r="V24" s="14"/>
      <c r="W24" s="8"/>
    </row>
    <row r="25" ht="19" customHeight="1" spans="1:23">
      <c r="A25" s="9">
        <v>46119</v>
      </c>
      <c r="B25" s="10" t="s">
        <v>44</v>
      </c>
      <c r="C25" s="10" t="s">
        <v>185</v>
      </c>
      <c r="D25" s="11" t="s">
        <v>41</v>
      </c>
      <c r="E25" s="12">
        <v>21</v>
      </c>
      <c r="F25" s="12"/>
      <c r="G25" s="12"/>
      <c r="H25" s="12"/>
      <c r="I25" s="12"/>
      <c r="J25" s="12">
        <f>25+20</f>
        <v>45</v>
      </c>
      <c r="K25" s="12"/>
      <c r="L25" s="12"/>
      <c r="M25" s="21"/>
      <c r="N25" s="21"/>
      <c r="O25" s="12"/>
      <c r="P25" s="12"/>
      <c r="Q25" s="12"/>
      <c r="R25" s="12"/>
      <c r="S25" s="12">
        <f t="shared" si="0"/>
        <v>66</v>
      </c>
      <c r="T25" s="12"/>
      <c r="U25" s="13" t="str">
        <f>_xlfn.DISPIMG("ID_110B00890F0A41D0A98EA00355BB7C0A",1)</f>
        <v>=DISPIMG("ID_110B00890F0A41D0A98EA00355BB7C0A",1)</v>
      </c>
      <c r="V25" s="14"/>
      <c r="W25" s="8"/>
    </row>
    <row r="26" ht="19" customHeight="1" spans="1:23">
      <c r="A26" s="9"/>
      <c r="B26" s="10" t="s">
        <v>68</v>
      </c>
      <c r="C26" s="10" t="s">
        <v>185</v>
      </c>
      <c r="D26" s="11" t="s">
        <v>31</v>
      </c>
      <c r="E26" s="12">
        <v>18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18</v>
      </c>
      <c r="T26" s="12"/>
      <c r="U26" s="17"/>
      <c r="V26" s="14"/>
      <c r="W26" s="8"/>
    </row>
    <row r="27" ht="19" customHeight="1" spans="1:23">
      <c r="A27" s="9"/>
      <c r="B27" s="10" t="s">
        <v>42</v>
      </c>
      <c r="C27" s="10" t="s">
        <v>185</v>
      </c>
      <c r="D27" s="11" t="s">
        <v>27</v>
      </c>
      <c r="E27" s="12"/>
      <c r="F27" s="12"/>
      <c r="G27" s="12"/>
      <c r="H27" s="12"/>
      <c r="I27" s="12"/>
      <c r="J27" s="12">
        <v>105</v>
      </c>
      <c r="K27" s="12">
        <v>10</v>
      </c>
      <c r="L27" s="12"/>
      <c r="M27" s="12"/>
      <c r="N27" s="12"/>
      <c r="O27" s="12"/>
      <c r="P27" s="12">
        <v>10</v>
      </c>
      <c r="Q27" s="12"/>
      <c r="R27" s="12"/>
      <c r="S27" s="12">
        <f t="shared" si="0"/>
        <v>125</v>
      </c>
      <c r="T27" s="12">
        <v>60</v>
      </c>
      <c r="U27" s="17"/>
      <c r="V27" s="14"/>
      <c r="W27" s="8"/>
    </row>
    <row r="28" ht="19" customHeight="1" spans="1:23">
      <c r="A28" s="9"/>
      <c r="B28" s="10" t="s">
        <v>23</v>
      </c>
      <c r="C28" s="10" t="s">
        <v>185</v>
      </c>
      <c r="D28" s="11" t="s">
        <v>190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2">
        <f t="shared" si="0"/>
        <v>0</v>
      </c>
      <c r="T28" s="12">
        <v>60</v>
      </c>
      <c r="U28" s="17"/>
      <c r="V28" s="14"/>
      <c r="W28" s="8"/>
    </row>
    <row r="29" ht="19" customHeight="1" spans="1:23">
      <c r="A29" s="9"/>
      <c r="B29" s="10" t="s">
        <v>65</v>
      </c>
      <c r="C29" s="10" t="s">
        <v>185</v>
      </c>
      <c r="D29" s="11" t="s">
        <v>180</v>
      </c>
      <c r="E29" s="12"/>
      <c r="F29" s="12"/>
      <c r="G29" s="12"/>
      <c r="H29" s="12"/>
      <c r="I29" s="12"/>
      <c r="J29" s="12">
        <v>140</v>
      </c>
      <c r="K29" s="12">
        <v>10</v>
      </c>
      <c r="L29" s="12"/>
      <c r="M29" s="12"/>
      <c r="N29" s="12"/>
      <c r="O29" s="12"/>
      <c r="P29" s="12"/>
      <c r="Q29" s="12"/>
      <c r="R29" s="3"/>
      <c r="S29" s="12">
        <f t="shared" si="0"/>
        <v>150</v>
      </c>
      <c r="T29" s="12"/>
      <c r="U29" s="18"/>
      <c r="V29" s="14"/>
      <c r="W29" s="8"/>
    </row>
    <row r="30" ht="19" customHeight="1" spans="1:23">
      <c r="A30" s="23">
        <v>46120</v>
      </c>
      <c r="B30" s="25" t="s">
        <v>65</v>
      </c>
      <c r="C30" s="24" t="s">
        <v>185</v>
      </c>
      <c r="D30" s="1" t="s">
        <v>181</v>
      </c>
      <c r="E30" s="21"/>
      <c r="F30" s="21"/>
      <c r="G30" s="21"/>
      <c r="H30" s="21"/>
      <c r="I30" s="12"/>
      <c r="J30" s="12"/>
      <c r="K30" s="12"/>
      <c r="L30" s="12"/>
      <c r="M30" s="12"/>
      <c r="N30" s="12"/>
      <c r="O30" s="12"/>
      <c r="P30" s="12">
        <v>10</v>
      </c>
      <c r="Q30" s="12"/>
      <c r="R30" s="12"/>
      <c r="S30" s="12">
        <f t="shared" si="0"/>
        <v>10</v>
      </c>
      <c r="T30" s="12">
        <v>120</v>
      </c>
      <c r="U30" s="11" t="str">
        <f>_xlfn.DISPIMG("ID_22895B7E2C9D4110880337A9F9624ABC",1)</f>
        <v>=DISPIMG("ID_22895B7E2C9D4110880337A9F9624ABC",1)</v>
      </c>
      <c r="V30" s="12" t="s">
        <v>62</v>
      </c>
      <c r="W30" s="8"/>
    </row>
    <row r="31" ht="19" customHeight="1" spans="1:23">
      <c r="A31" s="23">
        <v>46121</v>
      </c>
      <c r="B31" s="10" t="s">
        <v>38</v>
      </c>
      <c r="C31" s="10" t="s">
        <v>185</v>
      </c>
      <c r="D31" s="11" t="s">
        <v>31</v>
      </c>
      <c r="E31" s="12">
        <v>17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17</v>
      </c>
      <c r="T31" s="12"/>
      <c r="U31" s="13" t="str">
        <f>_xlfn.DISPIMG("ID_FF4C6C07DFEF434E8773D486B167E1E0",1)</f>
        <v>=DISPIMG("ID_FF4C6C07DFEF434E8773D486B167E1E0",1)</v>
      </c>
      <c r="W31" s="8"/>
    </row>
    <row r="32" ht="19" customHeight="1" spans="1:23">
      <c r="A32" s="29"/>
      <c r="B32" s="10" t="s">
        <v>40</v>
      </c>
      <c r="C32" s="10" t="s">
        <v>185</v>
      </c>
      <c r="D32" s="10" t="s">
        <v>31</v>
      </c>
      <c r="E32" s="12">
        <v>7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0"/>
        <v>7</v>
      </c>
      <c r="T32" s="12"/>
      <c r="U32" s="17"/>
      <c r="V32" s="14"/>
      <c r="W32" s="8"/>
    </row>
    <row r="33" ht="19" customHeight="1" spans="1:23">
      <c r="A33" s="29"/>
      <c r="B33" s="25" t="s">
        <v>74</v>
      </c>
      <c r="C33" s="48" t="s">
        <v>185</v>
      </c>
      <c r="D33" s="1" t="s">
        <v>33</v>
      </c>
      <c r="E33" s="31"/>
      <c r="F33" s="31"/>
      <c r="G33" s="31"/>
      <c r="H33" s="22"/>
      <c r="I33" s="12"/>
      <c r="J33" s="12">
        <v>70</v>
      </c>
      <c r="K33" s="12">
        <v>10</v>
      </c>
      <c r="L33" s="12"/>
      <c r="M33" s="12"/>
      <c r="N33" s="12"/>
      <c r="O33" s="12"/>
      <c r="P33" s="12">
        <v>10</v>
      </c>
      <c r="Q33" s="12"/>
      <c r="R33" s="12"/>
      <c r="S33" s="12">
        <f t="shared" si="0"/>
        <v>90</v>
      </c>
      <c r="T33" s="12">
        <v>120</v>
      </c>
      <c r="U33" s="18"/>
      <c r="V33" s="14"/>
      <c r="W33" s="8"/>
    </row>
    <row r="34" ht="19" customHeight="1" spans="1:23">
      <c r="A34" s="9">
        <v>46122</v>
      </c>
      <c r="B34" s="10" t="s">
        <v>98</v>
      </c>
      <c r="C34" s="10" t="s">
        <v>185</v>
      </c>
      <c r="D34" s="11" t="s">
        <v>31</v>
      </c>
      <c r="E34" s="12">
        <v>18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18</v>
      </c>
      <c r="T34" s="12"/>
      <c r="U34" s="27" t="str">
        <f>_xlfn.DISPIMG("ID_5834A93B6FC54583AA3B27BD13EEF8F2",1)</f>
        <v>=DISPIMG("ID_5834A93B6FC54583AA3B27BD13EEF8F2",1)</v>
      </c>
      <c r="V34" s="14"/>
      <c r="W34" s="8"/>
    </row>
    <row r="35" ht="19" customHeight="1" spans="1:23">
      <c r="A35" s="9"/>
      <c r="B35" s="10" t="s">
        <v>87</v>
      </c>
      <c r="C35" s="10" t="s">
        <v>185</v>
      </c>
      <c r="D35" s="11" t="s">
        <v>191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>
        <v>10</v>
      </c>
      <c r="Q35" s="12"/>
      <c r="R35" s="12"/>
      <c r="S35" s="12">
        <f t="shared" si="0"/>
        <v>10</v>
      </c>
      <c r="T35" s="12">
        <v>60</v>
      </c>
      <c r="U35" s="47"/>
      <c r="V35" s="14"/>
      <c r="W35" s="8"/>
    </row>
    <row r="36" ht="19" customHeight="1" spans="1:23">
      <c r="A36" s="9"/>
      <c r="B36" s="10" t="s">
        <v>38</v>
      </c>
      <c r="C36" s="10" t="s">
        <v>185</v>
      </c>
      <c r="D36" s="11" t="s">
        <v>73</v>
      </c>
      <c r="E36" s="12"/>
      <c r="F36" s="12"/>
      <c r="G36" s="12"/>
      <c r="H36" s="12"/>
      <c r="I36" s="12"/>
      <c r="J36" s="12">
        <v>30</v>
      </c>
      <c r="K36" s="12"/>
      <c r="L36" s="12"/>
      <c r="M36" s="12"/>
      <c r="N36" s="12"/>
      <c r="O36" s="12"/>
      <c r="P36" s="12"/>
      <c r="Q36" s="12"/>
      <c r="R36" s="12"/>
      <c r="S36" s="12">
        <f t="shared" si="0"/>
        <v>30</v>
      </c>
      <c r="T36" s="12"/>
      <c r="U36" s="47"/>
      <c r="V36" s="46"/>
      <c r="W36" s="8"/>
    </row>
    <row r="37" ht="19" customHeight="1" spans="1:23">
      <c r="A37" s="9"/>
      <c r="B37" s="10" t="s">
        <v>34</v>
      </c>
      <c r="C37" s="10" t="s">
        <v>185</v>
      </c>
      <c r="D37" s="11" t="s">
        <v>27</v>
      </c>
      <c r="E37" s="12"/>
      <c r="F37" s="12"/>
      <c r="G37" s="12"/>
      <c r="H37" s="12"/>
      <c r="I37" s="12"/>
      <c r="J37" s="12">
        <v>105</v>
      </c>
      <c r="K37" s="12">
        <v>10</v>
      </c>
      <c r="L37" s="12">
        <v>10</v>
      </c>
      <c r="M37" s="12"/>
      <c r="N37" s="12"/>
      <c r="O37" s="12"/>
      <c r="P37" s="12">
        <v>10</v>
      </c>
      <c r="Q37" s="12"/>
      <c r="R37" s="12"/>
      <c r="S37" s="12">
        <f t="shared" si="0"/>
        <v>135</v>
      </c>
      <c r="T37" s="12">
        <v>60</v>
      </c>
      <c r="U37" s="28"/>
      <c r="V37" s="46"/>
      <c r="W37" s="8"/>
    </row>
    <row r="38" ht="19" customHeight="1" spans="1:23">
      <c r="A38" s="9">
        <v>46123</v>
      </c>
      <c r="B38" s="10" t="s">
        <v>34</v>
      </c>
      <c r="C38" s="10" t="s">
        <v>185</v>
      </c>
      <c r="D38" s="11" t="s">
        <v>192</v>
      </c>
      <c r="E38" s="12"/>
      <c r="F38" s="12"/>
      <c r="G38" s="12"/>
      <c r="H38" s="12"/>
      <c r="I38" s="12"/>
      <c r="J38" s="12"/>
      <c r="K38" s="12"/>
      <c r="L38" s="12">
        <v>10</v>
      </c>
      <c r="M38" s="12"/>
      <c r="N38" s="12"/>
      <c r="O38" s="12"/>
      <c r="P38" s="12">
        <v>10</v>
      </c>
      <c r="Q38" s="12"/>
      <c r="R38" s="12"/>
      <c r="S38" s="12">
        <f t="shared" si="0"/>
        <v>20</v>
      </c>
      <c r="T38" s="12">
        <v>60</v>
      </c>
      <c r="U38" s="26" t="str">
        <f>_xlfn.DISPIMG("ID_8BC1F6A58CFB4B57B50D1784415FDEB1",1)</f>
        <v>=DISPIMG("ID_8BC1F6A58CFB4B57B50D1784415FDEB1",1)</v>
      </c>
      <c r="V38" s="12"/>
      <c r="W38" s="8"/>
    </row>
    <row r="39" ht="19" customHeight="1" spans="1:23">
      <c r="A39" s="9">
        <v>46124</v>
      </c>
      <c r="B39" s="10" t="s">
        <v>23</v>
      </c>
      <c r="C39" s="10" t="s">
        <v>185</v>
      </c>
      <c r="D39" s="11" t="s">
        <v>31</v>
      </c>
      <c r="E39" s="12"/>
      <c r="F39" s="12"/>
      <c r="G39" s="12"/>
      <c r="H39" s="21"/>
      <c r="I39" s="12"/>
      <c r="J39" s="12">
        <v>5</v>
      </c>
      <c r="K39" s="12"/>
      <c r="L39" s="12"/>
      <c r="M39" s="12"/>
      <c r="N39" s="12"/>
      <c r="O39" s="12"/>
      <c r="P39" s="12"/>
      <c r="Q39" s="12"/>
      <c r="R39" s="12"/>
      <c r="S39" s="12">
        <f t="shared" si="0"/>
        <v>5</v>
      </c>
      <c r="T39" s="32"/>
      <c r="U39" s="11" t="str">
        <f>_xlfn.DISPIMG("ID_5DD217CADE33447C85DE0F20184D4E56",1)</f>
        <v>=DISPIMG("ID_5DD217CADE33447C85DE0F20184D4E56",1)</v>
      </c>
      <c r="V39" s="14"/>
      <c r="W39" s="8"/>
    </row>
    <row r="40" ht="19" customHeight="1" spans="1:23">
      <c r="A40" s="9"/>
      <c r="B40" s="10" t="s">
        <v>44</v>
      </c>
      <c r="C40" s="10" t="s">
        <v>185</v>
      </c>
      <c r="D40" s="11" t="s">
        <v>27</v>
      </c>
      <c r="E40" s="12">
        <v>20</v>
      </c>
      <c r="F40" s="12"/>
      <c r="G40" s="12"/>
      <c r="H40" s="12"/>
      <c r="I40" s="12"/>
      <c r="J40" s="12">
        <v>140</v>
      </c>
      <c r="K40" s="12">
        <v>10</v>
      </c>
      <c r="L40" s="12"/>
      <c r="M40" s="12"/>
      <c r="N40" s="12"/>
      <c r="O40" s="12"/>
      <c r="P40" s="12">
        <v>10</v>
      </c>
      <c r="Q40" s="12"/>
      <c r="R40" s="12"/>
      <c r="S40" s="12">
        <f t="shared" si="0"/>
        <v>180</v>
      </c>
      <c r="T40" s="32">
        <v>60</v>
      </c>
      <c r="U40" s="11"/>
      <c r="V40" s="14"/>
      <c r="W40" s="8"/>
    </row>
    <row r="41" ht="19" customHeight="1" spans="1:23">
      <c r="A41" s="9">
        <v>46125</v>
      </c>
      <c r="B41" s="10" t="s">
        <v>65</v>
      </c>
      <c r="C41" s="10" t="s">
        <v>185</v>
      </c>
      <c r="D41" s="11" t="s">
        <v>31</v>
      </c>
      <c r="E41" s="12">
        <v>18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18</v>
      </c>
      <c r="T41" s="12"/>
      <c r="U41" s="27" t="str">
        <f>_xlfn.DISPIMG("ID_B404C003EDFE4651A456EB0E64EA9B1B",1)</f>
        <v>=DISPIMG("ID_B404C003EDFE4651A456EB0E64EA9B1B",1)</v>
      </c>
      <c r="V41" s="14"/>
      <c r="W41" s="8"/>
    </row>
    <row r="42" ht="19" customHeight="1" spans="1:23">
      <c r="A42" s="9"/>
      <c r="B42" s="10" t="s">
        <v>83</v>
      </c>
      <c r="C42" s="10" t="s">
        <v>185</v>
      </c>
      <c r="D42" s="11" t="s">
        <v>37</v>
      </c>
      <c r="E42" s="12">
        <v>18</v>
      </c>
      <c r="F42" s="12"/>
      <c r="G42" s="12"/>
      <c r="H42" s="12"/>
      <c r="I42" s="12"/>
      <c r="J42" s="12">
        <f>108+20</f>
        <v>128</v>
      </c>
      <c r="K42" s="12">
        <v>10</v>
      </c>
      <c r="L42" s="12"/>
      <c r="M42" s="12"/>
      <c r="N42" s="12"/>
      <c r="O42" s="12"/>
      <c r="P42" s="12"/>
      <c r="Q42" s="12"/>
      <c r="R42" s="12"/>
      <c r="S42" s="12">
        <f t="shared" si="0"/>
        <v>156</v>
      </c>
      <c r="T42" s="12"/>
      <c r="U42" s="47"/>
      <c r="V42" s="14"/>
      <c r="W42" s="8"/>
    </row>
    <row r="43" ht="19" customHeight="1" spans="1:23">
      <c r="A43" s="9"/>
      <c r="B43" s="10" t="s">
        <v>23</v>
      </c>
      <c r="C43" s="10" t="s">
        <v>185</v>
      </c>
      <c r="D43" s="10" t="s">
        <v>37</v>
      </c>
      <c r="E43" s="12"/>
      <c r="F43" s="12"/>
      <c r="G43" s="12"/>
      <c r="H43" s="12"/>
      <c r="I43" s="12"/>
      <c r="J43" s="12">
        <v>5</v>
      </c>
      <c r="K43" s="12"/>
      <c r="L43" s="12">
        <v>20</v>
      </c>
      <c r="M43" s="22"/>
      <c r="N43" s="22"/>
      <c r="O43" s="22"/>
      <c r="P43" s="22"/>
      <c r="Q43" s="22"/>
      <c r="R43" s="22" t="s">
        <v>193</v>
      </c>
      <c r="S43" s="12">
        <f t="shared" si="0"/>
        <v>25</v>
      </c>
      <c r="T43" s="12"/>
      <c r="U43" s="28"/>
      <c r="V43" s="46"/>
      <c r="W43" s="8"/>
    </row>
    <row r="44" ht="19" customHeight="1" spans="1:23">
      <c r="A44" s="9"/>
      <c r="B44" s="10"/>
      <c r="C44" s="10" t="s">
        <v>185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185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185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185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185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185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185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185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185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185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185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185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185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185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185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185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185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185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185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185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185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185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185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185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185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185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185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185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185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185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1957</v>
      </c>
      <c r="T74" s="39">
        <f>SUM(T3:T73)</f>
        <v>1370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543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1500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/>
      <c r="Q79" s="43"/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5">
    <mergeCell ref="A1:U1"/>
    <mergeCell ref="A75:T75"/>
    <mergeCell ref="A3:A5"/>
    <mergeCell ref="A6:A11"/>
    <mergeCell ref="A12:A13"/>
    <mergeCell ref="A14:A17"/>
    <mergeCell ref="A18:A19"/>
    <mergeCell ref="A20:A24"/>
    <mergeCell ref="A25:A29"/>
    <mergeCell ref="A31:A33"/>
    <mergeCell ref="A34:A37"/>
    <mergeCell ref="A39:A40"/>
    <mergeCell ref="A41:A43"/>
    <mergeCell ref="U3:U5"/>
    <mergeCell ref="U6:U11"/>
    <mergeCell ref="U12:U13"/>
    <mergeCell ref="U14:U17"/>
    <mergeCell ref="U18:U19"/>
    <mergeCell ref="U20:U24"/>
    <mergeCell ref="U25:U29"/>
    <mergeCell ref="U31:U33"/>
    <mergeCell ref="U34:U37"/>
    <mergeCell ref="U39:U40"/>
    <mergeCell ref="U41:U43"/>
    <mergeCell ref="V18:V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85"/>
  <sheetViews>
    <sheetView workbookViewId="0">
      <pane xSplit="4" ySplit="2" topLeftCell="U34" activePane="bottomRight" state="frozen"/>
      <selection/>
      <selection pane="topRight"/>
      <selection pane="bottomLeft"/>
      <selection pane="bottomRight" activeCell="U34" sqref="U34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5.75" style="1" customWidth="1"/>
    <col min="22" max="16384" width="9" style="1"/>
  </cols>
  <sheetData>
    <row r="1" ht="35" customHeight="1" spans="1:23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1" t="s">
        <v>65</v>
      </c>
      <c r="C3" s="10" t="s">
        <v>195</v>
      </c>
      <c r="D3" s="11" t="s">
        <v>164</v>
      </c>
      <c r="E3" s="12">
        <v>20</v>
      </c>
      <c r="F3" s="12"/>
      <c r="G3" s="12"/>
      <c r="H3" s="12"/>
      <c r="I3" s="12"/>
      <c r="J3" s="12">
        <v>55</v>
      </c>
      <c r="K3" s="12">
        <v>10</v>
      </c>
      <c r="L3" s="12"/>
      <c r="M3" s="12"/>
      <c r="N3" s="12"/>
      <c r="O3" s="12"/>
      <c r="P3" s="12">
        <v>10</v>
      </c>
      <c r="Q3" s="12"/>
      <c r="R3" s="10"/>
      <c r="S3" s="12">
        <f t="shared" ref="S3:S66" si="0">SUM(E3:Q3)</f>
        <v>95</v>
      </c>
      <c r="T3" s="12">
        <v>60</v>
      </c>
      <c r="U3" s="13" t="str">
        <f>_xlfn.DISPIMG("ID_97E93F149847485BB500720F48CDDE2D",1)</f>
        <v>=DISPIMG("ID_97E93F149847485BB500720F48CDDE2D",1)</v>
      </c>
      <c r="V3" s="21" t="s">
        <v>62</v>
      </c>
      <c r="W3" s="15"/>
    </row>
    <row r="4" ht="19" customHeight="1" spans="1:23">
      <c r="A4" s="9"/>
      <c r="B4" s="11" t="s">
        <v>26</v>
      </c>
      <c r="C4" s="10" t="s">
        <v>195</v>
      </c>
      <c r="D4" s="11" t="s">
        <v>31</v>
      </c>
      <c r="E4" s="16">
        <v>22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">
        <f t="shared" si="0"/>
        <v>22</v>
      </c>
      <c r="T4" s="16"/>
      <c r="U4" s="17"/>
      <c r="V4" s="31"/>
      <c r="W4" s="15"/>
    </row>
    <row r="5" ht="19" customHeight="1" spans="1:23">
      <c r="A5" s="9"/>
      <c r="B5" s="11" t="s">
        <v>32</v>
      </c>
      <c r="C5" s="10" t="s">
        <v>195</v>
      </c>
      <c r="D5" s="11" t="s">
        <v>196</v>
      </c>
      <c r="E5" s="16"/>
      <c r="F5" s="16"/>
      <c r="G5" s="16"/>
      <c r="H5" s="16"/>
      <c r="I5" s="16"/>
      <c r="J5" s="16">
        <v>25</v>
      </c>
      <c r="K5" s="16"/>
      <c r="L5" s="16"/>
      <c r="M5" s="16"/>
      <c r="N5" s="16"/>
      <c r="O5" s="16"/>
      <c r="P5" s="16"/>
      <c r="Q5" s="16"/>
      <c r="R5" s="16"/>
      <c r="S5" s="12">
        <f t="shared" si="0"/>
        <v>25</v>
      </c>
      <c r="T5" s="16"/>
      <c r="U5" s="17"/>
      <c r="V5" s="31"/>
      <c r="W5" s="15"/>
    </row>
    <row r="6" ht="19" customHeight="1" spans="1:23">
      <c r="A6" s="9"/>
      <c r="B6" s="11" t="s">
        <v>30</v>
      </c>
      <c r="C6" s="10" t="s">
        <v>195</v>
      </c>
      <c r="D6" s="11" t="s">
        <v>165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v>10</v>
      </c>
      <c r="Q6" s="12"/>
      <c r="R6" s="3"/>
      <c r="S6" s="12">
        <f t="shared" si="0"/>
        <v>10</v>
      </c>
      <c r="T6" s="12">
        <v>60</v>
      </c>
      <c r="U6" s="18"/>
      <c r="V6" s="22"/>
      <c r="W6" s="8"/>
    </row>
    <row r="7" ht="19" customHeight="1" spans="1:23">
      <c r="A7" s="9">
        <v>46114</v>
      </c>
      <c r="B7" s="11" t="s">
        <v>65</v>
      </c>
      <c r="C7" s="10" t="s">
        <v>195</v>
      </c>
      <c r="D7" s="11" t="s">
        <v>165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10</v>
      </c>
      <c r="Q7" s="12"/>
      <c r="R7" s="12"/>
      <c r="S7" s="12">
        <f t="shared" si="0"/>
        <v>10</v>
      </c>
      <c r="T7" s="12">
        <v>60</v>
      </c>
      <c r="U7" s="13" t="str">
        <f>_xlfn.DISPIMG("ID_5263C2F4A02648F3B674AF366BFAE6A6",1)</f>
        <v>=DISPIMG("ID_5263C2F4A02648F3B674AF366BFAE6A6",1)</v>
      </c>
      <c r="V7" s="12" t="s">
        <v>62</v>
      </c>
      <c r="W7" s="15"/>
    </row>
    <row r="8" ht="19" customHeight="1" spans="1:23">
      <c r="A8" s="9"/>
      <c r="B8" s="11" t="s">
        <v>44</v>
      </c>
      <c r="C8" s="10" t="s">
        <v>195</v>
      </c>
      <c r="D8" s="11" t="s">
        <v>165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0"/>
        <v>0</v>
      </c>
      <c r="T8" s="12">
        <v>60</v>
      </c>
      <c r="U8" s="17"/>
      <c r="V8" s="12"/>
      <c r="W8" s="15"/>
    </row>
    <row r="9" ht="19" customHeight="1" spans="1:23">
      <c r="A9" s="9"/>
      <c r="B9" s="11" t="s">
        <v>54</v>
      </c>
      <c r="C9" s="10" t="s">
        <v>195</v>
      </c>
      <c r="D9" s="11" t="s">
        <v>166</v>
      </c>
      <c r="E9" s="12"/>
      <c r="F9" s="12"/>
      <c r="G9" s="12"/>
      <c r="H9" s="12"/>
      <c r="I9" s="12"/>
      <c r="J9" s="12">
        <v>35</v>
      </c>
      <c r="K9" s="12">
        <v>10</v>
      </c>
      <c r="L9" s="12"/>
      <c r="M9" s="12"/>
      <c r="N9" s="12"/>
      <c r="O9" s="12"/>
      <c r="P9" s="12"/>
      <c r="Q9" s="12"/>
      <c r="R9" s="14"/>
      <c r="S9" s="12">
        <f t="shared" si="0"/>
        <v>45</v>
      </c>
      <c r="T9" s="12"/>
      <c r="U9" s="17"/>
      <c r="V9" s="12"/>
      <c r="W9" s="15"/>
    </row>
    <row r="10" ht="19" customHeight="1" spans="1:23">
      <c r="A10" s="9"/>
      <c r="B10" s="11" t="s">
        <v>128</v>
      </c>
      <c r="C10" s="10" t="s">
        <v>195</v>
      </c>
      <c r="D10" s="11" t="s">
        <v>168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10</v>
      </c>
      <c r="Q10" s="12"/>
      <c r="R10" s="12"/>
      <c r="S10" s="12">
        <f t="shared" si="0"/>
        <v>10</v>
      </c>
      <c r="T10" s="12">
        <v>60</v>
      </c>
      <c r="U10" s="17"/>
      <c r="V10" s="12"/>
      <c r="W10" s="8"/>
    </row>
    <row r="11" ht="19" customHeight="1" spans="1:23">
      <c r="A11" s="9"/>
      <c r="B11" s="11" t="s">
        <v>130</v>
      </c>
      <c r="C11" s="10" t="s">
        <v>195</v>
      </c>
      <c r="D11" s="11" t="s">
        <v>31</v>
      </c>
      <c r="E11" s="12">
        <v>21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21</v>
      </c>
      <c r="T11" s="12"/>
      <c r="U11" s="17"/>
      <c r="V11" s="12"/>
      <c r="W11" s="15"/>
    </row>
    <row r="12" ht="19" customHeight="1" spans="1:23">
      <c r="A12" s="9"/>
      <c r="B12" s="11" t="s">
        <v>66</v>
      </c>
      <c r="C12" s="10" t="s">
        <v>195</v>
      </c>
      <c r="D12" s="20" t="s">
        <v>197</v>
      </c>
      <c r="E12" s="12"/>
      <c r="F12" s="12"/>
      <c r="G12" s="12"/>
      <c r="H12" s="12"/>
      <c r="I12" s="12"/>
      <c r="J12" s="12">
        <v>50</v>
      </c>
      <c r="K12" s="12">
        <v>10</v>
      </c>
      <c r="L12" s="12"/>
      <c r="M12" s="12"/>
      <c r="N12" s="12"/>
      <c r="O12" s="12"/>
      <c r="P12" s="12"/>
      <c r="Q12" s="12">
        <v>75</v>
      </c>
      <c r="R12" t="s">
        <v>198</v>
      </c>
      <c r="S12" s="12">
        <f t="shared" si="0"/>
        <v>135</v>
      </c>
      <c r="T12" s="12"/>
      <c r="U12" s="18"/>
      <c r="V12" s="12"/>
      <c r="W12" s="8"/>
    </row>
    <row r="13" ht="19" customHeight="1" spans="1:23">
      <c r="A13" s="9">
        <v>46115</v>
      </c>
      <c r="B13" s="11" t="s">
        <v>54</v>
      </c>
      <c r="C13" s="10" t="s">
        <v>195</v>
      </c>
      <c r="D13" s="11" t="s">
        <v>169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10</v>
      </c>
      <c r="Q13" s="12"/>
      <c r="R13" s="12"/>
      <c r="S13" s="12">
        <f t="shared" si="0"/>
        <v>10</v>
      </c>
      <c r="T13" s="12">
        <v>120</v>
      </c>
      <c r="U13" s="13" t="str">
        <f>_xlfn.DISPIMG("ID_B2F0F3A048F948679013DA5C75A4B407",1)</f>
        <v>=DISPIMG("ID_B2F0F3A048F948679013DA5C75A4B407",1)</v>
      </c>
      <c r="V13" s="14"/>
      <c r="W13" s="8"/>
    </row>
    <row r="14" ht="19" customHeight="1" spans="1:23">
      <c r="A14" s="9"/>
      <c r="B14" s="11" t="s">
        <v>63</v>
      </c>
      <c r="C14" s="10" t="s">
        <v>195</v>
      </c>
      <c r="D14" s="11" t="s">
        <v>165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>
        <f t="shared" si="0"/>
        <v>0</v>
      </c>
      <c r="T14" s="12">
        <v>60</v>
      </c>
      <c r="U14" s="17"/>
      <c r="V14" s="14"/>
      <c r="W14" s="15"/>
    </row>
    <row r="15" ht="19" customHeight="1" spans="1:23">
      <c r="A15" s="9"/>
      <c r="B15" s="11" t="s">
        <v>44</v>
      </c>
      <c r="C15" s="10" t="s">
        <v>195</v>
      </c>
      <c r="D15" s="11" t="s">
        <v>166</v>
      </c>
      <c r="E15" s="12"/>
      <c r="F15" s="12"/>
      <c r="G15" s="12"/>
      <c r="H15" s="12"/>
      <c r="I15" s="12"/>
      <c r="J15" s="12">
        <v>55</v>
      </c>
      <c r="K15" s="12">
        <v>10</v>
      </c>
      <c r="L15" s="12"/>
      <c r="M15" s="12"/>
      <c r="N15" s="12"/>
      <c r="O15" s="12"/>
      <c r="P15" s="12"/>
      <c r="Q15" s="12"/>
      <c r="R15" s="12"/>
      <c r="S15" s="12">
        <f t="shared" si="0"/>
        <v>65</v>
      </c>
      <c r="T15" s="12"/>
      <c r="U15" s="18"/>
      <c r="V15" s="14"/>
      <c r="W15" s="8"/>
    </row>
    <row r="16" ht="19" customHeight="1" spans="1:23">
      <c r="A16" s="9">
        <v>46116</v>
      </c>
      <c r="B16" s="10" t="s">
        <v>40</v>
      </c>
      <c r="C16" s="10" t="s">
        <v>195</v>
      </c>
      <c r="D16" s="10" t="s">
        <v>199</v>
      </c>
      <c r="E16" s="12"/>
      <c r="F16" s="12"/>
      <c r="G16" s="12"/>
      <c r="H16" s="12"/>
      <c r="I16" s="12"/>
      <c r="J16" s="12">
        <f>75+35</f>
        <v>110</v>
      </c>
      <c r="K16" s="12"/>
      <c r="L16" s="12"/>
      <c r="M16" s="12"/>
      <c r="N16" s="12"/>
      <c r="O16" s="12"/>
      <c r="P16" s="12"/>
      <c r="Q16" s="12"/>
      <c r="R16" s="12"/>
      <c r="S16" s="12">
        <f t="shared" si="0"/>
        <v>110</v>
      </c>
      <c r="T16" s="12"/>
      <c r="U16" s="13" t="str">
        <f>_xlfn.DISPIMG("ID_45FEF0470DCB4CACA9D8D2851C7A18A5",1)</f>
        <v>=DISPIMG("ID_45FEF0470DCB4CACA9D8D2851C7A18A5",1)</v>
      </c>
      <c r="V16" s="14"/>
      <c r="W16" s="8"/>
    </row>
    <row r="17" ht="19" customHeight="1" spans="1:23">
      <c r="A17" s="9"/>
      <c r="B17" s="11" t="s">
        <v>28</v>
      </c>
      <c r="C17" s="10" t="s">
        <v>195</v>
      </c>
      <c r="D17" s="11" t="s">
        <v>200</v>
      </c>
      <c r="E17" s="12"/>
      <c r="F17" s="12"/>
      <c r="G17" s="12"/>
      <c r="H17" s="12"/>
      <c r="I17" s="12"/>
      <c r="J17" s="12">
        <v>35</v>
      </c>
      <c r="K17" s="12"/>
      <c r="L17" s="12"/>
      <c r="M17" s="12"/>
      <c r="N17" s="12"/>
      <c r="O17" s="12"/>
      <c r="P17" s="12"/>
      <c r="Q17" s="12"/>
      <c r="R17" s="12"/>
      <c r="S17" s="12">
        <f t="shared" si="0"/>
        <v>35</v>
      </c>
      <c r="T17" s="12"/>
      <c r="U17" s="17"/>
      <c r="V17" s="14"/>
      <c r="W17" s="8"/>
    </row>
    <row r="18" ht="19" customHeight="1" spans="1:23">
      <c r="A18" s="9"/>
      <c r="B18" s="11" t="s">
        <v>98</v>
      </c>
      <c r="C18" s="10" t="s">
        <v>195</v>
      </c>
      <c r="D18" s="11" t="s">
        <v>31</v>
      </c>
      <c r="E18" s="12">
        <v>18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18</v>
      </c>
      <c r="T18" s="12"/>
      <c r="U18" s="18"/>
      <c r="V18" s="14"/>
      <c r="W18" s="8"/>
    </row>
    <row r="19" ht="19" customHeight="1" spans="1:23">
      <c r="A19" s="9">
        <v>46119</v>
      </c>
      <c r="B19" s="11" t="s">
        <v>70</v>
      </c>
      <c r="C19" s="10" t="s">
        <v>195</v>
      </c>
      <c r="D19" s="10" t="s">
        <v>31</v>
      </c>
      <c r="E19" s="12">
        <v>23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12"/>
      <c r="S19" s="12">
        <f t="shared" si="0"/>
        <v>23</v>
      </c>
      <c r="T19" s="12"/>
      <c r="U19" s="13" t="str">
        <f>_xlfn.DISPIMG("ID_F0A047EC2E444B638AFDBC491C67D6AD",1)</f>
        <v>=DISPIMG("ID_F0A047EC2E444B638AFDBC491C67D6AD",1)</v>
      </c>
      <c r="V19" s="12" t="s">
        <v>62</v>
      </c>
      <c r="W19" s="8"/>
    </row>
    <row r="20" ht="19" customHeight="1" spans="1:23">
      <c r="A20" s="9"/>
      <c r="B20" s="11" t="s">
        <v>63</v>
      </c>
      <c r="C20" s="10" t="s">
        <v>195</v>
      </c>
      <c r="D20" s="10" t="s">
        <v>31</v>
      </c>
      <c r="E20" s="12">
        <v>23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>
        <f t="shared" si="0"/>
        <v>23</v>
      </c>
      <c r="T20" s="12"/>
      <c r="U20" s="17"/>
      <c r="V20" s="12"/>
      <c r="W20" s="8"/>
    </row>
    <row r="21" ht="19" customHeight="1" spans="1:23">
      <c r="A21" s="9"/>
      <c r="B21" s="10" t="s">
        <v>98</v>
      </c>
      <c r="C21" s="10" t="s">
        <v>195</v>
      </c>
      <c r="D21" s="11" t="s">
        <v>201</v>
      </c>
      <c r="E21" s="12">
        <v>17</v>
      </c>
      <c r="F21" s="12"/>
      <c r="G21" s="12"/>
      <c r="H21" s="12"/>
      <c r="I21" s="12"/>
      <c r="J21" s="12">
        <f>70+30</f>
        <v>100</v>
      </c>
      <c r="K21" s="12"/>
      <c r="L21" s="12"/>
      <c r="M21" s="12"/>
      <c r="N21" s="12"/>
      <c r="O21" s="12"/>
      <c r="P21" s="12"/>
      <c r="Q21" s="21"/>
      <c r="R21" s="12"/>
      <c r="S21" s="12">
        <f t="shared" si="0"/>
        <v>117</v>
      </c>
      <c r="T21" s="12"/>
      <c r="U21" s="17"/>
      <c r="V21" s="12"/>
      <c r="W21" s="8"/>
    </row>
    <row r="22" ht="19" customHeight="1" spans="1:23">
      <c r="A22" s="9"/>
      <c r="B22" s="11" t="s">
        <v>65</v>
      </c>
      <c r="C22" s="10" t="s">
        <v>195</v>
      </c>
      <c r="D22" s="11" t="s">
        <v>31</v>
      </c>
      <c r="E22" s="12">
        <v>21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f t="shared" si="0"/>
        <v>21</v>
      </c>
      <c r="T22" s="12"/>
      <c r="U22" s="17"/>
      <c r="V22" s="12"/>
      <c r="W22" s="8"/>
    </row>
    <row r="23" ht="19" customHeight="1" spans="1:23">
      <c r="A23" s="9"/>
      <c r="B23" s="11" t="s">
        <v>69</v>
      </c>
      <c r="C23" s="10" t="s">
        <v>195</v>
      </c>
      <c r="D23" s="11" t="s">
        <v>202</v>
      </c>
      <c r="E23" s="12"/>
      <c r="F23" s="12"/>
      <c r="G23" s="12"/>
      <c r="H23" s="12"/>
      <c r="I23" s="12"/>
      <c r="J23" s="12">
        <v>25</v>
      </c>
      <c r="K23" s="12"/>
      <c r="L23" s="12"/>
      <c r="M23" s="12"/>
      <c r="N23" s="12"/>
      <c r="O23" s="12"/>
      <c r="P23" s="12"/>
      <c r="Q23" s="12"/>
      <c r="R23" s="12"/>
      <c r="S23" s="12">
        <f t="shared" si="0"/>
        <v>25</v>
      </c>
      <c r="T23" s="12"/>
      <c r="U23" s="17"/>
      <c r="V23" s="12"/>
      <c r="W23" s="8"/>
    </row>
    <row r="24" ht="19" customHeight="1" spans="1:23">
      <c r="A24" s="9"/>
      <c r="B24" s="11" t="s">
        <v>98</v>
      </c>
      <c r="C24" s="10" t="s">
        <v>195</v>
      </c>
      <c r="D24" s="11" t="s">
        <v>166</v>
      </c>
      <c r="E24" s="12"/>
      <c r="F24" s="12"/>
      <c r="G24" s="12"/>
      <c r="H24" s="12"/>
      <c r="I24" s="12"/>
      <c r="J24" s="12">
        <v>20</v>
      </c>
      <c r="K24" s="12">
        <v>10</v>
      </c>
      <c r="L24" s="12"/>
      <c r="M24" s="12"/>
      <c r="N24" s="12"/>
      <c r="O24" s="12"/>
      <c r="P24" s="12"/>
      <c r="Q24" s="12"/>
      <c r="R24" s="12"/>
      <c r="S24" s="12">
        <f t="shared" si="0"/>
        <v>30</v>
      </c>
      <c r="T24" s="12"/>
      <c r="U24" s="17"/>
      <c r="V24" s="12"/>
      <c r="W24" s="8"/>
    </row>
    <row r="25" ht="19" customHeight="1" spans="1:23">
      <c r="A25" s="9"/>
      <c r="B25" s="11" t="s">
        <v>26</v>
      </c>
      <c r="C25" s="10" t="s">
        <v>195</v>
      </c>
      <c r="D25" s="11" t="s">
        <v>168</v>
      </c>
      <c r="E25" s="12"/>
      <c r="F25" s="12"/>
      <c r="G25" s="12"/>
      <c r="H25" s="12"/>
      <c r="I25" s="12"/>
      <c r="J25" s="12"/>
      <c r="K25" s="12"/>
      <c r="L25" s="12"/>
      <c r="M25" s="21"/>
      <c r="N25" s="21"/>
      <c r="O25" s="12"/>
      <c r="P25" s="12">
        <v>10</v>
      </c>
      <c r="Q25" s="12"/>
      <c r="R25" s="12"/>
      <c r="S25" s="12">
        <f t="shared" si="0"/>
        <v>10</v>
      </c>
      <c r="T25" s="12">
        <v>60</v>
      </c>
      <c r="U25" s="18"/>
      <c r="V25" s="12"/>
      <c r="W25" s="8"/>
    </row>
    <row r="26" ht="19" customHeight="1" spans="1:23">
      <c r="A26" s="9">
        <v>46120</v>
      </c>
      <c r="B26" s="11" t="s">
        <v>98</v>
      </c>
      <c r="C26" s="10" t="s">
        <v>195</v>
      </c>
      <c r="D26" s="11" t="s">
        <v>168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>
        <v>10</v>
      </c>
      <c r="Q26" s="12"/>
      <c r="R26" s="12"/>
      <c r="S26" s="12">
        <f t="shared" si="0"/>
        <v>10</v>
      </c>
      <c r="T26" s="12">
        <v>60</v>
      </c>
      <c r="U26" s="13" t="str">
        <f>_xlfn.DISPIMG("ID_D6E146E230B74E9CA9C37F54F6820AED",1)</f>
        <v>=DISPIMG("ID_D6E146E230B74E9CA9C37F54F6820AED",1)</v>
      </c>
      <c r="V26" s="14"/>
      <c r="W26" s="8"/>
    </row>
    <row r="27" ht="19" customHeight="1" spans="1:23">
      <c r="A27" s="9"/>
      <c r="B27" s="11" t="s">
        <v>63</v>
      </c>
      <c r="C27" s="10" t="s">
        <v>195</v>
      </c>
      <c r="D27" s="11" t="s">
        <v>165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0</v>
      </c>
      <c r="T27" s="12">
        <v>60</v>
      </c>
      <c r="U27" s="17"/>
      <c r="V27" s="14"/>
      <c r="W27" s="8"/>
    </row>
    <row r="28" ht="19" customHeight="1" spans="1:23">
      <c r="A28" s="9"/>
      <c r="B28" s="11" t="s">
        <v>130</v>
      </c>
      <c r="C28" s="10" t="s">
        <v>195</v>
      </c>
      <c r="D28" s="11" t="s">
        <v>166</v>
      </c>
      <c r="E28" s="12">
        <v>21</v>
      </c>
      <c r="F28" s="12"/>
      <c r="G28" s="12"/>
      <c r="H28" s="12"/>
      <c r="I28" s="12"/>
      <c r="J28" s="12">
        <v>175</v>
      </c>
      <c r="K28" s="12">
        <v>10</v>
      </c>
      <c r="L28" s="12"/>
      <c r="M28" s="12"/>
      <c r="N28" s="12"/>
      <c r="O28" s="12"/>
      <c r="P28" s="12"/>
      <c r="Q28" s="12"/>
      <c r="R28" s="10"/>
      <c r="S28" s="12">
        <f t="shared" si="0"/>
        <v>206</v>
      </c>
      <c r="T28" s="12"/>
      <c r="U28" s="17"/>
      <c r="V28" s="14"/>
      <c r="W28" s="8"/>
    </row>
    <row r="29" ht="19" customHeight="1" spans="1:23">
      <c r="A29" s="9"/>
      <c r="B29" s="11" t="s">
        <v>35</v>
      </c>
      <c r="C29" s="10" t="s">
        <v>195</v>
      </c>
      <c r="D29" s="11" t="s">
        <v>31</v>
      </c>
      <c r="E29" s="12">
        <v>18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18</v>
      </c>
      <c r="T29" s="12"/>
      <c r="U29" s="18"/>
      <c r="V29" s="14"/>
      <c r="W29" s="8"/>
    </row>
    <row r="30" ht="19" customHeight="1" spans="1:23">
      <c r="A30" s="9">
        <v>46121</v>
      </c>
      <c r="B30" s="11" t="s">
        <v>130</v>
      </c>
      <c r="C30" s="10" t="s">
        <v>195</v>
      </c>
      <c r="D30" s="11" t="s">
        <v>168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>
        <v>10</v>
      </c>
      <c r="Q30" s="12"/>
      <c r="R30" s="12"/>
      <c r="S30" s="12">
        <f t="shared" si="0"/>
        <v>10</v>
      </c>
      <c r="T30" s="12">
        <v>60</v>
      </c>
      <c r="U30" s="13" t="str">
        <f>_xlfn.DISPIMG("ID_F5129AF8CDA447FC945152550921DC49",1)</f>
        <v>=DISPIMG("ID_F5129AF8CDA447FC945152550921DC49",1)</v>
      </c>
      <c r="V30" s="14"/>
      <c r="W30" s="8"/>
    </row>
    <row r="31" ht="19" customHeight="1" spans="1:23">
      <c r="A31" s="9"/>
      <c r="B31" s="11" t="s">
        <v>60</v>
      </c>
      <c r="C31" s="10" t="s">
        <v>195</v>
      </c>
      <c r="D31" s="11" t="s">
        <v>165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0</v>
      </c>
      <c r="T31" s="12">
        <v>60</v>
      </c>
      <c r="U31" s="17"/>
      <c r="V31" s="14"/>
      <c r="W31" s="8"/>
    </row>
    <row r="32" ht="19" customHeight="1" spans="1:23">
      <c r="A32" s="9"/>
      <c r="B32" s="11" t="s">
        <v>69</v>
      </c>
      <c r="C32" s="10" t="s">
        <v>195</v>
      </c>
      <c r="D32" s="11" t="s">
        <v>31</v>
      </c>
      <c r="E32" s="12">
        <v>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0"/>
        <v>8</v>
      </c>
      <c r="T32" s="12"/>
      <c r="U32" s="17"/>
      <c r="V32" s="14"/>
      <c r="W32" s="8"/>
    </row>
    <row r="33" ht="19" customHeight="1" spans="1:23">
      <c r="A33" s="9"/>
      <c r="B33" s="11" t="s">
        <v>32</v>
      </c>
      <c r="C33" s="10" t="s">
        <v>195</v>
      </c>
      <c r="D33" s="10" t="s">
        <v>81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>
        <v>150</v>
      </c>
      <c r="R33" s="25" t="s">
        <v>203</v>
      </c>
      <c r="S33" s="12">
        <f t="shared" si="0"/>
        <v>150</v>
      </c>
      <c r="T33" s="12"/>
      <c r="U33" s="18"/>
      <c r="V33" s="14"/>
      <c r="W33" s="8"/>
    </row>
    <row r="34" ht="19" customHeight="1" spans="1:23">
      <c r="A34" s="9">
        <v>46122</v>
      </c>
      <c r="B34" s="10" t="s">
        <v>83</v>
      </c>
      <c r="C34" s="10" t="s">
        <v>195</v>
      </c>
      <c r="D34" s="11" t="s">
        <v>204</v>
      </c>
      <c r="E34" s="12">
        <v>18</v>
      </c>
      <c r="F34" s="22"/>
      <c r="G34" s="22"/>
      <c r="H34" s="22"/>
      <c r="I34" s="22"/>
      <c r="J34" s="12">
        <v>280</v>
      </c>
      <c r="K34" s="12">
        <v>10</v>
      </c>
      <c r="L34" s="12"/>
      <c r="M34" s="12"/>
      <c r="N34" s="12"/>
      <c r="O34" s="12"/>
      <c r="P34" s="12">
        <v>10</v>
      </c>
      <c r="Q34" s="12"/>
      <c r="R34" s="12"/>
      <c r="S34" s="12">
        <f t="shared" si="0"/>
        <v>318</v>
      </c>
      <c r="T34" s="12">
        <v>120</v>
      </c>
      <c r="U34" s="11" t="str">
        <f>_xlfn.DISPIMG("ID_18C81913769B4320A88F7088E0CFAA67",1)</f>
        <v>=DISPIMG("ID_18C81913769B4320A88F7088E0CFAA67",1)</v>
      </c>
      <c r="V34" s="12" t="s">
        <v>62</v>
      </c>
      <c r="W34" s="8"/>
    </row>
    <row r="35" ht="19" customHeight="1" spans="1:23">
      <c r="A35" s="9">
        <v>46123</v>
      </c>
      <c r="B35" s="11" t="s">
        <v>54</v>
      </c>
      <c r="C35" s="10" t="s">
        <v>195</v>
      </c>
      <c r="D35" s="11" t="s">
        <v>204</v>
      </c>
      <c r="E35" s="12"/>
      <c r="F35" s="12"/>
      <c r="G35" s="12"/>
      <c r="H35" s="12"/>
      <c r="I35" s="12"/>
      <c r="J35" s="12">
        <v>125</v>
      </c>
      <c r="K35" s="12">
        <v>10</v>
      </c>
      <c r="L35" s="12"/>
      <c r="M35" s="12"/>
      <c r="N35" s="12"/>
      <c r="O35" s="12"/>
      <c r="P35" s="12">
        <v>10</v>
      </c>
      <c r="Q35" s="12"/>
      <c r="R35" s="12"/>
      <c r="S35" s="12">
        <f t="shared" si="0"/>
        <v>145</v>
      </c>
      <c r="T35" s="12">
        <v>120</v>
      </c>
      <c r="U35" s="11" t="str">
        <f>_xlfn.DISPIMG("ID_1CDA4C726B3C4ED1B9E2FD09D2AF9933",1)</f>
        <v>=DISPIMG("ID_1CDA4C726B3C4ED1B9E2FD09D2AF9933",1)</v>
      </c>
      <c r="V35" s="14"/>
      <c r="W35" s="8"/>
    </row>
    <row r="36" ht="19" customHeight="1" spans="1:23">
      <c r="A36" s="9">
        <v>46124</v>
      </c>
      <c r="B36" s="10" t="s">
        <v>74</v>
      </c>
      <c r="C36" s="10" t="s">
        <v>195</v>
      </c>
      <c r="D36" s="11" t="s">
        <v>205</v>
      </c>
      <c r="E36" s="12"/>
      <c r="F36" s="12"/>
      <c r="G36" s="12"/>
      <c r="H36" s="12"/>
      <c r="I36" s="12"/>
      <c r="J36" s="12">
        <v>105</v>
      </c>
      <c r="K36" s="12"/>
      <c r="L36" s="12"/>
      <c r="M36" s="12"/>
      <c r="N36" s="12"/>
      <c r="O36" s="12"/>
      <c r="P36" s="12"/>
      <c r="Q36" s="12"/>
      <c r="R36" s="12"/>
      <c r="S36" s="12">
        <f t="shared" si="0"/>
        <v>105</v>
      </c>
      <c r="T36" s="12"/>
      <c r="U36" s="27" t="str">
        <f>_xlfn.DISPIMG("ID_AF426412013C4AD9B4167C524089561D",1)</f>
        <v>=DISPIMG("ID_AF426412013C4AD9B4167C524089561D",1)</v>
      </c>
      <c r="V36" s="12"/>
      <c r="W36" s="8"/>
    </row>
    <row r="37" ht="19" customHeight="1" spans="1:23">
      <c r="A37" s="9"/>
      <c r="B37" s="11" t="s">
        <v>206</v>
      </c>
      <c r="C37" s="10" t="s">
        <v>195</v>
      </c>
      <c r="D37" s="11" t="s">
        <v>207</v>
      </c>
      <c r="E37" s="12"/>
      <c r="F37" s="12"/>
      <c r="G37" s="12"/>
      <c r="H37" s="12"/>
      <c r="I37" s="12"/>
      <c r="J37" s="12"/>
      <c r="K37" s="12">
        <v>10</v>
      </c>
      <c r="L37" s="12"/>
      <c r="M37" s="12"/>
      <c r="N37" s="12"/>
      <c r="O37" s="12"/>
      <c r="P37" s="12">
        <v>10</v>
      </c>
      <c r="Q37" s="12"/>
      <c r="R37" s="12" t="s">
        <v>208</v>
      </c>
      <c r="S37" s="12">
        <f t="shared" si="0"/>
        <v>20</v>
      </c>
      <c r="T37" s="12">
        <v>120</v>
      </c>
      <c r="U37" s="28"/>
      <c r="V37" s="12"/>
      <c r="W37" s="8"/>
    </row>
    <row r="38" ht="19" customHeight="1" spans="1:23">
      <c r="A38" s="9">
        <v>46125</v>
      </c>
      <c r="B38" s="11" t="s">
        <v>23</v>
      </c>
      <c r="C38" s="10" t="s">
        <v>195</v>
      </c>
      <c r="D38" s="11" t="s">
        <v>209</v>
      </c>
      <c r="E38" s="12">
        <v>4</v>
      </c>
      <c r="F38" s="12"/>
      <c r="G38" s="12"/>
      <c r="H38" s="12"/>
      <c r="I38" s="12"/>
      <c r="J38" s="12">
        <v>10</v>
      </c>
      <c r="K38" s="12"/>
      <c r="L38" s="12"/>
      <c r="M38" s="12"/>
      <c r="N38" s="12"/>
      <c r="O38" s="12"/>
      <c r="P38" s="12"/>
      <c r="Q38" s="12"/>
      <c r="R38" s="12"/>
      <c r="S38" s="12">
        <f t="shared" si="0"/>
        <v>14</v>
      </c>
      <c r="T38" s="12"/>
      <c r="U38" s="27" t="str">
        <f>_xlfn.DISPIMG("ID_9B8D57511D954847AFBB6CAF84F895CC",1)</f>
        <v>=DISPIMG("ID_9B8D57511D954847AFBB6CAF84F895CC",1)</v>
      </c>
      <c r="V38" s="46"/>
      <c r="W38" s="8"/>
    </row>
    <row r="39" ht="19" customHeight="1" spans="1:23">
      <c r="A39" s="9"/>
      <c r="B39" s="11" t="s">
        <v>130</v>
      </c>
      <c r="C39" s="10" t="s">
        <v>195</v>
      </c>
      <c r="D39" s="11" t="s">
        <v>31</v>
      </c>
      <c r="E39" s="12">
        <v>13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13</v>
      </c>
      <c r="T39" s="12"/>
      <c r="U39" s="47"/>
      <c r="V39" s="14"/>
      <c r="W39" s="8"/>
    </row>
    <row r="40" ht="19" customHeight="1" spans="1:23">
      <c r="A40" s="9"/>
      <c r="B40" s="11" t="s">
        <v>105</v>
      </c>
      <c r="C40" s="10" t="s">
        <v>195</v>
      </c>
      <c r="D40" s="11" t="s">
        <v>166</v>
      </c>
      <c r="E40" s="12">
        <v>21</v>
      </c>
      <c r="F40" s="12"/>
      <c r="G40" s="12"/>
      <c r="H40" s="12"/>
      <c r="I40" s="12"/>
      <c r="J40" s="12">
        <v>230</v>
      </c>
      <c r="K40" s="12">
        <v>10</v>
      </c>
      <c r="L40" s="12"/>
      <c r="M40" s="12"/>
      <c r="N40" s="12"/>
      <c r="O40" s="12"/>
      <c r="P40" s="12"/>
      <c r="Q40" s="12"/>
      <c r="R40" s="12"/>
      <c r="S40" s="12">
        <f t="shared" si="0"/>
        <v>261</v>
      </c>
      <c r="T40" s="12"/>
      <c r="U40" s="28"/>
      <c r="V40" s="14"/>
      <c r="W40" s="8"/>
    </row>
    <row r="41" ht="19" customHeight="1" spans="1:23">
      <c r="A41" s="9"/>
      <c r="B41" s="10"/>
      <c r="C41" s="10" t="s">
        <v>195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195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195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195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195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195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195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195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195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195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195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195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195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195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195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195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195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195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195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195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195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195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195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195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195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195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195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195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195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195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195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195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195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2138</v>
      </c>
      <c r="T74" s="39">
        <f>SUM(T3:T73)</f>
        <v>1140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862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3">
    <mergeCell ref="A1:U1"/>
    <mergeCell ref="A75:T75"/>
    <mergeCell ref="A3:A6"/>
    <mergeCell ref="A7:A12"/>
    <mergeCell ref="A13:A15"/>
    <mergeCell ref="A16:A18"/>
    <mergeCell ref="A19:A25"/>
    <mergeCell ref="A26:A29"/>
    <mergeCell ref="A30:A33"/>
    <mergeCell ref="A36:A37"/>
    <mergeCell ref="A38:A40"/>
    <mergeCell ref="U3:U6"/>
    <mergeCell ref="U7:U12"/>
    <mergeCell ref="U13:U15"/>
    <mergeCell ref="U16:U18"/>
    <mergeCell ref="U19:U25"/>
    <mergeCell ref="U26:U29"/>
    <mergeCell ref="U30:U33"/>
    <mergeCell ref="U36:U37"/>
    <mergeCell ref="U38:U40"/>
    <mergeCell ref="V3:V6"/>
    <mergeCell ref="V7:V12"/>
    <mergeCell ref="V19:V2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85"/>
  <sheetViews>
    <sheetView workbookViewId="0">
      <pane xSplit="4" ySplit="2" topLeftCell="E72" activePane="bottomRight" state="frozen"/>
      <selection/>
      <selection pane="topRight"/>
      <selection pane="bottomLeft"/>
      <selection pane="bottomRight" activeCell="C3" sqref="C3:C73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4.875" style="1" customWidth="1"/>
    <col min="22" max="16384" width="9" style="1"/>
  </cols>
  <sheetData>
    <row r="1" ht="35" customHeight="1" spans="1:23">
      <c r="A1" s="2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0" t="s">
        <v>72</v>
      </c>
      <c r="C3" s="10" t="s">
        <v>211</v>
      </c>
      <c r="D3" s="11" t="s">
        <v>187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10</v>
      </c>
      <c r="Q3" s="12"/>
      <c r="R3" s="10"/>
      <c r="S3" s="12">
        <f t="shared" ref="S3:S66" si="0">SUM(E3:Q3)</f>
        <v>10</v>
      </c>
      <c r="T3" s="12">
        <v>60</v>
      </c>
      <c r="U3" s="13" t="str">
        <f>_xlfn.DISPIMG("ID_52E3522CA91B4C36ABA007E7A4E5FFFB",1)</f>
        <v>=DISPIMG("ID_52E3522CA91B4C36ABA007E7A4E5FFFB",1)</v>
      </c>
      <c r="V3" s="14"/>
      <c r="W3" s="15"/>
    </row>
    <row r="4" ht="19" customHeight="1" spans="1:23">
      <c r="A4" s="9"/>
      <c r="B4" s="11" t="s">
        <v>68</v>
      </c>
      <c r="C4" s="10" t="s">
        <v>211</v>
      </c>
      <c r="D4" s="11" t="s">
        <v>212</v>
      </c>
      <c r="E4" s="16"/>
      <c r="F4" s="16"/>
      <c r="G4" s="16"/>
      <c r="H4" s="16"/>
      <c r="I4" s="16"/>
      <c r="J4" s="16">
        <f>35+10</f>
        <v>45</v>
      </c>
      <c r="K4" s="16"/>
      <c r="L4" s="16"/>
      <c r="M4" s="16"/>
      <c r="N4" s="16"/>
      <c r="O4" s="16"/>
      <c r="P4" s="16"/>
      <c r="Q4" s="16"/>
      <c r="R4" s="16"/>
      <c r="S4" s="12">
        <f t="shared" si="0"/>
        <v>45</v>
      </c>
      <c r="T4" s="16"/>
      <c r="U4" s="18"/>
      <c r="V4" s="14"/>
      <c r="W4" s="15"/>
    </row>
    <row r="5" ht="19" customHeight="1" spans="1:23">
      <c r="A5" s="9">
        <v>46114</v>
      </c>
      <c r="B5" s="11" t="s">
        <v>76</v>
      </c>
      <c r="C5" s="10" t="s">
        <v>211</v>
      </c>
      <c r="D5" s="11" t="s">
        <v>51</v>
      </c>
      <c r="E5" s="16"/>
      <c r="F5" s="16"/>
      <c r="G5" s="16"/>
      <c r="H5" s="16"/>
      <c r="I5" s="16"/>
      <c r="J5" s="16">
        <v>35</v>
      </c>
      <c r="K5" s="16">
        <v>10</v>
      </c>
      <c r="L5" s="16"/>
      <c r="M5" s="16"/>
      <c r="N5" s="16"/>
      <c r="O5" s="16"/>
      <c r="P5" s="16"/>
      <c r="Q5" s="16"/>
      <c r="R5" s="16"/>
      <c r="S5" s="12">
        <f t="shared" si="0"/>
        <v>45</v>
      </c>
      <c r="T5" s="16"/>
      <c r="U5" s="13" t="str">
        <f>_xlfn.DISPIMG("ID_5EE4A0EA7EA744D6AB6B1C60B15E2F5E",1)</f>
        <v>=DISPIMG("ID_5EE4A0EA7EA744D6AB6B1C60B15E2F5E",1)</v>
      </c>
      <c r="V5" s="14"/>
      <c r="W5" s="15"/>
    </row>
    <row r="6" ht="19" customHeight="1" spans="1:23">
      <c r="A6" s="9"/>
      <c r="B6" s="10" t="s">
        <v>105</v>
      </c>
      <c r="C6" s="10" t="s">
        <v>211</v>
      </c>
      <c r="D6" s="11" t="s">
        <v>36</v>
      </c>
      <c r="E6" s="12"/>
      <c r="F6" s="12"/>
      <c r="G6" s="12"/>
      <c r="H6" s="12"/>
      <c r="I6" s="12"/>
      <c r="J6" s="12"/>
      <c r="K6" s="12"/>
      <c r="L6" s="12">
        <v>20</v>
      </c>
      <c r="M6" s="12"/>
      <c r="N6" s="12"/>
      <c r="O6" s="12"/>
      <c r="P6" s="12">
        <v>10</v>
      </c>
      <c r="Q6" s="12"/>
      <c r="R6" s="3" t="s">
        <v>213</v>
      </c>
      <c r="S6" s="12">
        <f t="shared" si="0"/>
        <v>30</v>
      </c>
      <c r="T6" s="12">
        <v>60</v>
      </c>
      <c r="U6" s="17"/>
      <c r="V6" s="14"/>
      <c r="W6" s="8"/>
    </row>
    <row r="7" ht="19" customHeight="1" spans="1:23">
      <c r="A7" s="9"/>
      <c r="B7" s="11" t="s">
        <v>40</v>
      </c>
      <c r="C7" s="10" t="s">
        <v>211</v>
      </c>
      <c r="D7" s="11" t="s">
        <v>27</v>
      </c>
      <c r="E7" s="12"/>
      <c r="F7" s="12"/>
      <c r="G7" s="12"/>
      <c r="H7" s="12"/>
      <c r="I7" s="12"/>
      <c r="J7" s="12">
        <v>105</v>
      </c>
      <c r="K7" s="12">
        <v>10</v>
      </c>
      <c r="L7" s="12"/>
      <c r="M7" s="12"/>
      <c r="N7" s="12"/>
      <c r="O7" s="12"/>
      <c r="P7" s="12">
        <v>10</v>
      </c>
      <c r="Q7" s="12"/>
      <c r="R7" s="12"/>
      <c r="S7" s="12">
        <f t="shared" si="0"/>
        <v>125</v>
      </c>
      <c r="T7" s="12">
        <v>60</v>
      </c>
      <c r="U7" s="18"/>
      <c r="V7" s="14"/>
      <c r="W7" s="15"/>
    </row>
    <row r="8" ht="19" customHeight="1" spans="1:23">
      <c r="A8" s="9">
        <v>46115</v>
      </c>
      <c r="B8" s="11" t="s">
        <v>26</v>
      </c>
      <c r="C8" s="10" t="s">
        <v>211</v>
      </c>
      <c r="D8" s="11" t="s">
        <v>31</v>
      </c>
      <c r="E8" s="12">
        <v>21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0"/>
        <v>21</v>
      </c>
      <c r="T8" s="12"/>
      <c r="U8" s="13" t="str">
        <f>_xlfn.DISPIMG("ID_9C5FFE189FEA459EB1198597AEB4920F",1)</f>
        <v>=DISPIMG("ID_9C5FFE189FEA459EB1198597AEB4920F",1)</v>
      </c>
      <c r="V8" s="14"/>
      <c r="W8" s="15"/>
    </row>
    <row r="9" ht="19" customHeight="1" spans="1:23">
      <c r="A9" s="9"/>
      <c r="B9" s="11" t="s">
        <v>60</v>
      </c>
      <c r="C9" s="10" t="s">
        <v>211</v>
      </c>
      <c r="D9" s="11" t="s">
        <v>33</v>
      </c>
      <c r="E9" s="12"/>
      <c r="F9" s="12"/>
      <c r="G9" s="12"/>
      <c r="H9" s="12"/>
      <c r="I9" s="12"/>
      <c r="J9" s="12">
        <v>70</v>
      </c>
      <c r="K9" s="12">
        <v>10</v>
      </c>
      <c r="L9" s="12"/>
      <c r="M9" s="12"/>
      <c r="N9" s="12"/>
      <c r="O9" s="12"/>
      <c r="P9" s="12">
        <v>10</v>
      </c>
      <c r="Q9" s="12"/>
      <c r="R9" s="14"/>
      <c r="S9" s="12">
        <f t="shared" si="0"/>
        <v>90</v>
      </c>
      <c r="T9" s="12">
        <v>120</v>
      </c>
      <c r="U9" s="17"/>
      <c r="V9" s="14"/>
      <c r="W9" s="15"/>
    </row>
    <row r="10" ht="19" customHeight="1" spans="1:23">
      <c r="A10" s="9"/>
      <c r="B10" s="11" t="s">
        <v>105</v>
      </c>
      <c r="C10" s="10" t="s">
        <v>211</v>
      </c>
      <c r="D10" s="11" t="s">
        <v>37</v>
      </c>
      <c r="E10" s="12"/>
      <c r="F10" s="12"/>
      <c r="G10" s="12"/>
      <c r="H10" s="12"/>
      <c r="I10" s="12"/>
      <c r="J10" s="12">
        <v>55</v>
      </c>
      <c r="K10" s="12">
        <v>10</v>
      </c>
      <c r="L10" s="12"/>
      <c r="M10" s="12"/>
      <c r="N10" s="12"/>
      <c r="O10" s="12"/>
      <c r="P10" s="12"/>
      <c r="Q10" s="12"/>
      <c r="R10" s="12"/>
      <c r="S10" s="12">
        <f t="shared" si="0"/>
        <v>65</v>
      </c>
      <c r="T10" s="12"/>
      <c r="U10" s="18"/>
      <c r="V10" s="14"/>
      <c r="W10" s="8"/>
    </row>
    <row r="11" ht="19" customHeight="1" spans="1:23">
      <c r="A11" s="23">
        <v>46120</v>
      </c>
      <c r="B11" t="s">
        <v>123</v>
      </c>
      <c r="C11" s="24" t="s">
        <v>211</v>
      </c>
      <c r="D11" t="s">
        <v>179</v>
      </c>
      <c r="E11" s="21">
        <v>20</v>
      </c>
      <c r="F11" s="21"/>
      <c r="G11" s="21"/>
      <c r="H11" s="21"/>
      <c r="I11" s="21"/>
      <c r="J11" s="21">
        <f>50+20</f>
        <v>70</v>
      </c>
      <c r="K11" s="12">
        <v>10</v>
      </c>
      <c r="L11" s="12"/>
      <c r="M11" s="12"/>
      <c r="N11" s="12"/>
      <c r="O11" s="12"/>
      <c r="P11" s="12">
        <v>10</v>
      </c>
      <c r="Q11" s="12"/>
      <c r="R11" s="12"/>
      <c r="S11" s="12">
        <f t="shared" si="0"/>
        <v>110</v>
      </c>
      <c r="T11" s="12">
        <v>120</v>
      </c>
      <c r="U11" s="11" t="str">
        <f>_xlfn.DISPIMG("ID_3EB33ADB7174428E858A0F03F5FA6F89",1)</f>
        <v>=DISPIMG("ID_3EB33ADB7174428E858A0F03F5FA6F89",1)</v>
      </c>
      <c r="V11" s="12" t="s">
        <v>62</v>
      </c>
      <c r="W11" s="15"/>
    </row>
    <row r="12" ht="19" customHeight="1" spans="1:23">
      <c r="A12" s="9">
        <v>46121</v>
      </c>
      <c r="B12" s="11" t="s">
        <v>87</v>
      </c>
      <c r="C12" s="10" t="s">
        <v>211</v>
      </c>
      <c r="D12" s="11" t="s">
        <v>37</v>
      </c>
      <c r="E12" s="12"/>
      <c r="F12" s="12"/>
      <c r="G12" s="12"/>
      <c r="H12" s="12"/>
      <c r="I12" s="12"/>
      <c r="J12" s="12">
        <v>70</v>
      </c>
      <c r="K12" s="12">
        <v>10</v>
      </c>
      <c r="L12" s="12"/>
      <c r="M12" s="12"/>
      <c r="N12" s="12"/>
      <c r="O12" s="12"/>
      <c r="P12" s="12"/>
      <c r="Q12" s="12"/>
      <c r="R12" s="12"/>
      <c r="S12" s="12">
        <f t="shared" si="0"/>
        <v>80</v>
      </c>
      <c r="T12" s="12"/>
      <c r="U12" s="13" t="str">
        <f>_xlfn.DISPIMG("ID_AE8D8A132BBF48648C7BB882E8D56EB0",1)</f>
        <v>=DISPIMG("ID_AE8D8A132BBF48648C7BB882E8D56EB0",1)</v>
      </c>
      <c r="V12" s="14"/>
      <c r="W12" s="8"/>
    </row>
    <row r="13" ht="19" customHeight="1" spans="1:23">
      <c r="A13" s="9"/>
      <c r="B13" s="11" t="s">
        <v>128</v>
      </c>
      <c r="C13" s="10" t="s">
        <v>211</v>
      </c>
      <c r="D13" s="11" t="s">
        <v>49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10</v>
      </c>
      <c r="Q13" s="12"/>
      <c r="R13" s="12"/>
      <c r="S13" s="12">
        <f t="shared" si="0"/>
        <v>10</v>
      </c>
      <c r="T13" s="12">
        <v>60</v>
      </c>
      <c r="U13" s="17"/>
      <c r="V13" s="14"/>
      <c r="W13" s="8"/>
    </row>
    <row r="14" ht="19" customHeight="1" spans="1:23">
      <c r="A14" s="9"/>
      <c r="B14" s="11" t="s">
        <v>130</v>
      </c>
      <c r="C14" s="10" t="s">
        <v>211</v>
      </c>
      <c r="D14" s="11" t="s">
        <v>36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>
        <f t="shared" si="0"/>
        <v>0</v>
      </c>
      <c r="T14" s="12">
        <v>60</v>
      </c>
      <c r="U14" s="18"/>
      <c r="V14" s="14"/>
      <c r="W14" s="15"/>
    </row>
    <row r="15" ht="19" customHeight="1" spans="1:23">
      <c r="A15" s="9">
        <v>46122</v>
      </c>
      <c r="B15" s="11" t="s">
        <v>79</v>
      </c>
      <c r="C15" s="10" t="s">
        <v>211</v>
      </c>
      <c r="D15" s="11" t="s">
        <v>36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v>10</v>
      </c>
      <c r="Q15" s="12"/>
      <c r="R15" s="12"/>
      <c r="S15" s="12">
        <f t="shared" si="0"/>
        <v>10</v>
      </c>
      <c r="T15" s="12">
        <v>60</v>
      </c>
      <c r="U15" s="13" t="str">
        <f>_xlfn.DISPIMG("ID_0EC50CE2332744E295FAF2E5B6E382FF",1)</f>
        <v>=DISPIMG("ID_0EC50CE2332744E295FAF2E5B6E382FF",1)</v>
      </c>
      <c r="V15" s="14"/>
      <c r="W15" s="8"/>
    </row>
    <row r="16" ht="19" customHeight="1" spans="1:23">
      <c r="A16" s="9"/>
      <c r="B16" s="11" t="s">
        <v>54</v>
      </c>
      <c r="C16" s="10" t="s">
        <v>211</v>
      </c>
      <c r="D16" s="11" t="s">
        <v>31</v>
      </c>
      <c r="E16" s="12">
        <v>23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23</v>
      </c>
      <c r="T16" s="12"/>
      <c r="U16" s="18"/>
      <c r="V16" s="14"/>
      <c r="W16" s="8"/>
    </row>
    <row r="17" ht="19" customHeight="1" spans="1:23">
      <c r="A17" s="9">
        <v>46125</v>
      </c>
      <c r="B17" s="11" t="s">
        <v>98</v>
      </c>
      <c r="C17" s="10" t="s">
        <v>211</v>
      </c>
      <c r="D17" s="11" t="s">
        <v>27</v>
      </c>
      <c r="E17" s="12">
        <v>18</v>
      </c>
      <c r="F17" s="12"/>
      <c r="G17" s="12"/>
      <c r="H17" s="12"/>
      <c r="I17" s="12"/>
      <c r="J17" s="12">
        <v>150</v>
      </c>
      <c r="K17" s="12">
        <v>10</v>
      </c>
      <c r="L17" s="12"/>
      <c r="M17" s="12"/>
      <c r="N17" s="12"/>
      <c r="O17" s="12"/>
      <c r="P17" s="12">
        <v>10</v>
      </c>
      <c r="Q17" s="12"/>
      <c r="R17" s="12"/>
      <c r="S17" s="12">
        <f t="shared" si="0"/>
        <v>188</v>
      </c>
      <c r="T17" s="12">
        <v>60</v>
      </c>
      <c r="U17" s="13" t="str">
        <f>_xlfn.DISPIMG("ID_4265A7698B284E36B453ABF2F3DB4E75",1)</f>
        <v>=DISPIMG("ID_4265A7698B284E36B453ABF2F3DB4E75",1)</v>
      </c>
      <c r="V17" s="12" t="s">
        <v>62</v>
      </c>
      <c r="W17" s="8"/>
    </row>
    <row r="18" ht="19" customHeight="1" spans="1:23">
      <c r="A18" s="9"/>
      <c r="B18" s="11" t="s">
        <v>92</v>
      </c>
      <c r="C18" s="10" t="s">
        <v>211</v>
      </c>
      <c r="D18" s="11" t="s">
        <v>31</v>
      </c>
      <c r="E18" s="12">
        <v>16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16</v>
      </c>
      <c r="T18" s="12"/>
      <c r="U18" s="18"/>
      <c r="V18" s="12"/>
      <c r="W18" s="8"/>
    </row>
    <row r="19" ht="19" customHeight="1" spans="1:23">
      <c r="A19" s="9"/>
      <c r="B19" s="10"/>
      <c r="C19" s="10" t="s">
        <v>211</v>
      </c>
      <c r="D19" s="1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12"/>
      <c r="S19" s="12">
        <f t="shared" si="0"/>
        <v>0</v>
      </c>
      <c r="T19" s="12"/>
      <c r="U19" s="11"/>
      <c r="V19" s="14"/>
      <c r="W19" s="8"/>
    </row>
    <row r="20" ht="19" customHeight="1" spans="1:23">
      <c r="A20" s="9"/>
      <c r="B20" s="10"/>
      <c r="C20" s="10" t="s">
        <v>211</v>
      </c>
      <c r="D20" s="1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1"/>
      <c r="R20" s="12"/>
      <c r="S20" s="12">
        <f t="shared" si="0"/>
        <v>0</v>
      </c>
      <c r="T20" s="12"/>
      <c r="U20" s="11"/>
      <c r="V20" s="14"/>
      <c r="W20" s="8"/>
    </row>
    <row r="21" ht="19" customHeight="1" spans="1:23">
      <c r="A21" s="9"/>
      <c r="B21" s="10"/>
      <c r="C21" s="10" t="s">
        <v>211</v>
      </c>
      <c r="D21" s="1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0</v>
      </c>
      <c r="T21" s="12"/>
      <c r="U21" s="11"/>
      <c r="V21" s="14"/>
      <c r="W21" s="8"/>
    </row>
    <row r="22" ht="19" customHeight="1" spans="1:23">
      <c r="A22" s="9"/>
      <c r="B22" s="10"/>
      <c r="C22" s="10" t="s">
        <v>211</v>
      </c>
      <c r="D22" s="1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f t="shared" si="0"/>
        <v>0</v>
      </c>
      <c r="T22" s="12"/>
      <c r="U22" s="11"/>
      <c r="V22" s="14"/>
      <c r="W22" s="8"/>
    </row>
    <row r="23" ht="19" customHeight="1" spans="1:23">
      <c r="A23" s="9"/>
      <c r="B23" s="10"/>
      <c r="C23" s="10" t="s">
        <v>211</v>
      </c>
      <c r="D23" s="1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f t="shared" si="0"/>
        <v>0</v>
      </c>
      <c r="T23" s="12"/>
      <c r="U23" s="11"/>
      <c r="V23" s="14"/>
      <c r="W23" s="8"/>
    </row>
    <row r="24" ht="19" customHeight="1" spans="1:23">
      <c r="A24" s="9"/>
      <c r="B24" s="10"/>
      <c r="C24" s="10" t="s">
        <v>211</v>
      </c>
      <c r="D24" s="1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>
        <f t="shared" si="0"/>
        <v>0</v>
      </c>
      <c r="T24" s="12"/>
      <c r="U24" s="11"/>
      <c r="V24" s="14"/>
      <c r="W24" s="8"/>
    </row>
    <row r="25" ht="19" customHeight="1" spans="1:23">
      <c r="A25" s="9"/>
      <c r="B25" s="10"/>
      <c r="C25" s="10" t="s">
        <v>211</v>
      </c>
      <c r="D25" s="10"/>
      <c r="E25" s="12"/>
      <c r="F25" s="12"/>
      <c r="G25" s="12"/>
      <c r="H25" s="12"/>
      <c r="I25" s="12"/>
      <c r="J25" s="12"/>
      <c r="K25" s="12"/>
      <c r="L25" s="12"/>
      <c r="M25" s="21"/>
      <c r="N25" s="21"/>
      <c r="O25" s="12"/>
      <c r="P25" s="12"/>
      <c r="Q25" s="12"/>
      <c r="R25" s="12"/>
      <c r="S25" s="12">
        <f t="shared" si="0"/>
        <v>0</v>
      </c>
      <c r="T25" s="12"/>
      <c r="U25" s="11"/>
      <c r="V25" s="14"/>
      <c r="W25" s="8"/>
    </row>
    <row r="26" ht="19" customHeight="1" spans="1:23">
      <c r="A26" s="9"/>
      <c r="B26" s="10"/>
      <c r="C26" s="10" t="s">
        <v>211</v>
      </c>
      <c r="D26" s="1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0"/>
        <v>0</v>
      </c>
      <c r="T26" s="12"/>
      <c r="U26" s="11"/>
      <c r="V26" s="14"/>
      <c r="W26" s="8"/>
    </row>
    <row r="27" ht="19" customHeight="1" spans="1:23">
      <c r="A27" s="9"/>
      <c r="B27" s="10"/>
      <c r="C27" s="10" t="s">
        <v>211</v>
      </c>
      <c r="D27" s="1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0</v>
      </c>
      <c r="T27" s="12"/>
      <c r="U27" s="11"/>
      <c r="V27" s="14"/>
      <c r="W27" s="8"/>
    </row>
    <row r="28" ht="19" customHeight="1" spans="1:23">
      <c r="A28" s="9"/>
      <c r="B28" s="10"/>
      <c r="C28" s="10" t="s">
        <v>211</v>
      </c>
      <c r="D28" s="1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2">
        <f t="shared" si="0"/>
        <v>0</v>
      </c>
      <c r="T28" s="12"/>
      <c r="U28" s="11"/>
      <c r="V28" s="14"/>
      <c r="W28" s="8"/>
    </row>
    <row r="29" ht="19" customHeight="1" spans="1:23">
      <c r="A29" s="9"/>
      <c r="B29" s="10"/>
      <c r="C29" s="10" t="s">
        <v>211</v>
      </c>
      <c r="D29" s="1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3"/>
      <c r="S29" s="12">
        <f t="shared" si="0"/>
        <v>0</v>
      </c>
      <c r="T29" s="12"/>
      <c r="U29" s="11"/>
      <c r="V29" s="14"/>
      <c r="W29" s="8"/>
    </row>
    <row r="30" ht="19" customHeight="1" spans="1:23">
      <c r="A30" s="9"/>
      <c r="B30" s="10"/>
      <c r="C30" s="10" t="s">
        <v>211</v>
      </c>
      <c r="D30" s="1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f t="shared" si="0"/>
        <v>0</v>
      </c>
      <c r="T30" s="12"/>
      <c r="U30" s="11"/>
      <c r="V30" s="14"/>
      <c r="W30" s="8"/>
    </row>
    <row r="31" ht="19" customHeight="1" spans="1:23">
      <c r="A31" s="9"/>
      <c r="B31" s="10"/>
      <c r="C31" s="10" t="s">
        <v>211</v>
      </c>
      <c r="D31" s="1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0"/>
        <v>0</v>
      </c>
      <c r="T31" s="12"/>
      <c r="U31" s="11"/>
      <c r="V31" s="14"/>
      <c r="W31" s="8"/>
    </row>
    <row r="32" ht="19" customHeight="1" spans="1:23">
      <c r="A32" s="23"/>
      <c r="B32" s="3"/>
      <c r="C32" s="10" t="s">
        <v>211</v>
      </c>
      <c r="D32" s="3"/>
      <c r="E32" s="21"/>
      <c r="F32" s="2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0"/>
        <v>0</v>
      </c>
      <c r="T32" s="12"/>
      <c r="U32" s="11"/>
      <c r="V32" s="14"/>
      <c r="W32" s="8"/>
    </row>
    <row r="33" ht="19" customHeight="1" spans="1:23">
      <c r="A33" s="9"/>
      <c r="B33" s="10"/>
      <c r="C33" s="10" t="s">
        <v>211</v>
      </c>
      <c r="D33" s="1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0"/>
        <v>0</v>
      </c>
      <c r="T33" s="12"/>
      <c r="U33" s="11"/>
      <c r="V33" s="14"/>
      <c r="W33" s="8"/>
    </row>
    <row r="34" ht="19" customHeight="1" spans="1:23">
      <c r="A34" s="9"/>
      <c r="B34" s="10"/>
      <c r="C34" s="10" t="s">
        <v>211</v>
      </c>
      <c r="D34" s="1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0"/>
        <v>0</v>
      </c>
      <c r="T34" s="12"/>
      <c r="U34" s="11"/>
      <c r="V34" s="14"/>
      <c r="W34" s="8"/>
    </row>
    <row r="35" ht="19" customHeight="1" spans="1:23">
      <c r="A35" s="9"/>
      <c r="B35" s="10"/>
      <c r="C35" s="10" t="s">
        <v>211</v>
      </c>
      <c r="D35" s="1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f t="shared" si="0"/>
        <v>0</v>
      </c>
      <c r="T35" s="12"/>
      <c r="U35" s="11"/>
      <c r="V35" s="14"/>
      <c r="W35" s="8"/>
    </row>
    <row r="36" ht="19" customHeight="1" spans="1:23">
      <c r="A36" s="9"/>
      <c r="B36" s="10"/>
      <c r="C36" s="10" t="s">
        <v>211</v>
      </c>
      <c r="D36" s="10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f t="shared" si="0"/>
        <v>0</v>
      </c>
      <c r="T36" s="12"/>
      <c r="U36" s="26"/>
      <c r="V36" s="12"/>
      <c r="W36" s="8"/>
    </row>
    <row r="37" ht="19" customHeight="1" spans="1:23">
      <c r="A37" s="9"/>
      <c r="B37" s="10"/>
      <c r="C37" s="10" t="s">
        <v>211</v>
      </c>
      <c r="D37" s="1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f t="shared" si="0"/>
        <v>0</v>
      </c>
      <c r="T37" s="12"/>
      <c r="U37" s="26"/>
      <c r="V37" s="12"/>
      <c r="W37" s="8"/>
    </row>
    <row r="38" ht="19" customHeight="1" spans="1:23">
      <c r="A38" s="9"/>
      <c r="B38" s="10"/>
      <c r="C38" s="10" t="s">
        <v>211</v>
      </c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0"/>
        <v>0</v>
      </c>
      <c r="T38" s="12"/>
      <c r="U38" s="26"/>
      <c r="V38" s="12"/>
      <c r="W38" s="8"/>
    </row>
    <row r="39" ht="19" customHeight="1" spans="1:23">
      <c r="A39" s="23"/>
      <c r="B39" s="3"/>
      <c r="C39" s="10" t="s">
        <v>211</v>
      </c>
      <c r="D39" s="3"/>
      <c r="E39" s="21"/>
      <c r="F39" s="21"/>
      <c r="G39" s="21"/>
      <c r="H39" s="21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0</v>
      </c>
      <c r="T39" s="12"/>
      <c r="U39" s="11"/>
      <c r="V39" s="14"/>
      <c r="W39" s="8"/>
    </row>
    <row r="40" ht="19" customHeight="1" spans="1:23">
      <c r="A40" s="9"/>
      <c r="B40" s="10"/>
      <c r="C40" s="10" t="s">
        <v>211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211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211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211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211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211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211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211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211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211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211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211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211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211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211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211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211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211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211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211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211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211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211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211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211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211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211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211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211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211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211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211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211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211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868</v>
      </c>
      <c r="T74" s="39">
        <f>SUM(T3:T73)</f>
        <v>660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1132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96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/>
      <c r="Q79" s="43"/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15">
    <mergeCell ref="A1:U1"/>
    <mergeCell ref="A75:T75"/>
    <mergeCell ref="A3:A4"/>
    <mergeCell ref="A5:A7"/>
    <mergeCell ref="A8:A10"/>
    <mergeCell ref="A12:A14"/>
    <mergeCell ref="A15:A16"/>
    <mergeCell ref="A17:A18"/>
    <mergeCell ref="U3:U4"/>
    <mergeCell ref="U5:U7"/>
    <mergeCell ref="U8:U10"/>
    <mergeCell ref="U12:U14"/>
    <mergeCell ref="U15:U16"/>
    <mergeCell ref="U17:U18"/>
    <mergeCell ref="V17:V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W85"/>
  <sheetViews>
    <sheetView workbookViewId="0">
      <pane xSplit="4" ySplit="2" topLeftCell="V21" activePane="bottomRight" state="frozen"/>
      <selection/>
      <selection pane="topRight"/>
      <selection pane="bottomLeft"/>
      <selection pane="bottomRight" activeCell="A3" sqref="A3:A6"/>
    </sheetView>
  </sheetViews>
  <sheetFormatPr defaultColWidth="9" defaultRowHeight="23" customHeight="1"/>
  <cols>
    <col min="1" max="3" width="9" style="1"/>
    <col min="4" max="4" width="18.375" style="1" customWidth="1"/>
    <col min="5" max="17" width="9" style="1"/>
    <col min="18" max="18" width="11.25" style="1" customWidth="1"/>
    <col min="19" max="19" width="8.375" style="1" customWidth="1"/>
    <col min="20" max="20" width="9" style="1"/>
    <col min="21" max="21" width="14.25" style="1" customWidth="1"/>
    <col min="22" max="16384" width="9" style="1"/>
  </cols>
  <sheetData>
    <row r="1" ht="35" customHeight="1" spans="1:23">
      <c r="A1" s="2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</row>
    <row r="2" ht="43" customHeight="1" spans="1:2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6" t="s">
        <v>20</v>
      </c>
      <c r="U2" s="6" t="s">
        <v>21</v>
      </c>
      <c r="V2" s="3"/>
      <c r="W2" s="8" t="s">
        <v>22</v>
      </c>
    </row>
    <row r="3" ht="19" customHeight="1" spans="1:23">
      <c r="A3" s="9">
        <v>46113</v>
      </c>
      <c r="B3" s="10" t="s">
        <v>44</v>
      </c>
      <c r="C3" s="10" t="s">
        <v>215</v>
      </c>
      <c r="D3" s="11" t="s">
        <v>31</v>
      </c>
      <c r="E3" s="12">
        <v>20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0"/>
      <c r="S3" s="12">
        <f t="shared" ref="S3:S66" si="0">SUM(E3:Q3)</f>
        <v>20</v>
      </c>
      <c r="T3" s="12"/>
      <c r="U3" s="13" t="str">
        <f>_xlfn.DISPIMG("ID_745CBCB286144A56AAF51CEE4CB47532",1)</f>
        <v>=DISPIMG("ID_745CBCB286144A56AAF51CEE4CB47532",1)</v>
      </c>
      <c r="V3" s="14"/>
      <c r="W3" s="15"/>
    </row>
    <row r="4" ht="19" customHeight="1" spans="1:23">
      <c r="A4" s="9"/>
      <c r="B4" s="10" t="s">
        <v>87</v>
      </c>
      <c r="C4" s="10" t="s">
        <v>215</v>
      </c>
      <c r="D4" s="11" t="s">
        <v>31</v>
      </c>
      <c r="E4" s="16">
        <v>8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2">
        <f t="shared" si="0"/>
        <v>8</v>
      </c>
      <c r="T4" s="16"/>
      <c r="U4" s="17"/>
      <c r="V4" s="14"/>
      <c r="W4" s="15"/>
    </row>
    <row r="5" ht="19" customHeight="1" spans="1:23">
      <c r="A5" s="9"/>
      <c r="B5" s="10" t="s">
        <v>54</v>
      </c>
      <c r="C5" s="10" t="s">
        <v>215</v>
      </c>
      <c r="D5" s="11" t="s">
        <v>36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>
        <v>10</v>
      </c>
      <c r="Q5" s="16"/>
      <c r="R5" s="16"/>
      <c r="S5" s="12">
        <f t="shared" si="0"/>
        <v>10</v>
      </c>
      <c r="T5" s="16">
        <v>60</v>
      </c>
      <c r="U5" s="17"/>
      <c r="V5" s="14"/>
      <c r="W5" s="15"/>
    </row>
    <row r="6" ht="19" customHeight="1" spans="1:23">
      <c r="A6" s="9"/>
      <c r="B6" s="10" t="s">
        <v>130</v>
      </c>
      <c r="C6" s="10" t="s">
        <v>215</v>
      </c>
      <c r="D6" s="11" t="s">
        <v>27</v>
      </c>
      <c r="E6" s="12"/>
      <c r="F6" s="12"/>
      <c r="G6" s="12"/>
      <c r="H6" s="12"/>
      <c r="I6" s="12"/>
      <c r="J6" s="12">
        <v>35</v>
      </c>
      <c r="K6" s="12">
        <v>10</v>
      </c>
      <c r="L6" s="12"/>
      <c r="M6" s="12"/>
      <c r="N6" s="12"/>
      <c r="O6" s="12"/>
      <c r="P6" s="12">
        <v>10</v>
      </c>
      <c r="Q6" s="12"/>
      <c r="R6" s="3"/>
      <c r="S6" s="12">
        <f t="shared" si="0"/>
        <v>55</v>
      </c>
      <c r="T6" s="12">
        <v>60</v>
      </c>
      <c r="U6" s="18"/>
      <c r="V6" s="14"/>
      <c r="W6" s="8"/>
    </row>
    <row r="7" ht="19" customHeight="1" spans="1:23">
      <c r="A7" s="19">
        <v>46114</v>
      </c>
      <c r="B7" s="12" t="s">
        <v>32</v>
      </c>
      <c r="C7" s="12" t="s">
        <v>215</v>
      </c>
      <c r="D7" s="20" t="s">
        <v>216</v>
      </c>
      <c r="E7" s="12"/>
      <c r="F7" s="12"/>
      <c r="G7" s="12"/>
      <c r="H7" s="12"/>
      <c r="I7" s="12"/>
      <c r="J7" s="12">
        <v>200</v>
      </c>
      <c r="K7" s="12"/>
      <c r="L7" s="12"/>
      <c r="M7" s="12"/>
      <c r="N7" s="12"/>
      <c r="O7" s="12"/>
      <c r="P7" s="12"/>
      <c r="Q7" s="12"/>
      <c r="R7" s="12"/>
      <c r="S7" s="12">
        <f t="shared" si="0"/>
        <v>200</v>
      </c>
      <c r="T7" s="12"/>
      <c r="U7" s="13" t="str">
        <f>_xlfn.DISPIMG("ID_6E35E90FD82A4ED0BD935E841F2F486F",1)</f>
        <v>=DISPIMG("ID_6E35E90FD82A4ED0BD935E841F2F486F",1)</v>
      </c>
      <c r="V7" s="14"/>
      <c r="W7" s="15"/>
    </row>
    <row r="8" ht="19" customHeight="1" spans="1:23">
      <c r="A8" s="19"/>
      <c r="B8" s="12" t="s">
        <v>63</v>
      </c>
      <c r="C8" s="12" t="s">
        <v>215</v>
      </c>
      <c r="D8" s="20" t="s">
        <v>31</v>
      </c>
      <c r="E8" s="12">
        <v>20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0"/>
        <v>20</v>
      </c>
      <c r="T8" s="12"/>
      <c r="U8" s="17"/>
      <c r="V8" s="14"/>
      <c r="W8" s="15"/>
    </row>
    <row r="9" ht="19" customHeight="1" spans="1:23">
      <c r="A9" s="19"/>
      <c r="B9" s="12" t="s">
        <v>86</v>
      </c>
      <c r="C9" s="12" t="s">
        <v>215</v>
      </c>
      <c r="D9" s="20" t="s">
        <v>217</v>
      </c>
      <c r="E9" s="12"/>
      <c r="F9" s="12"/>
      <c r="G9" s="12"/>
      <c r="H9" s="12"/>
      <c r="I9" s="12"/>
      <c r="J9" s="12">
        <v>70</v>
      </c>
      <c r="K9" s="12">
        <v>10</v>
      </c>
      <c r="L9" s="12"/>
      <c r="M9" s="12"/>
      <c r="N9" s="12"/>
      <c r="O9" s="12"/>
      <c r="P9" s="12">
        <v>10</v>
      </c>
      <c r="Q9" s="12"/>
      <c r="R9" s="14"/>
      <c r="S9" s="12">
        <f t="shared" si="0"/>
        <v>90</v>
      </c>
      <c r="T9" s="12">
        <v>120</v>
      </c>
      <c r="U9" s="18"/>
      <c r="V9" s="14"/>
      <c r="W9" s="15"/>
    </row>
    <row r="10" ht="19" customHeight="1" spans="1:23">
      <c r="A10" s="9">
        <v>46115</v>
      </c>
      <c r="B10" s="10" t="s">
        <v>42</v>
      </c>
      <c r="C10" s="10" t="s">
        <v>215</v>
      </c>
      <c r="D10" s="11" t="s">
        <v>31</v>
      </c>
      <c r="E10" s="12">
        <v>20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0"/>
        <v>20</v>
      </c>
      <c r="T10" s="12"/>
      <c r="U10" s="13" t="str">
        <f>_xlfn.DISPIMG("ID_01A2FC58FA47491DA452381CBD1A5224",1)</f>
        <v>=DISPIMG("ID_01A2FC58FA47491DA452381CBD1A5224",1)</v>
      </c>
      <c r="V10" s="14"/>
      <c r="W10" s="8"/>
    </row>
    <row r="11" ht="19" customHeight="1" spans="1:23">
      <c r="A11" s="9"/>
      <c r="B11" s="10" t="s">
        <v>23</v>
      </c>
      <c r="C11" s="10" t="s">
        <v>215</v>
      </c>
      <c r="D11" s="11" t="s">
        <v>37</v>
      </c>
      <c r="E11" s="12"/>
      <c r="F11" s="12"/>
      <c r="G11" s="12"/>
      <c r="H11" s="12"/>
      <c r="I11" s="12"/>
      <c r="J11" s="12">
        <v>15</v>
      </c>
      <c r="K11" s="12"/>
      <c r="L11" s="12"/>
      <c r="M11" s="12"/>
      <c r="N11" s="12"/>
      <c r="O11" s="12"/>
      <c r="P11" s="12"/>
      <c r="Q11" s="12"/>
      <c r="R11" s="12"/>
      <c r="S11" s="12">
        <f t="shared" si="0"/>
        <v>15</v>
      </c>
      <c r="T11" s="12"/>
      <c r="U11" s="17"/>
      <c r="V11" s="14"/>
      <c r="W11" s="15"/>
    </row>
    <row r="12" ht="19" customHeight="1" spans="1:23">
      <c r="A12" s="9"/>
      <c r="B12" s="10" t="s">
        <v>30</v>
      </c>
      <c r="C12" s="10" t="s">
        <v>215</v>
      </c>
      <c r="D12" s="11" t="s">
        <v>36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10</v>
      </c>
      <c r="Q12" s="12"/>
      <c r="R12" s="12"/>
      <c r="S12" s="12">
        <f t="shared" si="0"/>
        <v>10</v>
      </c>
      <c r="T12" s="12">
        <v>60</v>
      </c>
      <c r="U12" s="17"/>
      <c r="V12" s="14"/>
      <c r="W12" s="8"/>
    </row>
    <row r="13" ht="19" customHeight="1" spans="1:23">
      <c r="A13" s="9"/>
      <c r="B13" s="10" t="s">
        <v>70</v>
      </c>
      <c r="C13" s="10" t="s">
        <v>215</v>
      </c>
      <c r="D13" s="11" t="s">
        <v>31</v>
      </c>
      <c r="E13" s="12">
        <v>18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f t="shared" si="0"/>
        <v>18</v>
      </c>
      <c r="T13" s="12"/>
      <c r="U13" s="17"/>
      <c r="V13" s="14"/>
      <c r="W13" s="8"/>
    </row>
    <row r="14" ht="19" customHeight="1" spans="1:23">
      <c r="A14" s="9"/>
      <c r="B14" s="10" t="s">
        <v>87</v>
      </c>
      <c r="C14" s="10" t="s">
        <v>215</v>
      </c>
      <c r="D14" s="11" t="s">
        <v>180</v>
      </c>
      <c r="E14" s="12"/>
      <c r="F14" s="12"/>
      <c r="G14" s="12"/>
      <c r="H14" s="12"/>
      <c r="I14" s="12"/>
      <c r="J14" s="12">
        <v>125</v>
      </c>
      <c r="K14" s="12">
        <v>10</v>
      </c>
      <c r="L14" s="12"/>
      <c r="M14" s="12"/>
      <c r="N14" s="12"/>
      <c r="O14" s="12"/>
      <c r="P14" s="12"/>
      <c r="Q14" s="12"/>
      <c r="R14" s="12"/>
      <c r="S14" s="12">
        <f t="shared" si="0"/>
        <v>135</v>
      </c>
      <c r="T14" s="12"/>
      <c r="U14" s="18"/>
      <c r="V14" s="14"/>
      <c r="W14" s="15"/>
    </row>
    <row r="15" ht="19" customHeight="1" spans="1:23">
      <c r="A15" s="9">
        <v>46116</v>
      </c>
      <c r="B15" s="10" t="s">
        <v>87</v>
      </c>
      <c r="C15" s="10" t="s">
        <v>215</v>
      </c>
      <c r="D15" s="11" t="s">
        <v>181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v>10</v>
      </c>
      <c r="Q15" s="12"/>
      <c r="R15" s="12"/>
      <c r="S15" s="12">
        <f t="shared" si="0"/>
        <v>10</v>
      </c>
      <c r="T15" s="12">
        <v>120</v>
      </c>
      <c r="U15" s="13" t="str">
        <f>_xlfn.DISPIMG("ID_A98B63D85FC640B68909A4498BA2C725",1)</f>
        <v>=DISPIMG("ID_A98B63D85FC640B68909A4498BA2C725",1)</v>
      </c>
      <c r="V15" s="14"/>
      <c r="W15" s="8"/>
    </row>
    <row r="16" ht="19" customHeight="1" spans="1:23">
      <c r="A16" s="9"/>
      <c r="B16" s="10" t="s">
        <v>28</v>
      </c>
      <c r="C16" s="10" t="s">
        <v>215</v>
      </c>
      <c r="D16" s="11" t="s">
        <v>31</v>
      </c>
      <c r="E16" s="12">
        <v>13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13</v>
      </c>
      <c r="T16" s="12"/>
      <c r="U16" s="17"/>
      <c r="V16" s="14"/>
      <c r="W16" s="8"/>
    </row>
    <row r="17" ht="19" customHeight="1" spans="1:23">
      <c r="A17" s="9"/>
      <c r="B17" s="10" t="s">
        <v>98</v>
      </c>
      <c r="C17" s="10" t="s">
        <v>215</v>
      </c>
      <c r="D17" s="11" t="s">
        <v>37</v>
      </c>
      <c r="E17" s="12"/>
      <c r="F17" s="12"/>
      <c r="G17" s="12"/>
      <c r="H17" s="12"/>
      <c r="I17" s="12"/>
      <c r="J17" s="12">
        <v>70</v>
      </c>
      <c r="K17" s="12">
        <v>10</v>
      </c>
      <c r="L17" s="12"/>
      <c r="M17" s="12"/>
      <c r="N17" s="12"/>
      <c r="O17" s="12"/>
      <c r="P17" s="12"/>
      <c r="Q17" s="12"/>
      <c r="R17" s="12"/>
      <c r="S17" s="12">
        <f t="shared" si="0"/>
        <v>80</v>
      </c>
      <c r="T17" s="12"/>
      <c r="U17" s="18"/>
      <c r="V17" s="14"/>
      <c r="W17" s="8"/>
    </row>
    <row r="18" ht="19" customHeight="1" spans="1:23">
      <c r="A18" s="9">
        <v>46117</v>
      </c>
      <c r="B18" s="10" t="s">
        <v>98</v>
      </c>
      <c r="C18" s="10" t="s">
        <v>215</v>
      </c>
      <c r="D18" s="11" t="s">
        <v>84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10</v>
      </c>
      <c r="Q18" s="12"/>
      <c r="R18" s="12"/>
      <c r="S18" s="12">
        <f t="shared" si="0"/>
        <v>10</v>
      </c>
      <c r="T18" s="12">
        <v>120</v>
      </c>
      <c r="U18" s="13" t="str">
        <f>_xlfn.DISPIMG("ID_7C73DEAFA9AA4FD9B6F11D5D25110A52",1)</f>
        <v>=DISPIMG("ID_7C73DEAFA9AA4FD9B6F11D5D25110A52",1)</v>
      </c>
      <c r="V18" s="14"/>
      <c r="W18" s="8"/>
    </row>
    <row r="19" ht="19" customHeight="1" spans="1:23">
      <c r="A19" s="9"/>
      <c r="B19" s="10" t="s">
        <v>67</v>
      </c>
      <c r="C19" s="10" t="s">
        <v>215</v>
      </c>
      <c r="D19" s="11" t="s">
        <v>36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12"/>
      <c r="S19" s="12">
        <f t="shared" si="0"/>
        <v>0</v>
      </c>
      <c r="T19" s="12">
        <v>60</v>
      </c>
      <c r="U19" s="17"/>
      <c r="V19" s="14"/>
      <c r="W19" s="8"/>
    </row>
    <row r="20" ht="19" customHeight="1" spans="1:23">
      <c r="A20" s="9"/>
      <c r="B20" s="11" t="s">
        <v>23</v>
      </c>
      <c r="C20" s="10" t="s">
        <v>215</v>
      </c>
      <c r="D20" s="11" t="s">
        <v>27</v>
      </c>
      <c r="E20" s="12"/>
      <c r="F20" s="12"/>
      <c r="G20" s="12"/>
      <c r="H20" s="12"/>
      <c r="I20" s="12"/>
      <c r="J20" s="12">
        <v>5</v>
      </c>
      <c r="K20" s="12"/>
      <c r="L20" s="12"/>
      <c r="M20" s="12"/>
      <c r="N20" s="12"/>
      <c r="O20" s="12"/>
      <c r="P20" s="12">
        <v>10</v>
      </c>
      <c r="Q20" s="21"/>
      <c r="R20" s="12"/>
      <c r="S20" s="12">
        <f t="shared" si="0"/>
        <v>15</v>
      </c>
      <c r="T20" s="12">
        <v>60</v>
      </c>
      <c r="U20" s="18"/>
      <c r="V20" s="14"/>
      <c r="W20" s="8"/>
    </row>
    <row r="21" ht="19" customHeight="1" spans="1:23">
      <c r="A21" s="9">
        <v>46118</v>
      </c>
      <c r="B21" s="10" t="s">
        <v>44</v>
      </c>
      <c r="C21" s="10" t="s">
        <v>215</v>
      </c>
      <c r="D21" s="11" t="s">
        <v>31</v>
      </c>
      <c r="E21" s="12">
        <v>20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1"/>
      <c r="R21" s="12"/>
      <c r="S21" s="12">
        <f t="shared" si="0"/>
        <v>20</v>
      </c>
      <c r="T21" s="12"/>
      <c r="U21" s="13" t="str">
        <f>_xlfn.DISPIMG("ID_8C9A6F5E9D194BE8BBBD7147861ADE9A",1)</f>
        <v>=DISPIMG("ID_8C9A6F5E9D194BE8BBBD7147861ADE9A",1)</v>
      </c>
      <c r="V21" s="12" t="s">
        <v>62</v>
      </c>
      <c r="W21" s="8"/>
    </row>
    <row r="22" ht="19" customHeight="1" spans="1:23">
      <c r="A22" s="9"/>
      <c r="B22" s="10" t="s">
        <v>218</v>
      </c>
      <c r="C22" s="10" t="s">
        <v>215</v>
      </c>
      <c r="D22" s="11" t="s">
        <v>27</v>
      </c>
      <c r="E22" s="12"/>
      <c r="F22" s="12"/>
      <c r="G22" s="12"/>
      <c r="H22" s="12"/>
      <c r="I22" s="12"/>
      <c r="J22" s="12">
        <v>140</v>
      </c>
      <c r="K22" s="12">
        <v>10</v>
      </c>
      <c r="L22" s="12"/>
      <c r="M22" s="12"/>
      <c r="N22" s="12"/>
      <c r="O22" s="12"/>
      <c r="P22" s="12">
        <v>10</v>
      </c>
      <c r="Q22" s="12"/>
      <c r="R22" s="12"/>
      <c r="S22" s="12">
        <f t="shared" si="0"/>
        <v>160</v>
      </c>
      <c r="T22" s="12">
        <v>60</v>
      </c>
      <c r="U22" s="17"/>
      <c r="V22" s="12"/>
      <c r="W22" s="8"/>
    </row>
    <row r="23" ht="19" customHeight="1" spans="1:23">
      <c r="A23" s="9"/>
      <c r="B23" s="11" t="s">
        <v>23</v>
      </c>
      <c r="C23" s="10" t="s">
        <v>215</v>
      </c>
      <c r="D23" s="11" t="s">
        <v>36</v>
      </c>
      <c r="E23" s="12">
        <v>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f t="shared" si="0"/>
        <v>4</v>
      </c>
      <c r="T23" s="12">
        <v>60</v>
      </c>
      <c r="U23" s="17"/>
      <c r="V23" s="12"/>
      <c r="W23" s="8"/>
    </row>
    <row r="24" ht="19" customHeight="1" spans="1:23">
      <c r="A24" s="9"/>
      <c r="B24" s="10" t="s">
        <v>66</v>
      </c>
      <c r="C24" s="10" t="s">
        <v>215</v>
      </c>
      <c r="D24" s="11" t="s">
        <v>49</v>
      </c>
      <c r="E24" s="12"/>
      <c r="F24" s="12"/>
      <c r="G24" s="12"/>
      <c r="H24" s="12"/>
      <c r="I24" s="12"/>
      <c r="J24" s="12"/>
      <c r="K24" s="12"/>
      <c r="L24" s="12">
        <v>30</v>
      </c>
      <c r="M24" s="12"/>
      <c r="N24" s="12"/>
      <c r="O24" s="12"/>
      <c r="P24" s="12">
        <v>10</v>
      </c>
      <c r="Q24" s="12"/>
      <c r="R24" s="12" t="s">
        <v>219</v>
      </c>
      <c r="S24" s="12">
        <f t="shared" si="0"/>
        <v>40</v>
      </c>
      <c r="T24" s="12">
        <v>60</v>
      </c>
      <c r="U24" s="17"/>
      <c r="V24" s="12"/>
      <c r="W24" s="8"/>
    </row>
    <row r="25" ht="19" customHeight="1" spans="1:23">
      <c r="A25" s="9"/>
      <c r="B25" s="10" t="s">
        <v>26</v>
      </c>
      <c r="C25" s="10" t="s">
        <v>215</v>
      </c>
      <c r="D25" s="11" t="s">
        <v>36</v>
      </c>
      <c r="E25" s="12"/>
      <c r="F25" s="12"/>
      <c r="G25" s="12"/>
      <c r="H25" s="12"/>
      <c r="I25" s="12"/>
      <c r="J25" s="12"/>
      <c r="K25" s="12"/>
      <c r="L25" s="12"/>
      <c r="M25" s="21"/>
      <c r="N25" s="21"/>
      <c r="O25" s="12"/>
      <c r="P25" s="12"/>
      <c r="Q25" s="12"/>
      <c r="R25" s="12"/>
      <c r="S25" s="12">
        <f t="shared" si="0"/>
        <v>0</v>
      </c>
      <c r="T25" s="12">
        <v>60</v>
      </c>
      <c r="U25" s="18"/>
      <c r="V25" s="12"/>
      <c r="W25" s="8"/>
    </row>
    <row r="26" ht="19" customHeight="1" spans="1:23">
      <c r="A26" s="9">
        <v>46119</v>
      </c>
      <c r="B26" s="11" t="s">
        <v>23</v>
      </c>
      <c r="C26" s="10" t="s">
        <v>215</v>
      </c>
      <c r="D26" s="11" t="s">
        <v>49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>
        <v>10</v>
      </c>
      <c r="Q26" s="12"/>
      <c r="R26" s="12"/>
      <c r="S26" s="12">
        <f t="shared" si="0"/>
        <v>10</v>
      </c>
      <c r="T26" s="12">
        <v>60</v>
      </c>
      <c r="U26" s="13" t="str">
        <f>_xlfn.DISPIMG("ID_7418855207DE406C9EF3EA75418718AA",1)</f>
        <v>=DISPIMG("ID_7418855207DE406C9EF3EA75418718AA",1)</v>
      </c>
      <c r="V26" s="14"/>
      <c r="W26" s="8"/>
    </row>
    <row r="27" ht="19" customHeight="1" spans="1:23">
      <c r="A27" s="9"/>
      <c r="B27" s="10" t="s">
        <v>35</v>
      </c>
      <c r="C27" s="10" t="s">
        <v>215</v>
      </c>
      <c r="D27" s="11" t="s">
        <v>36</v>
      </c>
      <c r="E27" s="12"/>
      <c r="F27" s="12"/>
      <c r="G27" s="12">
        <v>25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>
        <f t="shared" si="0"/>
        <v>25</v>
      </c>
      <c r="T27" s="12">
        <v>60</v>
      </c>
      <c r="U27" s="17"/>
      <c r="V27" s="14"/>
      <c r="W27" s="8"/>
    </row>
    <row r="28" ht="19" customHeight="1" spans="1:23">
      <c r="A28" s="9"/>
      <c r="B28" s="10" t="s">
        <v>68</v>
      </c>
      <c r="C28" s="10" t="s">
        <v>215</v>
      </c>
      <c r="D28" s="11" t="s">
        <v>33</v>
      </c>
      <c r="E28" s="12"/>
      <c r="F28" s="12"/>
      <c r="G28" s="12"/>
      <c r="H28" s="12"/>
      <c r="I28" s="12"/>
      <c r="J28" s="12">
        <v>70</v>
      </c>
      <c r="K28" s="12">
        <v>10</v>
      </c>
      <c r="L28" s="12"/>
      <c r="M28" s="12"/>
      <c r="N28" s="12"/>
      <c r="O28" s="12"/>
      <c r="P28" s="12">
        <v>10</v>
      </c>
      <c r="Q28" s="12"/>
      <c r="R28" s="10"/>
      <c r="S28" s="12">
        <f t="shared" si="0"/>
        <v>90</v>
      </c>
      <c r="T28" s="12">
        <v>120</v>
      </c>
      <c r="U28" s="18"/>
      <c r="V28" s="14"/>
      <c r="W28" s="8"/>
    </row>
    <row r="29" ht="19" customHeight="1" spans="1:23">
      <c r="A29" s="9">
        <v>46120</v>
      </c>
      <c r="B29" s="10" t="s">
        <v>64</v>
      </c>
      <c r="C29" s="10" t="s">
        <v>215</v>
      </c>
      <c r="D29" s="11" t="s">
        <v>49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>
        <v>10</v>
      </c>
      <c r="Q29" s="12"/>
      <c r="R29" s="3"/>
      <c r="S29" s="12">
        <f t="shared" si="0"/>
        <v>10</v>
      </c>
      <c r="T29" s="12">
        <v>60</v>
      </c>
      <c r="U29" s="13" t="str">
        <f>_xlfn.DISPIMG("ID_830D688C033D47C4BA56473C2ABED820",1)</f>
        <v>=DISPIMG("ID_830D688C033D47C4BA56473C2ABED820",1)</v>
      </c>
      <c r="V29" s="14"/>
      <c r="W29" s="8"/>
    </row>
    <row r="30" ht="19" customHeight="1" spans="1:23">
      <c r="A30" s="9"/>
      <c r="B30" s="10" t="s">
        <v>67</v>
      </c>
      <c r="C30" s="10" t="s">
        <v>215</v>
      </c>
      <c r="D30" s="11" t="s">
        <v>36</v>
      </c>
      <c r="E30" s="12"/>
      <c r="F30" s="12"/>
      <c r="G30" s="12">
        <v>25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f t="shared" si="0"/>
        <v>25</v>
      </c>
      <c r="T30" s="12">
        <v>60</v>
      </c>
      <c r="U30" s="17"/>
      <c r="V30" s="14"/>
      <c r="W30" s="8"/>
    </row>
    <row r="31" ht="19" customHeight="1" spans="1:23">
      <c r="A31" s="9"/>
      <c r="B31" s="10" t="s">
        <v>128</v>
      </c>
      <c r="C31" s="10" t="s">
        <v>215</v>
      </c>
      <c r="D31" s="11" t="s">
        <v>37</v>
      </c>
      <c r="E31" s="12"/>
      <c r="F31" s="12"/>
      <c r="G31" s="12"/>
      <c r="H31" s="12"/>
      <c r="I31" s="12"/>
      <c r="J31" s="12">
        <v>160</v>
      </c>
      <c r="K31" s="12">
        <v>10</v>
      </c>
      <c r="L31" s="12"/>
      <c r="M31" s="12"/>
      <c r="N31" s="12"/>
      <c r="O31" s="12"/>
      <c r="P31" s="12"/>
      <c r="Q31" s="12"/>
      <c r="R31" s="12"/>
      <c r="S31" s="12">
        <f t="shared" si="0"/>
        <v>170</v>
      </c>
      <c r="T31" s="12"/>
      <c r="U31" s="18"/>
      <c r="V31" s="14"/>
      <c r="W31" s="8"/>
    </row>
    <row r="32" ht="19" customHeight="1" spans="1:23">
      <c r="A32" s="9">
        <v>46121</v>
      </c>
      <c r="B32" s="10" t="s">
        <v>30</v>
      </c>
      <c r="C32" s="10" t="s">
        <v>215</v>
      </c>
      <c r="D32" s="10" t="s">
        <v>220</v>
      </c>
      <c r="E32" s="12"/>
      <c r="F32" s="12"/>
      <c r="G32" s="12"/>
      <c r="H32" s="22"/>
      <c r="I32" s="22"/>
      <c r="J32" s="22"/>
      <c r="K32" s="12"/>
      <c r="L32" s="12"/>
      <c r="M32" s="12"/>
      <c r="N32" s="12"/>
      <c r="O32" s="12"/>
      <c r="P32" s="12">
        <v>10</v>
      </c>
      <c r="Q32" s="12"/>
      <c r="R32" s="12"/>
      <c r="S32" s="12">
        <f t="shared" si="0"/>
        <v>10</v>
      </c>
      <c r="T32" s="12">
        <v>60</v>
      </c>
      <c r="U32" s="13" t="str">
        <f>_xlfn.DISPIMG("ID_A5BBDA88F52441AAB9B2E524F4C62C95",1)</f>
        <v>=DISPIMG("ID_A5BBDA88F52441AAB9B2E524F4C62C95",1)</v>
      </c>
      <c r="V32" s="14"/>
      <c r="W32" s="8"/>
    </row>
    <row r="33" ht="19" customHeight="1" spans="1:23">
      <c r="A33" s="9"/>
      <c r="B33" s="10" t="s">
        <v>40</v>
      </c>
      <c r="C33" s="10" t="s">
        <v>215</v>
      </c>
      <c r="D33" s="11" t="s">
        <v>217</v>
      </c>
      <c r="E33" s="12"/>
      <c r="F33" s="12"/>
      <c r="G33" s="12"/>
      <c r="H33" s="12"/>
      <c r="I33" s="12"/>
      <c r="J33" s="12">
        <v>35</v>
      </c>
      <c r="K33" s="12">
        <v>10</v>
      </c>
      <c r="L33" s="12"/>
      <c r="M33" s="12"/>
      <c r="N33" s="12"/>
      <c r="O33" s="12"/>
      <c r="P33" s="12">
        <v>10</v>
      </c>
      <c r="Q33" s="12"/>
      <c r="R33" s="12"/>
      <c r="S33" s="12">
        <f t="shared" si="0"/>
        <v>55</v>
      </c>
      <c r="T33" s="12">
        <v>120</v>
      </c>
      <c r="U33" s="18"/>
      <c r="V33" s="14"/>
      <c r="W33" s="8"/>
    </row>
    <row r="34" ht="19" customHeight="1" spans="1:23">
      <c r="A34" s="23">
        <v>46122</v>
      </c>
      <c r="B34" s="3" t="s">
        <v>76</v>
      </c>
      <c r="C34" s="24" t="s">
        <v>215</v>
      </c>
      <c r="D34" s="1" t="s">
        <v>27</v>
      </c>
      <c r="E34" s="21"/>
      <c r="F34" s="21"/>
      <c r="G34" s="21"/>
      <c r="H34" s="21"/>
      <c r="I34" s="12"/>
      <c r="J34" s="12">
        <v>70</v>
      </c>
      <c r="K34" s="12">
        <v>10</v>
      </c>
      <c r="L34" s="12"/>
      <c r="M34" s="12"/>
      <c r="N34" s="12"/>
      <c r="O34" s="12"/>
      <c r="P34" s="12">
        <v>10</v>
      </c>
      <c r="Q34" s="12">
        <v>80</v>
      </c>
      <c r="R34" t="s">
        <v>221</v>
      </c>
      <c r="S34" s="12">
        <f t="shared" si="0"/>
        <v>170</v>
      </c>
      <c r="T34" s="12">
        <v>60</v>
      </c>
      <c r="U34" s="11" t="str">
        <f>_xlfn.DISPIMG("ID_84A24C96E5C54547846FBE8FDD2D5650",1)</f>
        <v>=DISPIMG("ID_84A24C96E5C54547846FBE8FDD2D5650",1)</v>
      </c>
      <c r="V34" s="14"/>
      <c r="W34" s="8"/>
    </row>
    <row r="35" ht="19" customHeight="1" spans="1:23">
      <c r="A35" s="9">
        <v>46123</v>
      </c>
      <c r="B35" s="10" t="s">
        <v>26</v>
      </c>
      <c r="C35" s="10" t="s">
        <v>215</v>
      </c>
      <c r="D35" s="11" t="s">
        <v>27</v>
      </c>
      <c r="E35" s="12">
        <v>21</v>
      </c>
      <c r="F35" s="12"/>
      <c r="G35" s="12"/>
      <c r="H35" s="12"/>
      <c r="I35" s="12"/>
      <c r="J35" s="12">
        <v>140</v>
      </c>
      <c r="K35" s="12">
        <v>10</v>
      </c>
      <c r="L35" s="12"/>
      <c r="M35" s="12"/>
      <c r="N35" s="12"/>
      <c r="O35" s="12"/>
      <c r="P35" s="12">
        <v>10</v>
      </c>
      <c r="Q35" s="12"/>
      <c r="R35" s="12"/>
      <c r="S35" s="12">
        <f t="shared" si="0"/>
        <v>181</v>
      </c>
      <c r="T35" s="12">
        <v>60</v>
      </c>
      <c r="U35" s="11" t="str">
        <f>_xlfn.DISPIMG("ID_0995A4E12CFA46CE9F864E07EB0CC24E",1)</f>
        <v>=DISPIMG("ID_0995A4E12CFA46CE9F864E07EB0CC24E",1)</v>
      </c>
      <c r="V35" s="14"/>
      <c r="W35" s="8"/>
    </row>
    <row r="36" ht="19" customHeight="1" spans="1:23">
      <c r="A36" s="23">
        <v>46124</v>
      </c>
      <c r="B36" s="25" t="s">
        <v>26</v>
      </c>
      <c r="C36" s="24" t="s">
        <v>215</v>
      </c>
      <c r="D36" s="1" t="s">
        <v>27</v>
      </c>
      <c r="E36" s="21">
        <v>21</v>
      </c>
      <c r="F36" s="21"/>
      <c r="G36" s="21"/>
      <c r="H36" s="21"/>
      <c r="I36" s="21"/>
      <c r="J36" s="21">
        <v>140</v>
      </c>
      <c r="K36" s="12">
        <v>10</v>
      </c>
      <c r="L36" s="12"/>
      <c r="M36" s="12"/>
      <c r="N36" s="12"/>
      <c r="O36" s="12"/>
      <c r="P36" s="12">
        <v>10</v>
      </c>
      <c r="Q36" s="12"/>
      <c r="R36" s="12"/>
      <c r="S36" s="12">
        <f t="shared" si="0"/>
        <v>181</v>
      </c>
      <c r="T36" s="12">
        <v>60</v>
      </c>
      <c r="U36" s="26" t="str">
        <f>_xlfn.DISPIMG("ID_2DAF6BF4FE5E4897A49999CA6E1876C9",1)</f>
        <v>=DISPIMG("ID_2DAF6BF4FE5E4897A49999CA6E1876C9",1)</v>
      </c>
      <c r="V36" s="12"/>
      <c r="W36" s="8"/>
    </row>
    <row r="37" ht="19" customHeight="1" spans="1:23">
      <c r="A37" s="9">
        <v>46125</v>
      </c>
      <c r="B37" s="10" t="s">
        <v>26</v>
      </c>
      <c r="C37" s="10" t="s">
        <v>215</v>
      </c>
      <c r="D37" s="11" t="s">
        <v>36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>
        <v>10</v>
      </c>
      <c r="Q37" s="12"/>
      <c r="R37" s="12"/>
      <c r="S37" s="12">
        <f t="shared" si="0"/>
        <v>10</v>
      </c>
      <c r="T37" s="12">
        <v>60</v>
      </c>
      <c r="U37" s="27" t="str">
        <f>_xlfn.DISPIMG("ID_0DBD607B998846A2BB0BD4F70D72B2EA",1)</f>
        <v>=DISPIMG("ID_0DBD607B998846A2BB0BD4F70D72B2EA",1)</v>
      </c>
      <c r="V37" s="12"/>
      <c r="W37" s="8"/>
    </row>
    <row r="38" ht="19" customHeight="1" spans="1:23">
      <c r="A38" s="9"/>
      <c r="B38" s="10" t="s">
        <v>52</v>
      </c>
      <c r="C38" s="10" t="s">
        <v>215</v>
      </c>
      <c r="D38" s="11" t="s">
        <v>27</v>
      </c>
      <c r="E38" s="12"/>
      <c r="F38" s="12"/>
      <c r="G38" s="12"/>
      <c r="H38" s="12"/>
      <c r="I38" s="12"/>
      <c r="J38" s="12">
        <v>20</v>
      </c>
      <c r="K38" s="12">
        <v>10</v>
      </c>
      <c r="L38" s="12"/>
      <c r="M38" s="12"/>
      <c r="N38" s="12"/>
      <c r="O38" s="12"/>
      <c r="P38" s="12">
        <v>10</v>
      </c>
      <c r="Q38" s="12"/>
      <c r="R38" s="12"/>
      <c r="S38" s="12">
        <f t="shared" si="0"/>
        <v>40</v>
      </c>
      <c r="T38" s="12">
        <v>60</v>
      </c>
      <c r="U38" s="28"/>
      <c r="V38" s="12"/>
      <c r="W38" s="8"/>
    </row>
    <row r="39" ht="19" customHeight="1" spans="1:23">
      <c r="A39" s="29"/>
      <c r="B39" s="3"/>
      <c r="C39" s="30" t="s">
        <v>215</v>
      </c>
      <c r="D39" s="3"/>
      <c r="E39" s="31"/>
      <c r="F39" s="31"/>
      <c r="G39" s="31"/>
      <c r="H39" s="31"/>
      <c r="I39" s="22"/>
      <c r="J39" s="22"/>
      <c r="K39" s="12"/>
      <c r="L39" s="12"/>
      <c r="M39" s="12"/>
      <c r="N39" s="12"/>
      <c r="O39" s="12"/>
      <c r="P39" s="12"/>
      <c r="Q39" s="12"/>
      <c r="R39" s="12"/>
      <c r="S39" s="12">
        <f t="shared" si="0"/>
        <v>0</v>
      </c>
      <c r="T39" s="12"/>
      <c r="U39" s="11"/>
      <c r="V39" s="14"/>
      <c r="W39" s="8"/>
    </row>
    <row r="40" ht="19" customHeight="1" spans="1:23">
      <c r="A40" s="9"/>
      <c r="B40" s="10"/>
      <c r="C40" s="10" t="s">
        <v>215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0"/>
        <v>0</v>
      </c>
      <c r="T40" s="12"/>
      <c r="U40" s="11"/>
      <c r="V40" s="14"/>
      <c r="W40" s="8"/>
    </row>
    <row r="41" ht="19" customHeight="1" spans="1:23">
      <c r="A41" s="9"/>
      <c r="B41" s="10"/>
      <c r="C41" s="10" t="s">
        <v>215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0"/>
        <v>0</v>
      </c>
      <c r="T41" s="12"/>
      <c r="U41" s="11"/>
      <c r="V41" s="14"/>
      <c r="W41" s="8"/>
    </row>
    <row r="42" ht="19" customHeight="1" spans="1:23">
      <c r="A42" s="9"/>
      <c r="B42" s="10"/>
      <c r="C42" s="10" t="s">
        <v>215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0"/>
        <v>0</v>
      </c>
      <c r="T42" s="12"/>
      <c r="U42" s="11"/>
      <c r="V42" s="14"/>
      <c r="W42" s="8"/>
    </row>
    <row r="43" ht="19" customHeight="1" spans="1:23">
      <c r="A43" s="9"/>
      <c r="B43" s="10"/>
      <c r="C43" s="10" t="s">
        <v>215</v>
      </c>
      <c r="D43" s="10"/>
      <c r="E43" s="12"/>
      <c r="F43" s="12"/>
      <c r="G43" s="12"/>
      <c r="H43" s="12"/>
      <c r="I43" s="12"/>
      <c r="J43" s="12"/>
      <c r="K43" s="12"/>
      <c r="L43" s="12"/>
      <c r="M43" s="22"/>
      <c r="N43" s="22"/>
      <c r="O43" s="22"/>
      <c r="P43" s="22"/>
      <c r="Q43" s="22"/>
      <c r="R43" s="22"/>
      <c r="S43" s="12">
        <f t="shared" si="0"/>
        <v>0</v>
      </c>
      <c r="T43" s="12"/>
      <c r="U43" s="26"/>
      <c r="V43" s="12"/>
      <c r="W43" s="8"/>
    </row>
    <row r="44" ht="19" customHeight="1" spans="1:23">
      <c r="A44" s="9"/>
      <c r="B44" s="10"/>
      <c r="C44" s="10" t="s">
        <v>215</v>
      </c>
      <c r="D44" s="10"/>
      <c r="E44" s="12"/>
      <c r="F44" s="12"/>
      <c r="G44" s="12"/>
      <c r="H44" s="12"/>
      <c r="I44" s="12"/>
      <c r="J44" s="12"/>
      <c r="K44" s="12"/>
      <c r="L44" s="12"/>
      <c r="M44" s="22"/>
      <c r="N44" s="22"/>
      <c r="O44" s="22"/>
      <c r="P44" s="22"/>
      <c r="Q44" s="22"/>
      <c r="R44" s="22"/>
      <c r="S44" s="12">
        <f t="shared" si="0"/>
        <v>0</v>
      </c>
      <c r="T44" s="32"/>
      <c r="U44" s="26"/>
      <c r="V44" s="12"/>
      <c r="W44" s="8"/>
    </row>
    <row r="45" ht="19" customHeight="1" spans="1:23">
      <c r="A45" s="9"/>
      <c r="B45" s="10"/>
      <c r="C45" s="10" t="s">
        <v>215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3"/>
      <c r="S45" s="12">
        <f t="shared" si="0"/>
        <v>0</v>
      </c>
      <c r="T45" s="32"/>
      <c r="U45" s="26"/>
      <c r="V45" s="12"/>
      <c r="W45" s="8"/>
    </row>
    <row r="46" ht="19" customHeight="1" spans="1:23">
      <c r="A46" s="9"/>
      <c r="B46" s="10"/>
      <c r="C46" s="10" t="s">
        <v>215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0"/>
        <v>0</v>
      </c>
      <c r="T46" s="32"/>
      <c r="U46" s="11"/>
      <c r="V46" s="14"/>
      <c r="W46" s="8"/>
    </row>
    <row r="47" ht="19" customHeight="1" spans="1:23">
      <c r="A47" s="9"/>
      <c r="B47" s="10"/>
      <c r="C47" s="10" t="s">
        <v>215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>
        <f t="shared" si="0"/>
        <v>0</v>
      </c>
      <c r="T47" s="32"/>
      <c r="U47" s="11"/>
      <c r="V47" s="14"/>
      <c r="W47" s="8"/>
    </row>
    <row r="48" ht="19" customHeight="1" spans="1:23">
      <c r="A48" s="9"/>
      <c r="B48" s="10"/>
      <c r="C48" s="10" t="s">
        <v>215</v>
      </c>
      <c r="D48" s="10"/>
      <c r="E48" s="12"/>
      <c r="F48" s="12"/>
      <c r="G48" s="12"/>
      <c r="H48" s="22"/>
      <c r="I48" s="22"/>
      <c r="J48" s="12"/>
      <c r="K48" s="12"/>
      <c r="L48" s="12"/>
      <c r="M48" s="12"/>
      <c r="N48" s="12"/>
      <c r="O48" s="12"/>
      <c r="P48" s="12"/>
      <c r="Q48" s="12"/>
      <c r="R48" s="12"/>
      <c r="S48" s="12">
        <f t="shared" si="0"/>
        <v>0</v>
      </c>
      <c r="T48" s="32"/>
      <c r="U48" s="11"/>
      <c r="V48" s="14"/>
      <c r="W48" s="33"/>
    </row>
    <row r="49" ht="19" customHeight="1" spans="1:23">
      <c r="A49" s="9"/>
      <c r="B49" s="10"/>
      <c r="C49" s="10" t="s">
        <v>215</v>
      </c>
      <c r="D49" s="10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0"/>
        <v>0</v>
      </c>
      <c r="T49" s="32"/>
      <c r="U49" s="11"/>
      <c r="V49" s="14"/>
      <c r="W49" s="8"/>
    </row>
    <row r="50" ht="19" customHeight="1" spans="1:23">
      <c r="A50" s="9"/>
      <c r="B50" s="10"/>
      <c r="C50" s="10" t="s">
        <v>215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0"/>
        <v>0</v>
      </c>
      <c r="T50" s="32"/>
      <c r="U50" s="11"/>
      <c r="V50" s="14"/>
      <c r="W50" s="8"/>
    </row>
    <row r="51" ht="19" customHeight="1" spans="1:23">
      <c r="A51" s="9"/>
      <c r="B51" s="10"/>
      <c r="C51" s="10" t="s">
        <v>215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34"/>
      <c r="S51" s="12">
        <f t="shared" si="0"/>
        <v>0</v>
      </c>
      <c r="T51" s="32"/>
      <c r="U51" s="11"/>
      <c r="V51" s="14"/>
      <c r="W51" s="8"/>
    </row>
    <row r="52" ht="19" customHeight="1" spans="1:23">
      <c r="A52" s="23"/>
      <c r="B52" s="35"/>
      <c r="C52" s="10" t="s">
        <v>215</v>
      </c>
      <c r="D52" s="3"/>
      <c r="E52" s="21"/>
      <c r="F52" s="21"/>
      <c r="G52" s="21"/>
      <c r="H52" s="21"/>
      <c r="I52" s="21"/>
      <c r="J52" s="21"/>
      <c r="K52" s="21"/>
      <c r="L52" s="12"/>
      <c r="M52" s="12"/>
      <c r="N52" s="12"/>
      <c r="O52" s="12"/>
      <c r="P52" s="12"/>
      <c r="Q52" s="12"/>
      <c r="R52" s="12"/>
      <c r="S52" s="12">
        <f t="shared" si="0"/>
        <v>0</v>
      </c>
      <c r="T52" s="32"/>
      <c r="U52" s="11"/>
      <c r="V52" s="14"/>
      <c r="W52" s="8"/>
    </row>
    <row r="53" ht="19" customHeight="1" spans="1:23">
      <c r="A53" s="9"/>
      <c r="B53" s="10"/>
      <c r="C53" s="10" t="s">
        <v>215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>
        <f t="shared" si="0"/>
        <v>0</v>
      </c>
      <c r="T53" s="32"/>
      <c r="U53" s="11"/>
      <c r="V53" s="14"/>
      <c r="W53" s="8"/>
    </row>
    <row r="54" ht="19" customHeight="1" spans="1:23">
      <c r="A54" s="9"/>
      <c r="B54" s="10"/>
      <c r="C54" s="10" t="s">
        <v>215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f t="shared" si="0"/>
        <v>0</v>
      </c>
      <c r="T54" s="12"/>
      <c r="U54" s="11"/>
      <c r="V54" s="14"/>
      <c r="W54" s="8"/>
    </row>
    <row r="55" ht="19" customHeight="1" spans="1:23">
      <c r="A55" s="9"/>
      <c r="B55" s="10"/>
      <c r="C55" s="10" t="s">
        <v>215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>
        <f t="shared" si="0"/>
        <v>0</v>
      </c>
      <c r="T55" s="12"/>
      <c r="U55" s="11"/>
      <c r="V55" s="14"/>
      <c r="W55" s="8"/>
    </row>
    <row r="56" ht="19" customHeight="1" spans="1:23">
      <c r="A56" s="9"/>
      <c r="B56" s="10"/>
      <c r="C56" s="10" t="s">
        <v>215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>
        <f t="shared" si="0"/>
        <v>0</v>
      </c>
      <c r="T56" s="12"/>
      <c r="U56" s="11"/>
      <c r="V56" s="14"/>
      <c r="W56" s="8"/>
    </row>
    <row r="57" ht="19" customHeight="1" spans="1:23">
      <c r="A57" s="9"/>
      <c r="B57" s="10"/>
      <c r="C57" s="10" t="s">
        <v>215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0"/>
        <v>0</v>
      </c>
      <c r="T57" s="12"/>
      <c r="U57" s="11"/>
      <c r="V57" s="14"/>
      <c r="W57" s="8"/>
    </row>
    <row r="58" ht="19" customHeight="1" spans="1:23">
      <c r="A58" s="9"/>
      <c r="B58" s="10"/>
      <c r="C58" s="10" t="s">
        <v>215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0"/>
        <v>0</v>
      </c>
      <c r="T58" s="12"/>
      <c r="U58" s="11"/>
      <c r="V58" s="14"/>
      <c r="W58" s="8"/>
    </row>
    <row r="59" ht="19" customHeight="1" spans="1:23">
      <c r="A59" s="9"/>
      <c r="B59" s="10"/>
      <c r="C59" s="10" t="s">
        <v>215</v>
      </c>
      <c r="D59" s="10"/>
      <c r="E59" s="12"/>
      <c r="F59" s="12"/>
      <c r="G59" s="12"/>
      <c r="H59" s="12"/>
      <c r="I59" s="12"/>
      <c r="J59" s="12"/>
      <c r="K59" s="12"/>
      <c r="L59" s="12"/>
      <c r="M59" s="22"/>
      <c r="N59" s="22"/>
      <c r="O59" s="22"/>
      <c r="P59" s="22"/>
      <c r="Q59" s="22"/>
      <c r="R59" s="12"/>
      <c r="S59" s="12">
        <f t="shared" si="0"/>
        <v>0</v>
      </c>
      <c r="T59" s="12"/>
      <c r="U59" s="11"/>
      <c r="V59" s="14"/>
      <c r="W59" s="8"/>
    </row>
    <row r="60" ht="19" customHeight="1" spans="1:23">
      <c r="A60" s="9"/>
      <c r="B60" s="10"/>
      <c r="C60" s="10" t="s">
        <v>215</v>
      </c>
      <c r="D60" s="10"/>
      <c r="E60" s="12"/>
      <c r="F60" s="12"/>
      <c r="G60" s="12"/>
      <c r="H60" s="12"/>
      <c r="I60" s="12"/>
      <c r="J60" s="12"/>
      <c r="K60" s="12"/>
      <c r="L60" s="12"/>
      <c r="M60" s="22"/>
      <c r="N60" s="22"/>
      <c r="O60" s="22"/>
      <c r="P60" s="22"/>
      <c r="Q60" s="22"/>
      <c r="R60" s="12"/>
      <c r="S60" s="12">
        <f t="shared" si="0"/>
        <v>0</v>
      </c>
      <c r="T60" s="12"/>
      <c r="U60" s="11"/>
      <c r="V60" s="14"/>
      <c r="W60" s="8"/>
    </row>
    <row r="61" ht="19" customHeight="1" spans="1:23">
      <c r="A61" s="9"/>
      <c r="B61" s="10"/>
      <c r="C61" s="10" t="s">
        <v>215</v>
      </c>
      <c r="D61" s="10"/>
      <c r="E61" s="12"/>
      <c r="F61" s="12"/>
      <c r="G61" s="12"/>
      <c r="H61" s="12"/>
      <c r="I61" s="12"/>
      <c r="J61" s="12"/>
      <c r="K61" s="12"/>
      <c r="L61" s="12"/>
      <c r="M61" s="22"/>
      <c r="N61" s="22"/>
      <c r="O61" s="22"/>
      <c r="P61" s="22"/>
      <c r="Q61" s="22"/>
      <c r="R61" s="22"/>
      <c r="S61" s="12">
        <f t="shared" si="0"/>
        <v>0</v>
      </c>
      <c r="T61" s="12"/>
      <c r="U61" s="11"/>
      <c r="V61" s="14"/>
      <c r="W61" s="8"/>
    </row>
    <row r="62" ht="19" customHeight="1" spans="1:23">
      <c r="A62" s="9"/>
      <c r="B62" s="10"/>
      <c r="C62" s="10" t="s">
        <v>215</v>
      </c>
      <c r="D62" s="10"/>
      <c r="E62" s="12"/>
      <c r="F62" s="12"/>
      <c r="G62" s="12"/>
      <c r="H62" s="12"/>
      <c r="I62" s="12"/>
      <c r="J62" s="12"/>
      <c r="K62" s="12"/>
      <c r="L62" s="12"/>
      <c r="M62" s="22"/>
      <c r="N62" s="22"/>
      <c r="O62" s="22"/>
      <c r="P62" s="22"/>
      <c r="Q62" s="22"/>
      <c r="R62" s="22"/>
      <c r="S62" s="12">
        <f t="shared" si="0"/>
        <v>0</v>
      </c>
      <c r="T62" s="12"/>
      <c r="U62" s="11"/>
      <c r="V62" s="14"/>
      <c r="W62" s="8"/>
    </row>
    <row r="63" ht="19" customHeight="1" spans="1:23">
      <c r="A63" s="9"/>
      <c r="B63" s="10"/>
      <c r="C63" s="10" t="s">
        <v>215</v>
      </c>
      <c r="D63" s="10"/>
      <c r="E63" s="12"/>
      <c r="F63" s="12"/>
      <c r="G63" s="12"/>
      <c r="H63" s="12"/>
      <c r="I63" s="12"/>
      <c r="J63" s="12"/>
      <c r="K63" s="12"/>
      <c r="L63" s="12"/>
      <c r="M63" s="22"/>
      <c r="N63" s="22"/>
      <c r="O63" s="22"/>
      <c r="P63" s="22"/>
      <c r="Q63" s="22"/>
      <c r="R63" s="22"/>
      <c r="S63" s="12">
        <f t="shared" si="0"/>
        <v>0</v>
      </c>
      <c r="T63" s="12"/>
      <c r="U63" s="11"/>
      <c r="V63" s="14"/>
      <c r="W63" s="8"/>
    </row>
    <row r="64" ht="19" customHeight="1" spans="1:23">
      <c r="A64" s="9"/>
      <c r="B64" s="36"/>
      <c r="C64" s="10" t="s">
        <v>215</v>
      </c>
      <c r="D64" s="10"/>
      <c r="E64" s="12"/>
      <c r="F64" s="12"/>
      <c r="G64" s="12"/>
      <c r="H64" s="12"/>
      <c r="I64" s="12"/>
      <c r="J64" s="12"/>
      <c r="K64" s="12"/>
      <c r="L64" s="12"/>
      <c r="M64" s="22"/>
      <c r="N64" s="22"/>
      <c r="O64" s="22"/>
      <c r="P64" s="22"/>
      <c r="Q64" s="22"/>
      <c r="R64" s="22"/>
      <c r="S64" s="12">
        <f t="shared" si="0"/>
        <v>0</v>
      </c>
      <c r="T64" s="12"/>
      <c r="U64" s="11"/>
      <c r="V64" s="14"/>
      <c r="W64" s="8"/>
    </row>
    <row r="65" ht="19" customHeight="1" spans="1:23">
      <c r="A65" s="9"/>
      <c r="B65" s="36"/>
      <c r="C65" s="10" t="s">
        <v>215</v>
      </c>
      <c r="D65" s="10"/>
      <c r="E65" s="12"/>
      <c r="F65" s="12"/>
      <c r="G65" s="12"/>
      <c r="H65" s="12"/>
      <c r="I65" s="12"/>
      <c r="J65" s="12"/>
      <c r="K65" s="12"/>
      <c r="L65" s="22"/>
      <c r="M65" s="22"/>
      <c r="N65" s="22"/>
      <c r="O65" s="22"/>
      <c r="P65" s="22"/>
      <c r="Q65" s="22"/>
      <c r="R65" s="22"/>
      <c r="S65" s="12">
        <f t="shared" si="0"/>
        <v>0</v>
      </c>
      <c r="T65" s="12"/>
      <c r="U65" s="11"/>
      <c r="V65" s="14"/>
      <c r="W65" s="8"/>
    </row>
    <row r="66" ht="19" customHeight="1" spans="1:23">
      <c r="A66" s="9"/>
      <c r="B66" s="36"/>
      <c r="C66" s="10" t="s">
        <v>215</v>
      </c>
      <c r="D66" s="10"/>
      <c r="E66" s="12"/>
      <c r="F66" s="12"/>
      <c r="G66" s="12"/>
      <c r="H66" s="12"/>
      <c r="I66" s="12"/>
      <c r="J66" s="12"/>
      <c r="K66" s="12"/>
      <c r="L66" s="22"/>
      <c r="M66" s="22"/>
      <c r="N66" s="22"/>
      <c r="O66" s="22"/>
      <c r="P66" s="22"/>
      <c r="Q66" s="22"/>
      <c r="R66" s="22"/>
      <c r="S66" s="12">
        <f t="shared" si="0"/>
        <v>0</v>
      </c>
      <c r="T66" s="12"/>
      <c r="U66" s="11"/>
      <c r="V66" s="14"/>
      <c r="W66" s="8"/>
    </row>
    <row r="67" ht="19" customHeight="1" spans="1:23">
      <c r="A67" s="9"/>
      <c r="B67" s="10"/>
      <c r="C67" s="10" t="s">
        <v>215</v>
      </c>
      <c r="D67" s="10"/>
      <c r="E67" s="12"/>
      <c r="F67" s="12"/>
      <c r="G67" s="12"/>
      <c r="H67" s="12"/>
      <c r="I67" s="12"/>
      <c r="J67" s="12"/>
      <c r="K67" s="12"/>
      <c r="L67" s="22"/>
      <c r="M67" s="22"/>
      <c r="N67" s="22"/>
      <c r="O67" s="22"/>
      <c r="P67" s="22"/>
      <c r="Q67" s="22"/>
      <c r="R67" s="22"/>
      <c r="S67" s="12">
        <f t="shared" ref="S67:S73" si="1">SUM(E67:Q67)</f>
        <v>0</v>
      </c>
      <c r="T67" s="12"/>
      <c r="U67" s="11"/>
      <c r="V67" s="14"/>
      <c r="W67" s="8"/>
    </row>
    <row r="68" ht="19" customHeight="1" spans="1:23">
      <c r="A68" s="9"/>
      <c r="B68" s="10"/>
      <c r="C68" s="10" t="s">
        <v>215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2"/>
      <c r="R68" s="22"/>
      <c r="S68" s="12">
        <f t="shared" si="1"/>
        <v>0</v>
      </c>
      <c r="T68" s="12"/>
      <c r="U68" s="11"/>
      <c r="V68" s="14"/>
      <c r="W68" s="8"/>
    </row>
    <row r="69" ht="19" customHeight="1" spans="1:23">
      <c r="A69" s="9"/>
      <c r="B69" s="10"/>
      <c r="C69" s="10" t="s">
        <v>215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2"/>
      <c r="R69" s="22"/>
      <c r="S69" s="12">
        <f t="shared" si="1"/>
        <v>0</v>
      </c>
      <c r="T69" s="12"/>
      <c r="U69" s="11"/>
      <c r="V69" s="14"/>
      <c r="W69" s="8"/>
    </row>
    <row r="70" ht="19" customHeight="1" spans="1:23">
      <c r="A70" s="9"/>
      <c r="B70" s="10"/>
      <c r="C70" s="10" t="s">
        <v>215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2"/>
      <c r="R70" s="22"/>
      <c r="S70" s="12">
        <f t="shared" si="1"/>
        <v>0</v>
      </c>
      <c r="T70" s="12"/>
      <c r="U70" s="11"/>
      <c r="V70" s="14"/>
      <c r="W70" s="8"/>
    </row>
    <row r="71" ht="19" customHeight="1" spans="1:23">
      <c r="A71" s="9"/>
      <c r="B71" s="10"/>
      <c r="C71" s="10" t="s">
        <v>215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2"/>
      <c r="R71" s="22"/>
      <c r="S71" s="12">
        <f t="shared" si="1"/>
        <v>0</v>
      </c>
      <c r="T71" s="12"/>
      <c r="U71" s="11"/>
      <c r="V71" s="14"/>
      <c r="W71" s="8"/>
    </row>
    <row r="72" ht="19" customHeight="1" spans="1:23">
      <c r="A72" s="9"/>
      <c r="B72" s="10"/>
      <c r="C72" s="10" t="s">
        <v>215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2"/>
      <c r="R72" s="22"/>
      <c r="S72" s="12">
        <f t="shared" si="1"/>
        <v>0</v>
      </c>
      <c r="T72" s="12"/>
      <c r="U72" s="11"/>
      <c r="V72" s="14"/>
      <c r="W72" s="8"/>
    </row>
    <row r="73" ht="19" customHeight="1" spans="1:23">
      <c r="A73" s="9"/>
      <c r="B73" s="10"/>
      <c r="C73" s="10" t="s">
        <v>215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2"/>
      <c r="R73" s="22"/>
      <c r="S73" s="12">
        <f t="shared" si="1"/>
        <v>0</v>
      </c>
      <c r="T73" s="12"/>
      <c r="U73" s="11"/>
      <c r="V73" s="14"/>
      <c r="W73" s="8"/>
    </row>
    <row r="74" customHeight="1" spans="1:23">
      <c r="A74" s="37"/>
      <c r="B74" s="37"/>
      <c r="C74" s="37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9">
        <f>SUM(S3:S73)</f>
        <v>1930</v>
      </c>
      <c r="T74" s="39">
        <f>SUM(T3:T73)</f>
        <v>1740</v>
      </c>
      <c r="U74" s="3"/>
      <c r="V74" s="40"/>
      <c r="W74" s="3"/>
    </row>
    <row r="75" customHeight="1" spans="1:2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3"/>
      <c r="V75" s="3"/>
      <c r="W75" s="3"/>
    </row>
    <row r="76" customHeight="1" spans="1:23">
      <c r="A76" s="3"/>
      <c r="B76" s="3"/>
      <c r="C76" s="3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Height="1" spans="1:23">
      <c r="A77" s="3"/>
      <c r="B77" s="3"/>
      <c r="C77" s="3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2" t="s">
        <v>55</v>
      </c>
      <c r="Q77" s="43">
        <v>1000</v>
      </c>
      <c r="R77" s="3"/>
      <c r="S77" s="44" t="s">
        <v>56</v>
      </c>
      <c r="T77" s="10">
        <f>Q77+Q78+Q79+Q80+Q81+Q82+Q83+Q84+Q85-S74</f>
        <v>1070</v>
      </c>
      <c r="U77" s="3"/>
      <c r="V77" s="3"/>
      <c r="W77" s="3"/>
    </row>
    <row r="78" customHeight="1" spans="1:23">
      <c r="A78" s="3"/>
      <c r="B78" s="3"/>
      <c r="C78" s="3"/>
      <c r="D78" s="1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2" t="s">
        <v>57</v>
      </c>
      <c r="Q78" s="43">
        <v>1000</v>
      </c>
      <c r="R78" s="3"/>
      <c r="S78" s="44"/>
      <c r="T78" s="10"/>
      <c r="U78" s="3"/>
      <c r="V78" s="3"/>
      <c r="W78" s="3"/>
    </row>
    <row r="79" customHeight="1" spans="1:23">
      <c r="A79" s="3"/>
      <c r="B79" s="3"/>
      <c r="C79" s="3"/>
      <c r="D79" s="1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2" t="s">
        <v>58</v>
      </c>
      <c r="Q79" s="43">
        <v>1000</v>
      </c>
      <c r="R79" s="3"/>
      <c r="S79" s="3"/>
      <c r="T79" s="3"/>
      <c r="U79" s="3"/>
      <c r="V79" s="3"/>
      <c r="W79" s="3"/>
    </row>
    <row r="80" customHeight="1" spans="1:23">
      <c r="A80" s="3"/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2"/>
      <c r="Q80" s="43"/>
      <c r="R80" s="3"/>
      <c r="S80" s="3"/>
      <c r="T80" s="3"/>
      <c r="U80" s="3"/>
      <c r="V80" s="3"/>
      <c r="W80" s="3"/>
    </row>
    <row r="81" customHeight="1" spans="1:23">
      <c r="A81" s="3"/>
      <c r="B81" s="3"/>
      <c r="C81" s="3"/>
      <c r="D81" s="1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5"/>
      <c r="Q81" s="24"/>
      <c r="R81" s="3"/>
      <c r="S81" s="3"/>
      <c r="T81" s="3"/>
      <c r="U81" s="3"/>
      <c r="V81" s="3"/>
      <c r="W81" s="3"/>
    </row>
    <row r="82" customHeight="1" spans="1:23">
      <c r="A82" s="3"/>
      <c r="B82" s="3"/>
      <c r="C82" s="3"/>
      <c r="D82" s="1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2"/>
      <c r="Q82" s="10"/>
      <c r="R82" s="3"/>
      <c r="S82" s="3"/>
      <c r="T82" s="3"/>
      <c r="U82" s="3"/>
      <c r="V82" s="3"/>
      <c r="W82" s="3"/>
    </row>
    <row r="83" customHeight="1" spans="1:23">
      <c r="A83" s="3"/>
      <c r="B83" s="3"/>
      <c r="C83" s="3"/>
      <c r="D83" s="1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2"/>
      <c r="Q83" s="10"/>
      <c r="R83" s="3"/>
      <c r="S83" s="3"/>
      <c r="T83" s="3"/>
      <c r="U83" s="3"/>
      <c r="V83" s="3"/>
      <c r="W83" s="3"/>
    </row>
    <row r="84" customHeight="1" spans="1:23">
      <c r="A84" s="3"/>
      <c r="B84" s="3"/>
      <c r="C84" s="3"/>
      <c r="D84" s="1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2"/>
      <c r="Q84" s="10"/>
      <c r="R84" s="3"/>
      <c r="S84" s="3"/>
      <c r="T84" s="3"/>
      <c r="U84" s="3"/>
      <c r="V84" s="3"/>
      <c r="W84" s="3"/>
    </row>
    <row r="85" customHeight="1" spans="1:23">
      <c r="A85" s="3"/>
      <c r="B85" s="3"/>
      <c r="C85" s="3"/>
      <c r="D85" s="1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0"/>
      <c r="Q85" s="10"/>
      <c r="R85" s="3"/>
      <c r="S85" s="3"/>
      <c r="T85" s="3"/>
      <c r="U85" s="3"/>
      <c r="V85" s="3"/>
      <c r="W85" s="3"/>
    </row>
  </sheetData>
  <sheetProtection formatCells="0" formatColumns="0" formatRows="0" insertRows="0" insertColumns="0" insertHyperlinks="0" deleteColumns="0" deleteRows="0" sort="0" autoFilter="0" pivotTables="0"/>
  <mergeCells count="23">
    <mergeCell ref="A1:U1"/>
    <mergeCell ref="A75:T75"/>
    <mergeCell ref="A3:A6"/>
    <mergeCell ref="A7:A9"/>
    <mergeCell ref="A10:A14"/>
    <mergeCell ref="A15:A17"/>
    <mergeCell ref="A18:A20"/>
    <mergeCell ref="A21:A25"/>
    <mergeCell ref="A26:A28"/>
    <mergeCell ref="A29:A31"/>
    <mergeCell ref="A32:A33"/>
    <mergeCell ref="A37:A38"/>
    <mergeCell ref="U3:U6"/>
    <mergeCell ref="U7:U9"/>
    <mergeCell ref="U10:U14"/>
    <mergeCell ref="U15:U17"/>
    <mergeCell ref="U18:U20"/>
    <mergeCell ref="U21:U25"/>
    <mergeCell ref="U26:U28"/>
    <mergeCell ref="U29:U31"/>
    <mergeCell ref="U32:U33"/>
    <mergeCell ref="U37:U38"/>
    <mergeCell ref="V21:V2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</woSheetsProps>
  <woBookProps>
    <bookSettings fileId="50805520630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徐良斌</vt:lpstr>
      <vt:lpstr>陆贻祥</vt:lpstr>
      <vt:lpstr>仇兆春</vt:lpstr>
      <vt:lpstr>黄崇开</vt:lpstr>
      <vt:lpstr>吴子新</vt:lpstr>
      <vt:lpstr>谭德光</vt:lpstr>
      <vt:lpstr>韦成碧</vt:lpstr>
      <vt:lpstr>秦林勇</vt:lpstr>
      <vt:lpstr>李鉴钊</vt:lpstr>
      <vt:lpstr>莫继凡</vt:lpstr>
      <vt:lpstr>严星星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马上国际财务</cp:lastModifiedBy>
  <dcterms:created xsi:type="dcterms:W3CDTF">2026-04-07T01:35:00Z</dcterms:created>
  <dcterms:modified xsi:type="dcterms:W3CDTF">2026-04-07T01:47:00Z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68EA965E445146308220FD1D804D0660_11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1</vt:i4>
  </property>
</Properties>
</file>