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55935" windowHeight="12330" activeTab="2"/>
  </bookViews>
  <sheets>
    <sheet name="BLOOMLIVE" sheetId="5" r:id="rId1"/>
    <sheet name="OLD_premiumoption" sheetId="4" r:id="rId2"/>
    <sheet name="Volatilities" sheetId="8" r:id="rId3"/>
    <sheet name="OptionRacine" sheetId="6" r:id="rId4"/>
    <sheet name="SUM" sheetId="3" r:id="rId5"/>
  </sheets>
  <definedNames>
    <definedName name="_xlnm._FilterDatabase" localSheetId="3" hidden="1">OptionRacine!$A$1:$B$163</definedName>
    <definedName name="solver_adj" localSheetId="4" hidden="1">SUM!$B$11,SUM!$B$14</definedName>
    <definedName name="solver_cvg" localSheetId="4" hidden="1">0.0001</definedName>
    <definedName name="solver_drv" localSheetId="4" hidden="1">1</definedName>
    <definedName name="solver_eng" localSheetId="4" hidden="1">1</definedName>
    <definedName name="solver_est" localSheetId="4" hidden="1">1</definedName>
    <definedName name="solver_itr" localSheetId="4" hidden="1">2147483647</definedName>
    <definedName name="solver_mip" localSheetId="4" hidden="1">2147483647</definedName>
    <definedName name="solver_mni" localSheetId="4" hidden="1">30</definedName>
    <definedName name="solver_mrt" localSheetId="4" hidden="1">0.075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0</definedName>
    <definedName name="solver_nwt" localSheetId="4" hidden="1">1</definedName>
    <definedName name="solver_opt" localSheetId="4" hidden="1">SUM!$C$32</definedName>
    <definedName name="solver_pre" localSheetId="4" hidden="1">0.000001</definedName>
    <definedName name="solver_rbv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45621" calcMode="manual" calcCompleted="0" calcOnSave="0"/>
</workbook>
</file>

<file path=xl/calcChain.xml><?xml version="1.0" encoding="utf-8"?>
<calcChain xmlns="http://schemas.openxmlformats.org/spreadsheetml/2006/main">
  <c r="CN16" i="6" l="1"/>
  <c r="CO16" i="6"/>
  <c r="CP16" i="6"/>
  <c r="CQ16" i="6"/>
  <c r="CR16" i="6"/>
  <c r="CS16" i="6"/>
  <c r="CT16" i="6"/>
  <c r="CU16" i="6"/>
  <c r="CV16" i="6"/>
  <c r="CW16" i="6"/>
  <c r="CX16" i="6"/>
  <c r="CY16" i="6"/>
  <c r="CZ16" i="6"/>
  <c r="DA16" i="6"/>
  <c r="DB16" i="6"/>
  <c r="DC16" i="6"/>
  <c r="DD16" i="6"/>
  <c r="DE16" i="6"/>
  <c r="DF16" i="6"/>
  <c r="DG16" i="6"/>
  <c r="DH16" i="6"/>
  <c r="DI16" i="6"/>
  <c r="DJ16" i="6"/>
  <c r="DK16" i="6"/>
  <c r="DL16" i="6"/>
  <c r="DM16" i="6"/>
  <c r="CN17" i="6"/>
  <c r="CO17" i="6"/>
  <c r="CP17" i="6"/>
  <c r="CQ17" i="6"/>
  <c r="CR17" i="6"/>
  <c r="CS17" i="6"/>
  <c r="CT17" i="6"/>
  <c r="CU17" i="6"/>
  <c r="CV17" i="6"/>
  <c r="CW17" i="6"/>
  <c r="CX17" i="6"/>
  <c r="CY17" i="6"/>
  <c r="CZ17" i="6"/>
  <c r="DA17" i="6"/>
  <c r="DB17" i="6"/>
  <c r="DC17" i="6"/>
  <c r="DD17" i="6"/>
  <c r="DE17" i="6"/>
  <c r="DF17" i="6"/>
  <c r="DG17" i="6"/>
  <c r="DH17" i="6"/>
  <c r="DI17" i="6"/>
  <c r="DJ17" i="6"/>
  <c r="DK17" i="6"/>
  <c r="DL17" i="6"/>
  <c r="DM17" i="6"/>
  <c r="CN18" i="6"/>
  <c r="CO18" i="6"/>
  <c r="CP18" i="6"/>
  <c r="CQ18" i="6"/>
  <c r="CR18" i="6"/>
  <c r="CS18" i="6"/>
  <c r="CT18" i="6"/>
  <c r="CU18" i="6"/>
  <c r="CV18" i="6"/>
  <c r="CW18" i="6"/>
  <c r="CX18" i="6"/>
  <c r="CY18" i="6"/>
  <c r="CZ18" i="6"/>
  <c r="DA18" i="6"/>
  <c r="DB18" i="6"/>
  <c r="DC18" i="6"/>
  <c r="DD18" i="6"/>
  <c r="DE18" i="6"/>
  <c r="DF18" i="6"/>
  <c r="DG18" i="6"/>
  <c r="DH18" i="6"/>
  <c r="DI18" i="6"/>
  <c r="DJ18" i="6"/>
  <c r="DK18" i="6"/>
  <c r="DL18" i="6"/>
  <c r="DM18" i="6"/>
  <c r="CN19" i="6"/>
  <c r="CO19" i="6"/>
  <c r="CP19" i="6"/>
  <c r="CQ19" i="6"/>
  <c r="CR19" i="6"/>
  <c r="CS19" i="6"/>
  <c r="CT19" i="6"/>
  <c r="CU19" i="6"/>
  <c r="CV19" i="6"/>
  <c r="CW19" i="6"/>
  <c r="CX19" i="6"/>
  <c r="CY19" i="6"/>
  <c r="CZ19" i="6"/>
  <c r="DA19" i="6"/>
  <c r="DB19" i="6"/>
  <c r="DC19" i="6"/>
  <c r="DD19" i="6"/>
  <c r="DE19" i="6"/>
  <c r="DF19" i="6"/>
  <c r="DG19" i="6"/>
  <c r="DH19" i="6"/>
  <c r="DI19" i="6"/>
  <c r="DJ19" i="6"/>
  <c r="DK19" i="6"/>
  <c r="DL19" i="6"/>
  <c r="DM19" i="6"/>
  <c r="CN20" i="6"/>
  <c r="CO20" i="6"/>
  <c r="CP20" i="6"/>
  <c r="CQ20" i="6"/>
  <c r="CR20" i="6"/>
  <c r="CS20" i="6"/>
  <c r="CT20" i="6"/>
  <c r="CU20" i="6"/>
  <c r="CV20" i="6"/>
  <c r="CW20" i="6"/>
  <c r="CX20" i="6"/>
  <c r="CY20" i="6"/>
  <c r="CZ20" i="6"/>
  <c r="DA20" i="6"/>
  <c r="DB20" i="6"/>
  <c r="DC20" i="6"/>
  <c r="DD20" i="6"/>
  <c r="DE20" i="6"/>
  <c r="DF20" i="6"/>
  <c r="DG20" i="6"/>
  <c r="DH20" i="6"/>
  <c r="DI20" i="6"/>
  <c r="DJ20" i="6"/>
  <c r="DK20" i="6"/>
  <c r="DL20" i="6"/>
  <c r="DM20" i="6"/>
  <c r="CN21" i="6"/>
  <c r="CO21" i="6"/>
  <c r="CP21" i="6"/>
  <c r="CQ21" i="6"/>
  <c r="CR21" i="6"/>
  <c r="CS21" i="6"/>
  <c r="CT21" i="6"/>
  <c r="CU21" i="6"/>
  <c r="CV21" i="6"/>
  <c r="CW21" i="6"/>
  <c r="CX21" i="6"/>
  <c r="CY21" i="6"/>
  <c r="CZ21" i="6"/>
  <c r="DA21" i="6"/>
  <c r="DB21" i="6"/>
  <c r="DC21" i="6"/>
  <c r="DD21" i="6"/>
  <c r="DE21" i="6"/>
  <c r="DF21" i="6"/>
  <c r="DG21" i="6"/>
  <c r="DH21" i="6"/>
  <c r="DI21" i="6"/>
  <c r="DJ21" i="6"/>
  <c r="DK21" i="6"/>
  <c r="DL21" i="6"/>
  <c r="DM21" i="6"/>
  <c r="CN22" i="6"/>
  <c r="CO22" i="6"/>
  <c r="CP22" i="6"/>
  <c r="CQ22" i="6"/>
  <c r="CR22" i="6"/>
  <c r="CS22" i="6"/>
  <c r="CT22" i="6"/>
  <c r="CU22" i="6"/>
  <c r="CV22" i="6"/>
  <c r="CW22" i="6"/>
  <c r="CX22" i="6"/>
  <c r="CY22" i="6"/>
  <c r="CZ22" i="6"/>
  <c r="DA22" i="6"/>
  <c r="DB22" i="6"/>
  <c r="DC22" i="6"/>
  <c r="DD22" i="6"/>
  <c r="DE22" i="6"/>
  <c r="DF22" i="6"/>
  <c r="DG22" i="6"/>
  <c r="DH22" i="6"/>
  <c r="DI22" i="6"/>
  <c r="DJ22" i="6"/>
  <c r="DK22" i="6"/>
  <c r="DL22" i="6"/>
  <c r="DM22" i="6"/>
  <c r="CN23" i="6"/>
  <c r="CO23" i="6"/>
  <c r="CP23" i="6"/>
  <c r="CQ23" i="6"/>
  <c r="CR23" i="6"/>
  <c r="CS23" i="6"/>
  <c r="CT23" i="6"/>
  <c r="CU23" i="6"/>
  <c r="CV23" i="6"/>
  <c r="CW23" i="6"/>
  <c r="CX23" i="6"/>
  <c r="CY23" i="6"/>
  <c r="CZ23" i="6"/>
  <c r="DA23" i="6"/>
  <c r="DB23" i="6"/>
  <c r="DC23" i="6"/>
  <c r="DD23" i="6"/>
  <c r="DE23" i="6"/>
  <c r="DF23" i="6"/>
  <c r="DG23" i="6"/>
  <c r="DH23" i="6"/>
  <c r="DI23" i="6"/>
  <c r="DJ23" i="6"/>
  <c r="DK23" i="6"/>
  <c r="DL23" i="6"/>
  <c r="DM23" i="6"/>
  <c r="CN24" i="6"/>
  <c r="CO24" i="6"/>
  <c r="CP24" i="6"/>
  <c r="CQ24" i="6"/>
  <c r="CR24" i="6"/>
  <c r="CS24" i="6"/>
  <c r="CT24" i="6"/>
  <c r="CU24" i="6"/>
  <c r="CV24" i="6"/>
  <c r="CW24" i="6"/>
  <c r="CX24" i="6"/>
  <c r="CY24" i="6"/>
  <c r="CZ24" i="6"/>
  <c r="DA24" i="6"/>
  <c r="DB24" i="6"/>
  <c r="DC24" i="6"/>
  <c r="DD24" i="6"/>
  <c r="DE24" i="6"/>
  <c r="DF24" i="6"/>
  <c r="DG24" i="6"/>
  <c r="DH24" i="6"/>
  <c r="DI24" i="6"/>
  <c r="DJ24" i="6"/>
  <c r="DK24" i="6"/>
  <c r="DL24" i="6"/>
  <c r="DM24" i="6"/>
  <c r="CN25" i="6"/>
  <c r="CO25" i="6"/>
  <c r="CP25" i="6"/>
  <c r="CQ25" i="6"/>
  <c r="CR25" i="6"/>
  <c r="CS25" i="6"/>
  <c r="CT25" i="6"/>
  <c r="CU25" i="6"/>
  <c r="CV25" i="6"/>
  <c r="CW25" i="6"/>
  <c r="CX25" i="6"/>
  <c r="CY25" i="6"/>
  <c r="CZ25" i="6"/>
  <c r="DA25" i="6"/>
  <c r="DB25" i="6"/>
  <c r="DC25" i="6"/>
  <c r="DD25" i="6"/>
  <c r="DE25" i="6"/>
  <c r="DF25" i="6"/>
  <c r="DG25" i="6"/>
  <c r="DH25" i="6"/>
  <c r="DI25" i="6"/>
  <c r="DJ25" i="6"/>
  <c r="DK25" i="6"/>
  <c r="DL25" i="6"/>
  <c r="DM25" i="6"/>
  <c r="CN26" i="6"/>
  <c r="CO26" i="6"/>
  <c r="CP26" i="6"/>
  <c r="CQ26" i="6"/>
  <c r="CR26" i="6"/>
  <c r="CS26" i="6"/>
  <c r="CT26" i="6"/>
  <c r="CU26" i="6"/>
  <c r="CV26" i="6"/>
  <c r="CW26" i="6"/>
  <c r="CX26" i="6"/>
  <c r="CY26" i="6"/>
  <c r="CZ26" i="6"/>
  <c r="DA26" i="6"/>
  <c r="DB26" i="6"/>
  <c r="DC26" i="6"/>
  <c r="DD26" i="6"/>
  <c r="DE26" i="6"/>
  <c r="DF26" i="6"/>
  <c r="DG26" i="6"/>
  <c r="DH26" i="6"/>
  <c r="DI26" i="6"/>
  <c r="DJ26" i="6"/>
  <c r="DK26" i="6"/>
  <c r="DL26" i="6"/>
  <c r="DM26" i="6"/>
  <c r="CN27" i="6"/>
  <c r="CO27" i="6"/>
  <c r="CP27" i="6"/>
  <c r="CQ27" i="6"/>
  <c r="CR27" i="6"/>
  <c r="CS27" i="6"/>
  <c r="CT27" i="6"/>
  <c r="CU27" i="6"/>
  <c r="CV27" i="6"/>
  <c r="CW27" i="6"/>
  <c r="CX27" i="6"/>
  <c r="CY27" i="6"/>
  <c r="CZ27" i="6"/>
  <c r="DA27" i="6"/>
  <c r="DB27" i="6"/>
  <c r="DC27" i="6"/>
  <c r="DD27" i="6"/>
  <c r="DE27" i="6"/>
  <c r="DF27" i="6"/>
  <c r="DG27" i="6"/>
  <c r="DH27" i="6"/>
  <c r="DI27" i="6"/>
  <c r="DJ27" i="6"/>
  <c r="DK27" i="6"/>
  <c r="DL27" i="6"/>
  <c r="DM27" i="6"/>
  <c r="CN28" i="6"/>
  <c r="CO28" i="6"/>
  <c r="CP28" i="6"/>
  <c r="CQ28" i="6"/>
  <c r="CR28" i="6"/>
  <c r="CS28" i="6"/>
  <c r="CT28" i="6"/>
  <c r="CU28" i="6"/>
  <c r="CV28" i="6"/>
  <c r="CW28" i="6"/>
  <c r="CX28" i="6"/>
  <c r="CY28" i="6"/>
  <c r="CZ28" i="6"/>
  <c r="DA28" i="6"/>
  <c r="DB28" i="6"/>
  <c r="DC28" i="6"/>
  <c r="DD28" i="6"/>
  <c r="DE28" i="6"/>
  <c r="DF28" i="6"/>
  <c r="DG28" i="6"/>
  <c r="DH28" i="6"/>
  <c r="DI28" i="6"/>
  <c r="DJ28" i="6"/>
  <c r="DK28" i="6"/>
  <c r="DL28" i="6"/>
  <c r="DM28" i="6"/>
  <c r="CN29" i="6"/>
  <c r="CO29" i="6"/>
  <c r="CP29" i="6"/>
  <c r="CQ29" i="6"/>
  <c r="CR29" i="6"/>
  <c r="CS29" i="6"/>
  <c r="CT29" i="6"/>
  <c r="CU29" i="6"/>
  <c r="CV29" i="6"/>
  <c r="CW29" i="6"/>
  <c r="CX29" i="6"/>
  <c r="CY29" i="6"/>
  <c r="CZ29" i="6"/>
  <c r="DA29" i="6"/>
  <c r="DB29" i="6"/>
  <c r="DC29" i="6"/>
  <c r="DD29" i="6"/>
  <c r="DE29" i="6"/>
  <c r="DF29" i="6"/>
  <c r="DG29" i="6"/>
  <c r="DH29" i="6"/>
  <c r="DI29" i="6"/>
  <c r="DJ29" i="6"/>
  <c r="DK29" i="6"/>
  <c r="DL29" i="6"/>
  <c r="DM29" i="6"/>
  <c r="CN30" i="6"/>
  <c r="CO30" i="6"/>
  <c r="CP30" i="6"/>
  <c r="CQ30" i="6"/>
  <c r="CR30" i="6"/>
  <c r="CS30" i="6"/>
  <c r="CT30" i="6"/>
  <c r="CU30" i="6"/>
  <c r="CV30" i="6"/>
  <c r="CW30" i="6"/>
  <c r="CX30" i="6"/>
  <c r="CY30" i="6"/>
  <c r="CZ30" i="6"/>
  <c r="DA30" i="6"/>
  <c r="DB30" i="6"/>
  <c r="DC30" i="6"/>
  <c r="DD30" i="6"/>
  <c r="DE30" i="6"/>
  <c r="DF30" i="6"/>
  <c r="DG30" i="6"/>
  <c r="DH30" i="6"/>
  <c r="DI30" i="6"/>
  <c r="DJ30" i="6"/>
  <c r="DK30" i="6"/>
  <c r="DL30" i="6"/>
  <c r="DM30" i="6"/>
  <c r="CN31" i="6"/>
  <c r="CO31" i="6"/>
  <c r="CP31" i="6"/>
  <c r="CQ31" i="6"/>
  <c r="CR31" i="6"/>
  <c r="CS31" i="6"/>
  <c r="CT31" i="6"/>
  <c r="CU31" i="6"/>
  <c r="CV31" i="6"/>
  <c r="CW31" i="6"/>
  <c r="CX31" i="6"/>
  <c r="CY31" i="6"/>
  <c r="CZ31" i="6"/>
  <c r="DA31" i="6"/>
  <c r="DB31" i="6"/>
  <c r="DC31" i="6"/>
  <c r="DD31" i="6"/>
  <c r="DE31" i="6"/>
  <c r="DF31" i="6"/>
  <c r="DG31" i="6"/>
  <c r="DH31" i="6"/>
  <c r="DI31" i="6"/>
  <c r="DJ31" i="6"/>
  <c r="DK31" i="6"/>
  <c r="DL31" i="6"/>
  <c r="DM31" i="6"/>
  <c r="CN32" i="6"/>
  <c r="CO32" i="6"/>
  <c r="CP32" i="6"/>
  <c r="CQ32" i="6"/>
  <c r="CR32" i="6"/>
  <c r="CS32" i="6"/>
  <c r="CT32" i="6"/>
  <c r="CU32" i="6"/>
  <c r="CV32" i="6"/>
  <c r="CW32" i="6"/>
  <c r="CX32" i="6"/>
  <c r="CY32" i="6"/>
  <c r="CZ32" i="6"/>
  <c r="DA32" i="6"/>
  <c r="DB32" i="6"/>
  <c r="DC32" i="6"/>
  <c r="DD32" i="6"/>
  <c r="DE32" i="6"/>
  <c r="DF32" i="6"/>
  <c r="DG32" i="6"/>
  <c r="DH32" i="6"/>
  <c r="DI32" i="6"/>
  <c r="DJ32" i="6"/>
  <c r="DK32" i="6"/>
  <c r="DL32" i="6"/>
  <c r="DM32" i="6"/>
  <c r="CN33" i="6"/>
  <c r="CO33" i="6"/>
  <c r="CP33" i="6"/>
  <c r="CQ33" i="6"/>
  <c r="CR33" i="6"/>
  <c r="CS33" i="6"/>
  <c r="CT33" i="6"/>
  <c r="CU33" i="6"/>
  <c r="CV33" i="6"/>
  <c r="CW33" i="6"/>
  <c r="CX33" i="6"/>
  <c r="CY33" i="6"/>
  <c r="CZ33" i="6"/>
  <c r="DA33" i="6"/>
  <c r="DB33" i="6"/>
  <c r="DC33" i="6"/>
  <c r="DD33" i="6"/>
  <c r="DE33" i="6"/>
  <c r="DF33" i="6"/>
  <c r="DG33" i="6"/>
  <c r="DH33" i="6"/>
  <c r="DI33" i="6"/>
  <c r="DJ33" i="6"/>
  <c r="DK33" i="6"/>
  <c r="DL33" i="6"/>
  <c r="DM33" i="6"/>
  <c r="CN34" i="6"/>
  <c r="CO34" i="6"/>
  <c r="CP34" i="6"/>
  <c r="CQ34" i="6"/>
  <c r="CR34" i="6"/>
  <c r="CS34" i="6"/>
  <c r="CT34" i="6"/>
  <c r="CU34" i="6"/>
  <c r="CV34" i="6"/>
  <c r="CW34" i="6"/>
  <c r="CX34" i="6"/>
  <c r="CY34" i="6"/>
  <c r="CZ34" i="6"/>
  <c r="DA34" i="6"/>
  <c r="DB34" i="6"/>
  <c r="DC34" i="6"/>
  <c r="DD34" i="6"/>
  <c r="DE34" i="6"/>
  <c r="DF34" i="6"/>
  <c r="DG34" i="6"/>
  <c r="DH34" i="6"/>
  <c r="DI34" i="6"/>
  <c r="DJ34" i="6"/>
  <c r="DK34" i="6"/>
  <c r="DL34" i="6"/>
  <c r="DM34" i="6"/>
  <c r="CN35" i="6"/>
  <c r="CO35" i="6"/>
  <c r="CP35" i="6"/>
  <c r="CQ35" i="6"/>
  <c r="CR35" i="6"/>
  <c r="CS35" i="6"/>
  <c r="CT35" i="6"/>
  <c r="CU35" i="6"/>
  <c r="CV35" i="6"/>
  <c r="CW35" i="6"/>
  <c r="CX35" i="6"/>
  <c r="CY35" i="6"/>
  <c r="CZ35" i="6"/>
  <c r="DA35" i="6"/>
  <c r="DB35" i="6"/>
  <c r="DC35" i="6"/>
  <c r="DD35" i="6"/>
  <c r="DE35" i="6"/>
  <c r="DF35" i="6"/>
  <c r="DG35" i="6"/>
  <c r="DH35" i="6"/>
  <c r="DI35" i="6"/>
  <c r="DJ35" i="6"/>
  <c r="DK35" i="6"/>
  <c r="DL35" i="6"/>
  <c r="DM35" i="6"/>
  <c r="CN36" i="6"/>
  <c r="CO36" i="6"/>
  <c r="CP36" i="6"/>
  <c r="CQ36" i="6"/>
  <c r="CR36" i="6"/>
  <c r="CS36" i="6"/>
  <c r="CT36" i="6"/>
  <c r="CU36" i="6"/>
  <c r="CV36" i="6"/>
  <c r="CW36" i="6"/>
  <c r="CX36" i="6"/>
  <c r="CY36" i="6"/>
  <c r="CZ36" i="6"/>
  <c r="DA36" i="6"/>
  <c r="DB36" i="6"/>
  <c r="DC36" i="6"/>
  <c r="DD36" i="6"/>
  <c r="DE36" i="6"/>
  <c r="DF36" i="6"/>
  <c r="DG36" i="6"/>
  <c r="DH36" i="6"/>
  <c r="DI36" i="6"/>
  <c r="DJ36" i="6"/>
  <c r="DK36" i="6"/>
  <c r="DL36" i="6"/>
  <c r="DM36" i="6"/>
  <c r="CN37" i="6"/>
  <c r="CO37" i="6"/>
  <c r="CP37" i="6"/>
  <c r="CQ37" i="6"/>
  <c r="CR37" i="6"/>
  <c r="CS37" i="6"/>
  <c r="CT37" i="6"/>
  <c r="CU37" i="6"/>
  <c r="CV37" i="6"/>
  <c r="CW37" i="6"/>
  <c r="CX37" i="6"/>
  <c r="CY37" i="6"/>
  <c r="CZ37" i="6"/>
  <c r="DA37" i="6"/>
  <c r="DB37" i="6"/>
  <c r="DC37" i="6"/>
  <c r="DD37" i="6"/>
  <c r="DE37" i="6"/>
  <c r="DF37" i="6"/>
  <c r="DG37" i="6"/>
  <c r="DH37" i="6"/>
  <c r="DI37" i="6"/>
  <c r="DJ37" i="6"/>
  <c r="DK37" i="6"/>
  <c r="DL37" i="6"/>
  <c r="DM37" i="6"/>
  <c r="CN38" i="6"/>
  <c r="CO38" i="6"/>
  <c r="CP38" i="6"/>
  <c r="CQ38" i="6"/>
  <c r="CR38" i="6"/>
  <c r="CS38" i="6"/>
  <c r="CT38" i="6"/>
  <c r="CU38" i="6"/>
  <c r="CV38" i="6"/>
  <c r="CW38" i="6"/>
  <c r="CX38" i="6"/>
  <c r="CY38" i="6"/>
  <c r="CZ38" i="6"/>
  <c r="DA38" i="6"/>
  <c r="DB38" i="6"/>
  <c r="DC38" i="6"/>
  <c r="DD38" i="6"/>
  <c r="DE38" i="6"/>
  <c r="DF38" i="6"/>
  <c r="DG38" i="6"/>
  <c r="DH38" i="6"/>
  <c r="DI38" i="6"/>
  <c r="DJ38" i="6"/>
  <c r="DK38" i="6"/>
  <c r="DL38" i="6"/>
  <c r="DM38" i="6"/>
  <c r="CN39" i="6"/>
  <c r="CO39" i="6"/>
  <c r="CP39" i="6"/>
  <c r="CQ39" i="6"/>
  <c r="CR39" i="6"/>
  <c r="CS39" i="6"/>
  <c r="CT39" i="6"/>
  <c r="CU39" i="6"/>
  <c r="CV39" i="6"/>
  <c r="CW39" i="6"/>
  <c r="CX39" i="6"/>
  <c r="CY39" i="6"/>
  <c r="CZ39" i="6"/>
  <c r="DA39" i="6"/>
  <c r="DB39" i="6"/>
  <c r="DC39" i="6"/>
  <c r="DD39" i="6"/>
  <c r="DE39" i="6"/>
  <c r="DF39" i="6"/>
  <c r="DG39" i="6"/>
  <c r="DH39" i="6"/>
  <c r="DI39" i="6"/>
  <c r="DJ39" i="6"/>
  <c r="DK39" i="6"/>
  <c r="DL39" i="6"/>
  <c r="DM39" i="6"/>
  <c r="CN40" i="6"/>
  <c r="CO40" i="6"/>
  <c r="CP40" i="6"/>
  <c r="CQ40" i="6"/>
  <c r="CR40" i="6"/>
  <c r="CS40" i="6"/>
  <c r="CT40" i="6"/>
  <c r="CU40" i="6"/>
  <c r="CV40" i="6"/>
  <c r="CW40" i="6"/>
  <c r="CX40" i="6"/>
  <c r="CY40" i="6"/>
  <c r="CZ40" i="6"/>
  <c r="DA40" i="6"/>
  <c r="DB40" i="6"/>
  <c r="DC40" i="6"/>
  <c r="DD40" i="6"/>
  <c r="DE40" i="6"/>
  <c r="DF40" i="6"/>
  <c r="DG40" i="6"/>
  <c r="DH40" i="6"/>
  <c r="DI40" i="6"/>
  <c r="DJ40" i="6"/>
  <c r="DK40" i="6"/>
  <c r="DL40" i="6"/>
  <c r="DM40" i="6"/>
  <c r="CN41" i="6"/>
  <c r="CO41" i="6"/>
  <c r="CP41" i="6"/>
  <c r="CQ41" i="6"/>
  <c r="CR41" i="6"/>
  <c r="CS41" i="6"/>
  <c r="CT41" i="6"/>
  <c r="CU41" i="6"/>
  <c r="CV41" i="6"/>
  <c r="CW41" i="6"/>
  <c r="CX41" i="6"/>
  <c r="CY41" i="6"/>
  <c r="CZ41" i="6"/>
  <c r="DA41" i="6"/>
  <c r="DB41" i="6"/>
  <c r="DC41" i="6"/>
  <c r="DD41" i="6"/>
  <c r="DE41" i="6"/>
  <c r="DF41" i="6"/>
  <c r="DG41" i="6"/>
  <c r="DH41" i="6"/>
  <c r="DI41" i="6"/>
  <c r="DJ41" i="6"/>
  <c r="DK41" i="6"/>
  <c r="DL41" i="6"/>
  <c r="DM41" i="6"/>
  <c r="CN42" i="6"/>
  <c r="CO42" i="6"/>
  <c r="CP42" i="6"/>
  <c r="CQ42" i="6"/>
  <c r="CR42" i="6"/>
  <c r="CS42" i="6"/>
  <c r="CT42" i="6"/>
  <c r="CU42" i="6"/>
  <c r="CV42" i="6"/>
  <c r="CW42" i="6"/>
  <c r="CX42" i="6"/>
  <c r="CY42" i="6"/>
  <c r="CZ42" i="6"/>
  <c r="DA42" i="6"/>
  <c r="DB42" i="6"/>
  <c r="DC42" i="6"/>
  <c r="DD42" i="6"/>
  <c r="DE42" i="6"/>
  <c r="DF42" i="6"/>
  <c r="DG42" i="6"/>
  <c r="DH42" i="6"/>
  <c r="DI42" i="6"/>
  <c r="DJ42" i="6"/>
  <c r="DK42" i="6"/>
  <c r="DL42" i="6"/>
  <c r="DM42" i="6"/>
  <c r="CN43" i="6"/>
  <c r="CO43" i="6"/>
  <c r="CP43" i="6"/>
  <c r="CQ43" i="6"/>
  <c r="CR43" i="6"/>
  <c r="CS43" i="6"/>
  <c r="CT43" i="6"/>
  <c r="CU43" i="6"/>
  <c r="CV43" i="6"/>
  <c r="CW43" i="6"/>
  <c r="CX43" i="6"/>
  <c r="CY43" i="6"/>
  <c r="CZ43" i="6"/>
  <c r="DA43" i="6"/>
  <c r="DB43" i="6"/>
  <c r="DC43" i="6"/>
  <c r="DD43" i="6"/>
  <c r="DE43" i="6"/>
  <c r="DF43" i="6"/>
  <c r="DG43" i="6"/>
  <c r="DH43" i="6"/>
  <c r="DI43" i="6"/>
  <c r="DJ43" i="6"/>
  <c r="DK43" i="6"/>
  <c r="DL43" i="6"/>
  <c r="DM43" i="6"/>
  <c r="CN44" i="6"/>
  <c r="CO44" i="6"/>
  <c r="CP44" i="6"/>
  <c r="CQ44" i="6"/>
  <c r="CR44" i="6"/>
  <c r="CS44" i="6"/>
  <c r="CT44" i="6"/>
  <c r="CU44" i="6"/>
  <c r="CV44" i="6"/>
  <c r="CW44" i="6"/>
  <c r="CX44" i="6"/>
  <c r="CY44" i="6"/>
  <c r="CZ44" i="6"/>
  <c r="DA44" i="6"/>
  <c r="DB44" i="6"/>
  <c r="DC44" i="6"/>
  <c r="DD44" i="6"/>
  <c r="DE44" i="6"/>
  <c r="DF44" i="6"/>
  <c r="DG44" i="6"/>
  <c r="DH44" i="6"/>
  <c r="DI44" i="6"/>
  <c r="DJ44" i="6"/>
  <c r="DK44" i="6"/>
  <c r="DL44" i="6"/>
  <c r="DM44" i="6"/>
  <c r="CN45" i="6"/>
  <c r="CO45" i="6"/>
  <c r="CP45" i="6"/>
  <c r="CQ45" i="6"/>
  <c r="CR45" i="6"/>
  <c r="CS45" i="6"/>
  <c r="CT45" i="6"/>
  <c r="CU45" i="6"/>
  <c r="CV45" i="6"/>
  <c r="CW45" i="6"/>
  <c r="CX45" i="6"/>
  <c r="CY45" i="6"/>
  <c r="CZ45" i="6"/>
  <c r="DA45" i="6"/>
  <c r="DB45" i="6"/>
  <c r="DC45" i="6"/>
  <c r="DD45" i="6"/>
  <c r="DE45" i="6"/>
  <c r="DF45" i="6"/>
  <c r="DG45" i="6"/>
  <c r="DH45" i="6"/>
  <c r="DI45" i="6"/>
  <c r="DJ45" i="6"/>
  <c r="DK45" i="6"/>
  <c r="DL45" i="6"/>
  <c r="DM45" i="6"/>
  <c r="CN46" i="6"/>
  <c r="CO46" i="6"/>
  <c r="CP46" i="6"/>
  <c r="CQ46" i="6"/>
  <c r="CR46" i="6"/>
  <c r="CS46" i="6"/>
  <c r="CT46" i="6"/>
  <c r="CU46" i="6"/>
  <c r="CV46" i="6"/>
  <c r="CW46" i="6"/>
  <c r="CX46" i="6"/>
  <c r="CY46" i="6"/>
  <c r="CZ46" i="6"/>
  <c r="DA46" i="6"/>
  <c r="DB46" i="6"/>
  <c r="DC46" i="6"/>
  <c r="DD46" i="6"/>
  <c r="DE46" i="6"/>
  <c r="DF46" i="6"/>
  <c r="DG46" i="6"/>
  <c r="DH46" i="6"/>
  <c r="DI46" i="6"/>
  <c r="DJ46" i="6"/>
  <c r="DK46" i="6"/>
  <c r="DL46" i="6"/>
  <c r="DM46" i="6"/>
  <c r="CN47" i="6"/>
  <c r="CO47" i="6"/>
  <c r="CP47" i="6"/>
  <c r="CQ47" i="6"/>
  <c r="CR47" i="6"/>
  <c r="CS47" i="6"/>
  <c r="CT47" i="6"/>
  <c r="CU47" i="6"/>
  <c r="CV47" i="6"/>
  <c r="CW47" i="6"/>
  <c r="CX47" i="6"/>
  <c r="CY47" i="6"/>
  <c r="CZ47" i="6"/>
  <c r="DA47" i="6"/>
  <c r="DB47" i="6"/>
  <c r="DC47" i="6"/>
  <c r="DD47" i="6"/>
  <c r="DE47" i="6"/>
  <c r="DF47" i="6"/>
  <c r="DG47" i="6"/>
  <c r="DH47" i="6"/>
  <c r="DI47" i="6"/>
  <c r="DJ47" i="6"/>
  <c r="DK47" i="6"/>
  <c r="DL47" i="6"/>
  <c r="DM47" i="6"/>
  <c r="CN48" i="6"/>
  <c r="CO48" i="6"/>
  <c r="CP48" i="6"/>
  <c r="CQ48" i="6"/>
  <c r="CR48" i="6"/>
  <c r="CS48" i="6"/>
  <c r="CT48" i="6"/>
  <c r="CU48" i="6"/>
  <c r="CV48" i="6"/>
  <c r="CW48" i="6"/>
  <c r="CX48" i="6"/>
  <c r="CY48" i="6"/>
  <c r="CZ48" i="6"/>
  <c r="DA48" i="6"/>
  <c r="DB48" i="6"/>
  <c r="DC48" i="6"/>
  <c r="DD48" i="6"/>
  <c r="DE48" i="6"/>
  <c r="DF48" i="6"/>
  <c r="DG48" i="6"/>
  <c r="DH48" i="6"/>
  <c r="DI48" i="6"/>
  <c r="DJ48" i="6"/>
  <c r="DK48" i="6"/>
  <c r="DL48" i="6"/>
  <c r="DM48" i="6"/>
  <c r="CN49" i="6"/>
  <c r="CO49" i="6"/>
  <c r="CP49" i="6"/>
  <c r="CQ49" i="6"/>
  <c r="CR49" i="6"/>
  <c r="CS49" i="6"/>
  <c r="CT49" i="6"/>
  <c r="CU49" i="6"/>
  <c r="CV49" i="6"/>
  <c r="CW49" i="6"/>
  <c r="CX49" i="6"/>
  <c r="CY49" i="6"/>
  <c r="CZ49" i="6"/>
  <c r="DA49" i="6"/>
  <c r="DB49" i="6"/>
  <c r="DC49" i="6"/>
  <c r="DD49" i="6"/>
  <c r="DE49" i="6"/>
  <c r="DF49" i="6"/>
  <c r="DG49" i="6"/>
  <c r="DH49" i="6"/>
  <c r="DI49" i="6"/>
  <c r="DJ49" i="6"/>
  <c r="DK49" i="6"/>
  <c r="DL49" i="6"/>
  <c r="DM49" i="6"/>
  <c r="CN50" i="6"/>
  <c r="CO50" i="6"/>
  <c r="CP50" i="6"/>
  <c r="CQ50" i="6"/>
  <c r="CR50" i="6"/>
  <c r="CS50" i="6"/>
  <c r="CT50" i="6"/>
  <c r="CU50" i="6"/>
  <c r="CV50" i="6"/>
  <c r="CW50" i="6"/>
  <c r="CX50" i="6"/>
  <c r="CY50" i="6"/>
  <c r="CZ50" i="6"/>
  <c r="DA50" i="6"/>
  <c r="DB50" i="6"/>
  <c r="DC50" i="6"/>
  <c r="DD50" i="6"/>
  <c r="DE50" i="6"/>
  <c r="DF50" i="6"/>
  <c r="DG50" i="6"/>
  <c r="DH50" i="6"/>
  <c r="DI50" i="6"/>
  <c r="DJ50" i="6"/>
  <c r="DK50" i="6"/>
  <c r="DL50" i="6"/>
  <c r="DM50" i="6"/>
  <c r="CN51" i="6"/>
  <c r="CO51" i="6"/>
  <c r="CP51" i="6"/>
  <c r="CQ51" i="6"/>
  <c r="CR51" i="6"/>
  <c r="CS51" i="6"/>
  <c r="CT51" i="6"/>
  <c r="CU51" i="6"/>
  <c r="CV51" i="6"/>
  <c r="CW51" i="6"/>
  <c r="CX51" i="6"/>
  <c r="CY51" i="6"/>
  <c r="CZ51" i="6"/>
  <c r="DA51" i="6"/>
  <c r="DB51" i="6"/>
  <c r="DC51" i="6"/>
  <c r="DD51" i="6"/>
  <c r="DE51" i="6"/>
  <c r="DF51" i="6"/>
  <c r="DG51" i="6"/>
  <c r="DH51" i="6"/>
  <c r="DI51" i="6"/>
  <c r="DJ51" i="6"/>
  <c r="DK51" i="6"/>
  <c r="DL51" i="6"/>
  <c r="DM51" i="6"/>
  <c r="CN52" i="6"/>
  <c r="CO52" i="6"/>
  <c r="CP52" i="6"/>
  <c r="CQ52" i="6"/>
  <c r="CR52" i="6"/>
  <c r="CS52" i="6"/>
  <c r="CT52" i="6"/>
  <c r="CU52" i="6"/>
  <c r="CV52" i="6"/>
  <c r="CW52" i="6"/>
  <c r="CX52" i="6"/>
  <c r="CY52" i="6"/>
  <c r="CZ52" i="6"/>
  <c r="DA52" i="6"/>
  <c r="DB52" i="6"/>
  <c r="DC52" i="6"/>
  <c r="DD52" i="6"/>
  <c r="DE52" i="6"/>
  <c r="DF52" i="6"/>
  <c r="DG52" i="6"/>
  <c r="DH52" i="6"/>
  <c r="DI52" i="6"/>
  <c r="DJ52" i="6"/>
  <c r="DK52" i="6"/>
  <c r="DL52" i="6"/>
  <c r="DM52" i="6"/>
  <c r="G96" i="6" l="1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I60" i="6"/>
  <c r="Q60" i="6"/>
  <c r="Y60" i="6"/>
  <c r="AG60" i="6"/>
  <c r="O61" i="6"/>
  <c r="W61" i="6"/>
  <c r="AE61" i="6"/>
  <c r="M62" i="6"/>
  <c r="U62" i="6"/>
  <c r="AC62" i="6"/>
  <c r="K63" i="6"/>
  <c r="S63" i="6"/>
  <c r="AA63" i="6"/>
  <c r="I64" i="6"/>
  <c r="Q64" i="6"/>
  <c r="Y64" i="6"/>
  <c r="AG64" i="6"/>
  <c r="O65" i="6"/>
  <c r="W65" i="6"/>
  <c r="AE65" i="6"/>
  <c r="M66" i="6"/>
  <c r="U66" i="6"/>
  <c r="AC66" i="6"/>
  <c r="K67" i="6"/>
  <c r="S67" i="6"/>
  <c r="AA67" i="6"/>
  <c r="I68" i="6"/>
  <c r="Q68" i="6"/>
  <c r="Y68" i="6"/>
  <c r="AG68" i="6"/>
  <c r="O69" i="6"/>
  <c r="W69" i="6"/>
  <c r="AE69" i="6"/>
  <c r="M70" i="6"/>
  <c r="U70" i="6"/>
  <c r="AC70" i="6"/>
  <c r="K71" i="6"/>
  <c r="S71" i="6"/>
  <c r="AA71" i="6"/>
  <c r="I72" i="6"/>
  <c r="Q72" i="6"/>
  <c r="Y72" i="6"/>
  <c r="AG72" i="6"/>
  <c r="O73" i="6"/>
  <c r="W73" i="6"/>
  <c r="AE73" i="6"/>
  <c r="M74" i="6"/>
  <c r="U74" i="6"/>
  <c r="AC74" i="6"/>
  <c r="K75" i="6"/>
  <c r="S75" i="6"/>
  <c r="AA75" i="6"/>
  <c r="I76" i="6"/>
  <c r="Q76" i="6"/>
  <c r="Y76" i="6"/>
  <c r="AG76" i="6"/>
  <c r="O77" i="6"/>
  <c r="W77" i="6"/>
  <c r="AE77" i="6"/>
  <c r="M78" i="6"/>
  <c r="U78" i="6"/>
  <c r="AC78" i="6"/>
  <c r="K79" i="6"/>
  <c r="S79" i="6"/>
  <c r="AA79" i="6"/>
  <c r="I80" i="6"/>
  <c r="Q80" i="6"/>
  <c r="Y80" i="6"/>
  <c r="AG80" i="6"/>
  <c r="O81" i="6"/>
  <c r="W81" i="6"/>
  <c r="AE81" i="6"/>
  <c r="M82" i="6"/>
  <c r="U82" i="6"/>
  <c r="AC82" i="6"/>
  <c r="K83" i="6"/>
  <c r="S83" i="6"/>
  <c r="AA83" i="6"/>
  <c r="I84" i="6"/>
  <c r="Q84" i="6"/>
  <c r="Y84" i="6"/>
  <c r="AG84" i="6"/>
  <c r="O85" i="6"/>
  <c r="W85" i="6"/>
  <c r="AE85" i="6"/>
  <c r="M86" i="6"/>
  <c r="U86" i="6"/>
  <c r="AC86" i="6"/>
  <c r="K87" i="6"/>
  <c r="S87" i="6"/>
  <c r="AA87" i="6"/>
  <c r="I88" i="6"/>
  <c r="Q88" i="6"/>
  <c r="Y88" i="6"/>
  <c r="AG88" i="6"/>
  <c r="O89" i="6"/>
  <c r="W89" i="6"/>
  <c r="AE89" i="6"/>
  <c r="M90" i="6"/>
  <c r="U90" i="6"/>
  <c r="AC90" i="6"/>
  <c r="K91" i="6"/>
  <c r="S91" i="6"/>
  <c r="AA91" i="6"/>
  <c r="I92" i="6"/>
  <c r="Q92" i="6"/>
  <c r="Y92" i="6"/>
  <c r="AG92" i="6"/>
  <c r="O93" i="6"/>
  <c r="J60" i="6"/>
  <c r="R60" i="6"/>
  <c r="Z60" i="6"/>
  <c r="AH60" i="6"/>
  <c r="P61" i="6"/>
  <c r="X61" i="6"/>
  <c r="AF61" i="6"/>
  <c r="N62" i="6"/>
  <c r="V62" i="6"/>
  <c r="AD62" i="6"/>
  <c r="L63" i="6"/>
  <c r="T63" i="6"/>
  <c r="AB63" i="6"/>
  <c r="J64" i="6"/>
  <c r="R64" i="6"/>
  <c r="Z64" i="6"/>
  <c r="AH64" i="6"/>
  <c r="P65" i="6"/>
  <c r="X65" i="6"/>
  <c r="AF65" i="6"/>
  <c r="N66" i="6"/>
  <c r="V66" i="6"/>
  <c r="AD66" i="6"/>
  <c r="L67" i="6"/>
  <c r="T67" i="6"/>
  <c r="AB67" i="6"/>
  <c r="J68" i="6"/>
  <c r="R68" i="6"/>
  <c r="Z68" i="6"/>
  <c r="AH68" i="6"/>
  <c r="P69" i="6"/>
  <c r="X69" i="6"/>
  <c r="AF69" i="6"/>
  <c r="N70" i="6"/>
  <c r="V70" i="6"/>
  <c r="AD70" i="6"/>
  <c r="L71" i="6"/>
  <c r="T71" i="6"/>
  <c r="AB71" i="6"/>
  <c r="J72" i="6"/>
  <c r="R72" i="6"/>
  <c r="Z72" i="6"/>
  <c r="AH72" i="6"/>
  <c r="P73" i="6"/>
  <c r="X73" i="6"/>
  <c r="AF73" i="6"/>
  <c r="N74" i="6"/>
  <c r="V74" i="6"/>
  <c r="AD74" i="6"/>
  <c r="L75" i="6"/>
  <c r="T75" i="6"/>
  <c r="AB75" i="6"/>
  <c r="J76" i="6"/>
  <c r="R76" i="6"/>
  <c r="Z76" i="6"/>
  <c r="AH76" i="6"/>
  <c r="P77" i="6"/>
  <c r="X77" i="6"/>
  <c r="AF77" i="6"/>
  <c r="N78" i="6"/>
  <c r="V78" i="6"/>
  <c r="AD78" i="6"/>
  <c r="L79" i="6"/>
  <c r="T79" i="6"/>
  <c r="AB79" i="6"/>
  <c r="J80" i="6"/>
  <c r="R80" i="6"/>
  <c r="Z80" i="6"/>
  <c r="AH80" i="6"/>
  <c r="P81" i="6"/>
  <c r="X81" i="6"/>
  <c r="AF81" i="6"/>
  <c r="N82" i="6"/>
  <c r="V82" i="6"/>
  <c r="AD82" i="6"/>
  <c r="L83" i="6"/>
  <c r="T83" i="6"/>
  <c r="AB83" i="6"/>
  <c r="J84" i="6"/>
  <c r="R84" i="6"/>
  <c r="Z84" i="6"/>
  <c r="AH84" i="6"/>
  <c r="P85" i="6"/>
  <c r="X85" i="6"/>
  <c r="AF85" i="6"/>
  <c r="N86" i="6"/>
  <c r="V86" i="6"/>
  <c r="AD86" i="6"/>
  <c r="L87" i="6"/>
  <c r="T87" i="6"/>
  <c r="AB87" i="6"/>
  <c r="J88" i="6"/>
  <c r="R88" i="6"/>
  <c r="Z88" i="6"/>
  <c r="AH88" i="6"/>
  <c r="P89" i="6"/>
  <c r="X89" i="6"/>
  <c r="AF89" i="6"/>
  <c r="N90" i="6"/>
  <c r="V90" i="6"/>
  <c r="AD90" i="6"/>
  <c r="L91" i="6"/>
  <c r="T91" i="6"/>
  <c r="AB91" i="6"/>
  <c r="J92" i="6"/>
  <c r="R92" i="6"/>
  <c r="Z92" i="6"/>
  <c r="AH92" i="6"/>
  <c r="P93" i="6"/>
  <c r="K60" i="6"/>
  <c r="S60" i="6"/>
  <c r="AA60" i="6"/>
  <c r="I61" i="6"/>
  <c r="Q61" i="6"/>
  <c r="Y61" i="6"/>
  <c r="AG61" i="6"/>
  <c r="O62" i="6"/>
  <c r="W62" i="6"/>
  <c r="AE62" i="6"/>
  <c r="M63" i="6"/>
  <c r="U63" i="6"/>
  <c r="AC63" i="6"/>
  <c r="K64" i="6"/>
  <c r="S64" i="6"/>
  <c r="AA64" i="6"/>
  <c r="I65" i="6"/>
  <c r="Q65" i="6"/>
  <c r="Y65" i="6"/>
  <c r="AG65" i="6"/>
  <c r="O66" i="6"/>
  <c r="W66" i="6"/>
  <c r="AE66" i="6"/>
  <c r="M67" i="6"/>
  <c r="U67" i="6"/>
  <c r="AC67" i="6"/>
  <c r="K68" i="6"/>
  <c r="S68" i="6"/>
  <c r="AA68" i="6"/>
  <c r="I69" i="6"/>
  <c r="Q69" i="6"/>
  <c r="Y69" i="6"/>
  <c r="AG69" i="6"/>
  <c r="O70" i="6"/>
  <c r="W70" i="6"/>
  <c r="AE70" i="6"/>
  <c r="M71" i="6"/>
  <c r="U71" i="6"/>
  <c r="AC71" i="6"/>
  <c r="K72" i="6"/>
  <c r="S72" i="6"/>
  <c r="AA72" i="6"/>
  <c r="I73" i="6"/>
  <c r="Q73" i="6"/>
  <c r="Y73" i="6"/>
  <c r="AG73" i="6"/>
  <c r="O74" i="6"/>
  <c r="W74" i="6"/>
  <c r="AE74" i="6"/>
  <c r="M75" i="6"/>
  <c r="U75" i="6"/>
  <c r="AC75" i="6"/>
  <c r="K76" i="6"/>
  <c r="S76" i="6"/>
  <c r="AA76" i="6"/>
  <c r="I77" i="6"/>
  <c r="Q77" i="6"/>
  <c r="Y77" i="6"/>
  <c r="AG77" i="6"/>
  <c r="O78" i="6"/>
  <c r="W78" i="6"/>
  <c r="AE78" i="6"/>
  <c r="M79" i="6"/>
  <c r="U79" i="6"/>
  <c r="AC79" i="6"/>
  <c r="K80" i="6"/>
  <c r="S80" i="6"/>
  <c r="AA80" i="6"/>
  <c r="I81" i="6"/>
  <c r="Q81" i="6"/>
  <c r="Y81" i="6"/>
  <c r="AG81" i="6"/>
  <c r="O82" i="6"/>
  <c r="W82" i="6"/>
  <c r="AE82" i="6"/>
  <c r="M83" i="6"/>
  <c r="U83" i="6"/>
  <c r="AC83" i="6"/>
  <c r="K84" i="6"/>
  <c r="S84" i="6"/>
  <c r="AA84" i="6"/>
  <c r="I85" i="6"/>
  <c r="Q85" i="6"/>
  <c r="Y85" i="6"/>
  <c r="AG85" i="6"/>
  <c r="O86" i="6"/>
  <c r="W86" i="6"/>
  <c r="AE86" i="6"/>
  <c r="M87" i="6"/>
  <c r="U87" i="6"/>
  <c r="AC87" i="6"/>
  <c r="K88" i="6"/>
  <c r="S88" i="6"/>
  <c r="AA88" i="6"/>
  <c r="I89" i="6"/>
  <c r="Q89" i="6"/>
  <c r="Y89" i="6"/>
  <c r="AG89" i="6"/>
  <c r="O90" i="6"/>
  <c r="W90" i="6"/>
  <c r="AE90" i="6"/>
  <c r="M91" i="6"/>
  <c r="U91" i="6"/>
  <c r="AC91" i="6"/>
  <c r="K92" i="6"/>
  <c r="S92" i="6"/>
  <c r="AA92" i="6"/>
  <c r="I93" i="6"/>
  <c r="Q93" i="6"/>
  <c r="N60" i="6"/>
  <c r="V60" i="6"/>
  <c r="AD60" i="6"/>
  <c r="L61" i="6"/>
  <c r="T61" i="6"/>
  <c r="AB61" i="6"/>
  <c r="J62" i="6"/>
  <c r="R62" i="6"/>
  <c r="Z62" i="6"/>
  <c r="AH62" i="6"/>
  <c r="P63" i="6"/>
  <c r="X63" i="6"/>
  <c r="AF63" i="6"/>
  <c r="N64" i="6"/>
  <c r="V64" i="6"/>
  <c r="AD64" i="6"/>
  <c r="L65" i="6"/>
  <c r="T65" i="6"/>
  <c r="AB65" i="6"/>
  <c r="J66" i="6"/>
  <c r="R66" i="6"/>
  <c r="Z66" i="6"/>
  <c r="AH66" i="6"/>
  <c r="P67" i="6"/>
  <c r="X67" i="6"/>
  <c r="AF67" i="6"/>
  <c r="N68" i="6"/>
  <c r="V68" i="6"/>
  <c r="AD68" i="6"/>
  <c r="L69" i="6"/>
  <c r="T69" i="6"/>
  <c r="AB69" i="6"/>
  <c r="J70" i="6"/>
  <c r="R70" i="6"/>
  <c r="Z70" i="6"/>
  <c r="AH70" i="6"/>
  <c r="P71" i="6"/>
  <c r="X71" i="6"/>
  <c r="AF71" i="6"/>
  <c r="N72" i="6"/>
  <c r="V72" i="6"/>
  <c r="AD72" i="6"/>
  <c r="L73" i="6"/>
  <c r="T73" i="6"/>
  <c r="AB73" i="6"/>
  <c r="J74" i="6"/>
  <c r="R74" i="6"/>
  <c r="Z74" i="6"/>
  <c r="AH74" i="6"/>
  <c r="P75" i="6"/>
  <c r="X75" i="6"/>
  <c r="AF75" i="6"/>
  <c r="N76" i="6"/>
  <c r="V76" i="6"/>
  <c r="AD76" i="6"/>
  <c r="L77" i="6"/>
  <c r="T77" i="6"/>
  <c r="AB77" i="6"/>
  <c r="J78" i="6"/>
  <c r="R78" i="6"/>
  <c r="Z78" i="6"/>
  <c r="AH78" i="6"/>
  <c r="P79" i="6"/>
  <c r="X79" i="6"/>
  <c r="AF79" i="6"/>
  <c r="N80" i="6"/>
  <c r="V80" i="6"/>
  <c r="AD80" i="6"/>
  <c r="L81" i="6"/>
  <c r="T81" i="6"/>
  <c r="AB81" i="6"/>
  <c r="J82" i="6"/>
  <c r="R82" i="6"/>
  <c r="Z82" i="6"/>
  <c r="AH82" i="6"/>
  <c r="P83" i="6"/>
  <c r="X83" i="6"/>
  <c r="AF83" i="6"/>
  <c r="N84" i="6"/>
  <c r="V84" i="6"/>
  <c r="AD84" i="6"/>
  <c r="L85" i="6"/>
  <c r="T85" i="6"/>
  <c r="AB85" i="6"/>
  <c r="J86" i="6"/>
  <c r="R86" i="6"/>
  <c r="Z86" i="6"/>
  <c r="AH86" i="6"/>
  <c r="P87" i="6"/>
  <c r="X87" i="6"/>
  <c r="AF87" i="6"/>
  <c r="N88" i="6"/>
  <c r="V88" i="6"/>
  <c r="AD88" i="6"/>
  <c r="L89" i="6"/>
  <c r="T89" i="6"/>
  <c r="AB89" i="6"/>
  <c r="J90" i="6"/>
  <c r="R90" i="6"/>
  <c r="Z90" i="6"/>
  <c r="AH90" i="6"/>
  <c r="P91" i="6"/>
  <c r="X91" i="6"/>
  <c r="AF91" i="6"/>
  <c r="N92" i="6"/>
  <c r="V92" i="6"/>
  <c r="AD92" i="6"/>
  <c r="L93" i="6"/>
  <c r="T93" i="6"/>
  <c r="AB93" i="6"/>
  <c r="J94" i="6"/>
  <c r="R94" i="6"/>
  <c r="Z94" i="6"/>
  <c r="AH94" i="6"/>
  <c r="P95" i="6"/>
  <c r="X95" i="6"/>
  <c r="AF95" i="6"/>
  <c r="N96" i="6"/>
  <c r="V96" i="6"/>
  <c r="AD96" i="6"/>
  <c r="O60" i="6"/>
  <c r="W60" i="6"/>
  <c r="AE60" i="6"/>
  <c r="M61" i="6"/>
  <c r="U61" i="6"/>
  <c r="AC61" i="6"/>
  <c r="K62" i="6"/>
  <c r="L60" i="6"/>
  <c r="AF60" i="6"/>
  <c r="AA61" i="6"/>
  <c r="T62" i="6"/>
  <c r="J63" i="6"/>
  <c r="Z63" i="6"/>
  <c r="P64" i="6"/>
  <c r="AF64" i="6"/>
  <c r="V65" i="6"/>
  <c r="L66" i="6"/>
  <c r="AB66" i="6"/>
  <c r="R67" i="6"/>
  <c r="AH67" i="6"/>
  <c r="X68" i="6"/>
  <c r="N69" i="6"/>
  <c r="AD69" i="6"/>
  <c r="T70" i="6"/>
  <c r="J71" i="6"/>
  <c r="Z71" i="6"/>
  <c r="P72" i="6"/>
  <c r="AF72" i="6"/>
  <c r="V73" i="6"/>
  <c r="L74" i="6"/>
  <c r="AB74" i="6"/>
  <c r="R75" i="6"/>
  <c r="AH75" i="6"/>
  <c r="X76" i="6"/>
  <c r="N77" i="6"/>
  <c r="AD77" i="6"/>
  <c r="T78" i="6"/>
  <c r="J79" i="6"/>
  <c r="Z79" i="6"/>
  <c r="P80" i="6"/>
  <c r="AF80" i="6"/>
  <c r="V81" i="6"/>
  <c r="L82" i="6"/>
  <c r="AB82" i="6"/>
  <c r="R83" i="6"/>
  <c r="AH83" i="6"/>
  <c r="X84" i="6"/>
  <c r="N85" i="6"/>
  <c r="AD85" i="6"/>
  <c r="T86" i="6"/>
  <c r="J87" i="6"/>
  <c r="Z87" i="6"/>
  <c r="P88" i="6"/>
  <c r="AF88" i="6"/>
  <c r="V89" i="6"/>
  <c r="L90" i="6"/>
  <c r="AB90" i="6"/>
  <c r="R91" i="6"/>
  <c r="AH91" i="6"/>
  <c r="X92" i="6"/>
  <c r="N93" i="6"/>
  <c r="Z93" i="6"/>
  <c r="I94" i="6"/>
  <c r="S94" i="6"/>
  <c r="AB94" i="6"/>
  <c r="K95" i="6"/>
  <c r="T95" i="6"/>
  <c r="AC95" i="6"/>
  <c r="L96" i="6"/>
  <c r="U96" i="6"/>
  <c r="AE96" i="6"/>
  <c r="I62" i="6"/>
  <c r="AC65" i="6"/>
  <c r="Y67" i="6"/>
  <c r="U69" i="6"/>
  <c r="Q71" i="6"/>
  <c r="W72" i="6"/>
  <c r="S74" i="6"/>
  <c r="O76" i="6"/>
  <c r="K78" i="6"/>
  <c r="W80" i="6"/>
  <c r="S82" i="6"/>
  <c r="O84" i="6"/>
  <c r="K86" i="6"/>
  <c r="AG87" i="6"/>
  <c r="AC89" i="6"/>
  <c r="Y91" i="6"/>
  <c r="U93" i="6"/>
  <c r="V94" i="6"/>
  <c r="W95" i="6"/>
  <c r="Y96" i="6"/>
  <c r="R61" i="6"/>
  <c r="R63" i="6"/>
  <c r="N65" i="6"/>
  <c r="J67" i="6"/>
  <c r="AF68" i="6"/>
  <c r="AB70" i="6"/>
  <c r="X72" i="6"/>
  <c r="AD73" i="6"/>
  <c r="P76" i="6"/>
  <c r="L78" i="6"/>
  <c r="AH79" i="6"/>
  <c r="AD81" i="6"/>
  <c r="Z83" i="6"/>
  <c r="V85" i="6"/>
  <c r="R87" i="6"/>
  <c r="N89" i="6"/>
  <c r="J91" i="6"/>
  <c r="AF92" i="6"/>
  <c r="N94" i="6"/>
  <c r="O95" i="6"/>
  <c r="Q96" i="6"/>
  <c r="S95" i="6"/>
  <c r="M60" i="6"/>
  <c r="J61" i="6"/>
  <c r="AD61" i="6"/>
  <c r="X62" i="6"/>
  <c r="N63" i="6"/>
  <c r="AD63" i="6"/>
  <c r="T64" i="6"/>
  <c r="J65" i="6"/>
  <c r="Z65" i="6"/>
  <c r="P66" i="6"/>
  <c r="AF66" i="6"/>
  <c r="V67" i="6"/>
  <c r="L68" i="6"/>
  <c r="AB68" i="6"/>
  <c r="R69" i="6"/>
  <c r="AH69" i="6"/>
  <c r="X70" i="6"/>
  <c r="N71" i="6"/>
  <c r="AD71" i="6"/>
  <c r="T72" i="6"/>
  <c r="J73" i="6"/>
  <c r="Z73" i="6"/>
  <c r="P74" i="6"/>
  <c r="AF74" i="6"/>
  <c r="V75" i="6"/>
  <c r="L76" i="6"/>
  <c r="AB76" i="6"/>
  <c r="R77" i="6"/>
  <c r="AH77" i="6"/>
  <c r="X78" i="6"/>
  <c r="N79" i="6"/>
  <c r="AD79" i="6"/>
  <c r="T80" i="6"/>
  <c r="J81" i="6"/>
  <c r="Z81" i="6"/>
  <c r="P82" i="6"/>
  <c r="AF82" i="6"/>
  <c r="V83" i="6"/>
  <c r="L84" i="6"/>
  <c r="AB84" i="6"/>
  <c r="R85" i="6"/>
  <c r="AH85" i="6"/>
  <c r="X86" i="6"/>
  <c r="N87" i="6"/>
  <c r="AD87" i="6"/>
  <c r="T88" i="6"/>
  <c r="J89" i="6"/>
  <c r="Z89" i="6"/>
  <c r="P90" i="6"/>
  <c r="AF90" i="6"/>
  <c r="V91" i="6"/>
  <c r="L92" i="6"/>
  <c r="AB92" i="6"/>
  <c r="R93" i="6"/>
  <c r="AA93" i="6"/>
  <c r="K94" i="6"/>
  <c r="T94" i="6"/>
  <c r="AC94" i="6"/>
  <c r="L95" i="6"/>
  <c r="U95" i="6"/>
  <c r="AD95" i="6"/>
  <c r="M96" i="6"/>
  <c r="W96" i="6"/>
  <c r="AF96" i="6"/>
  <c r="N61" i="6"/>
  <c r="Q63" i="6"/>
  <c r="W64" i="6"/>
  <c r="S66" i="6"/>
  <c r="O68" i="6"/>
  <c r="K70" i="6"/>
  <c r="AG71" i="6"/>
  <c r="AC73" i="6"/>
  <c r="Y75" i="6"/>
  <c r="U77" i="6"/>
  <c r="Q79" i="6"/>
  <c r="AC81" i="6"/>
  <c r="Y83" i="6"/>
  <c r="U85" i="6"/>
  <c r="Q87" i="6"/>
  <c r="M89" i="6"/>
  <c r="I91" i="6"/>
  <c r="AE92" i="6"/>
  <c r="M94" i="6"/>
  <c r="N95" i="6"/>
  <c r="P96" i="6"/>
  <c r="L62" i="6"/>
  <c r="AB62" i="6"/>
  <c r="X64" i="6"/>
  <c r="T66" i="6"/>
  <c r="P68" i="6"/>
  <c r="L70" i="6"/>
  <c r="AH71" i="6"/>
  <c r="T74" i="6"/>
  <c r="AF76" i="6"/>
  <c r="AB78" i="6"/>
  <c r="X80" i="6"/>
  <c r="T82" i="6"/>
  <c r="P84" i="6"/>
  <c r="L86" i="6"/>
  <c r="AH87" i="6"/>
  <c r="AD89" i="6"/>
  <c r="Z91" i="6"/>
  <c r="V93" i="6"/>
  <c r="W94" i="6"/>
  <c r="Y95" i="6"/>
  <c r="Z96" i="6"/>
  <c r="T96" i="6"/>
  <c r="P60" i="6"/>
  <c r="K61" i="6"/>
  <c r="AH61" i="6"/>
  <c r="Y62" i="6"/>
  <c r="O63" i="6"/>
  <c r="AE63" i="6"/>
  <c r="U64" i="6"/>
  <c r="K65" i="6"/>
  <c r="AA65" i="6"/>
  <c r="Q66" i="6"/>
  <c r="AG66" i="6"/>
  <c r="W67" i="6"/>
  <c r="M68" i="6"/>
  <c r="AC68" i="6"/>
  <c r="S69" i="6"/>
  <c r="I70" i="6"/>
  <c r="Y70" i="6"/>
  <c r="O71" i="6"/>
  <c r="AE71" i="6"/>
  <c r="U72" i="6"/>
  <c r="K73" i="6"/>
  <c r="AA73" i="6"/>
  <c r="Q74" i="6"/>
  <c r="AG74" i="6"/>
  <c r="W75" i="6"/>
  <c r="M76" i="6"/>
  <c r="AC76" i="6"/>
  <c r="S77" i="6"/>
  <c r="I78" i="6"/>
  <c r="Y78" i="6"/>
  <c r="O79" i="6"/>
  <c r="AE79" i="6"/>
  <c r="U80" i="6"/>
  <c r="K81" i="6"/>
  <c r="AA81" i="6"/>
  <c r="Q82" i="6"/>
  <c r="AG82" i="6"/>
  <c r="W83" i="6"/>
  <c r="M84" i="6"/>
  <c r="AC84" i="6"/>
  <c r="S85" i="6"/>
  <c r="I86" i="6"/>
  <c r="Y86" i="6"/>
  <c r="O87" i="6"/>
  <c r="AE87" i="6"/>
  <c r="U88" i="6"/>
  <c r="K89" i="6"/>
  <c r="AA89" i="6"/>
  <c r="Q90" i="6"/>
  <c r="AG90" i="6"/>
  <c r="W91" i="6"/>
  <c r="M92" i="6"/>
  <c r="AC92" i="6"/>
  <c r="S93" i="6"/>
  <c r="AC93" i="6"/>
  <c r="L94" i="6"/>
  <c r="U94" i="6"/>
  <c r="AD94" i="6"/>
  <c r="M95" i="6"/>
  <c r="V95" i="6"/>
  <c r="AE95" i="6"/>
  <c r="O96" i="6"/>
  <c r="X96" i="6"/>
  <c r="AG96" i="6"/>
  <c r="T60" i="6"/>
  <c r="AA62" i="6"/>
  <c r="AG63" i="6"/>
  <c r="M65" i="6"/>
  <c r="I67" i="6"/>
  <c r="AE68" i="6"/>
  <c r="AA70" i="6"/>
  <c r="M73" i="6"/>
  <c r="I75" i="6"/>
  <c r="AE76" i="6"/>
  <c r="AA78" i="6"/>
  <c r="AG79" i="6"/>
  <c r="M81" i="6"/>
  <c r="I83" i="6"/>
  <c r="AE84" i="6"/>
  <c r="AA86" i="6"/>
  <c r="W88" i="6"/>
  <c r="S90" i="6"/>
  <c r="O92" i="6"/>
  <c r="AD93" i="6"/>
  <c r="AE94" i="6"/>
  <c r="AG95" i="6"/>
  <c r="AH96" i="6"/>
  <c r="U60" i="6"/>
  <c r="AH63" i="6"/>
  <c r="AD65" i="6"/>
  <c r="Z67" i="6"/>
  <c r="V69" i="6"/>
  <c r="R71" i="6"/>
  <c r="N73" i="6"/>
  <c r="J75" i="6"/>
  <c r="Z75" i="6"/>
  <c r="V77" i="6"/>
  <c r="R79" i="6"/>
  <c r="N81" i="6"/>
  <c r="J83" i="6"/>
  <c r="AF84" i="6"/>
  <c r="AB86" i="6"/>
  <c r="X88" i="6"/>
  <c r="T90" i="6"/>
  <c r="P92" i="6"/>
  <c r="AE93" i="6"/>
  <c r="AF94" i="6"/>
  <c r="AH95" i="6"/>
  <c r="K96" i="6"/>
  <c r="X60" i="6"/>
  <c r="S61" i="6"/>
  <c r="P62" i="6"/>
  <c r="AF62" i="6"/>
  <c r="V63" i="6"/>
  <c r="L64" i="6"/>
  <c r="AB64" i="6"/>
  <c r="R65" i="6"/>
  <c r="AH65" i="6"/>
  <c r="X66" i="6"/>
  <c r="N67" i="6"/>
  <c r="AD67" i="6"/>
  <c r="T68" i="6"/>
  <c r="J69" i="6"/>
  <c r="Z69" i="6"/>
  <c r="P70" i="6"/>
  <c r="AF70" i="6"/>
  <c r="V71" i="6"/>
  <c r="L72" i="6"/>
  <c r="AB72" i="6"/>
  <c r="R73" i="6"/>
  <c r="AH73" i="6"/>
  <c r="X74" i="6"/>
  <c r="N75" i="6"/>
  <c r="AD75" i="6"/>
  <c r="T76" i="6"/>
  <c r="J77" i="6"/>
  <c r="Z77" i="6"/>
  <c r="P78" i="6"/>
  <c r="AF78" i="6"/>
  <c r="V79" i="6"/>
  <c r="L80" i="6"/>
  <c r="AB80" i="6"/>
  <c r="R81" i="6"/>
  <c r="AH81" i="6"/>
  <c r="X82" i="6"/>
  <c r="N83" i="6"/>
  <c r="AD83" i="6"/>
  <c r="T84" i="6"/>
  <c r="J85" i="6"/>
  <c r="Z85" i="6"/>
  <c r="P86" i="6"/>
  <c r="AF86" i="6"/>
  <c r="V87" i="6"/>
  <c r="L88" i="6"/>
  <c r="AB88" i="6"/>
  <c r="R89" i="6"/>
  <c r="AH89" i="6"/>
  <c r="X90" i="6"/>
  <c r="N91" i="6"/>
  <c r="AD91" i="6"/>
  <c r="T92" i="6"/>
  <c r="J93" i="6"/>
  <c r="W93" i="6"/>
  <c r="AF93" i="6"/>
  <c r="O94" i="6"/>
  <c r="X94" i="6"/>
  <c r="AG94" i="6"/>
  <c r="Q95" i="6"/>
  <c r="Z95" i="6"/>
  <c r="I96" i="6"/>
  <c r="R96" i="6"/>
  <c r="AA96" i="6"/>
  <c r="AB60" i="6"/>
  <c r="V61" i="6"/>
  <c r="Q62" i="6"/>
  <c r="AG62" i="6"/>
  <c r="W63" i="6"/>
  <c r="M64" i="6"/>
  <c r="AC64" i="6"/>
  <c r="S65" i="6"/>
  <c r="I66" i="6"/>
  <c r="Y66" i="6"/>
  <c r="O67" i="6"/>
  <c r="AE67" i="6"/>
  <c r="U68" i="6"/>
  <c r="K69" i="6"/>
  <c r="AA69" i="6"/>
  <c r="Q70" i="6"/>
  <c r="AG70" i="6"/>
  <c r="W71" i="6"/>
  <c r="M72" i="6"/>
  <c r="AC72" i="6"/>
  <c r="S73" i="6"/>
  <c r="I74" i="6"/>
  <c r="Y74" i="6"/>
  <c r="O75" i="6"/>
  <c r="AE75" i="6"/>
  <c r="U76" i="6"/>
  <c r="K77" i="6"/>
  <c r="AA77" i="6"/>
  <c r="Q78" i="6"/>
  <c r="AG78" i="6"/>
  <c r="W79" i="6"/>
  <c r="M80" i="6"/>
  <c r="AC80" i="6"/>
  <c r="S81" i="6"/>
  <c r="I82" i="6"/>
  <c r="Y82" i="6"/>
  <c r="O83" i="6"/>
  <c r="AE83" i="6"/>
  <c r="U84" i="6"/>
  <c r="K85" i="6"/>
  <c r="AA85" i="6"/>
  <c r="Q86" i="6"/>
  <c r="AG86" i="6"/>
  <c r="W87" i="6"/>
  <c r="M88" i="6"/>
  <c r="AC88" i="6"/>
  <c r="S89" i="6"/>
  <c r="I90" i="6"/>
  <c r="Y90" i="6"/>
  <c r="O91" i="6"/>
  <c r="AE91" i="6"/>
  <c r="U92" i="6"/>
  <c r="K93" i="6"/>
  <c r="X93" i="6"/>
  <c r="AG93" i="6"/>
  <c r="P94" i="6"/>
  <c r="Y94" i="6"/>
  <c r="I95" i="6"/>
  <c r="R95" i="6"/>
  <c r="AA95" i="6"/>
  <c r="J96" i="6"/>
  <c r="S96" i="6"/>
  <c r="AB96" i="6"/>
  <c r="AC60" i="6"/>
  <c r="Z61" i="6"/>
  <c r="S62" i="6"/>
  <c r="I63" i="6"/>
  <c r="Y63" i="6"/>
  <c r="O64" i="6"/>
  <c r="AE64" i="6"/>
  <c r="U65" i="6"/>
  <c r="K66" i="6"/>
  <c r="AA66" i="6"/>
  <c r="Q67" i="6"/>
  <c r="AG67" i="6"/>
  <c r="W68" i="6"/>
  <c r="M69" i="6"/>
  <c r="AC69" i="6"/>
  <c r="S70" i="6"/>
  <c r="I71" i="6"/>
  <c r="Y71" i="6"/>
  <c r="O72" i="6"/>
  <c r="AE72" i="6"/>
  <c r="U73" i="6"/>
  <c r="K74" i="6"/>
  <c r="AA74" i="6"/>
  <c r="Q75" i="6"/>
  <c r="AG75" i="6"/>
  <c r="W76" i="6"/>
  <c r="M77" i="6"/>
  <c r="AC77" i="6"/>
  <c r="S78" i="6"/>
  <c r="I79" i="6"/>
  <c r="Y79" i="6"/>
  <c r="O80" i="6"/>
  <c r="AE80" i="6"/>
  <c r="U81" i="6"/>
  <c r="K82" i="6"/>
  <c r="AA82" i="6"/>
  <c r="Q83" i="6"/>
  <c r="AG83" i="6"/>
  <c r="W84" i="6"/>
  <c r="M85" i="6"/>
  <c r="AC85" i="6"/>
  <c r="S86" i="6"/>
  <c r="I87" i="6"/>
  <c r="Y87" i="6"/>
  <c r="O88" i="6"/>
  <c r="AE88" i="6"/>
  <c r="U89" i="6"/>
  <c r="K90" i="6"/>
  <c r="AA90" i="6"/>
  <c r="Q91" i="6"/>
  <c r="AG91" i="6"/>
  <c r="W92" i="6"/>
  <c r="M93" i="6"/>
  <c r="Y93" i="6"/>
  <c r="AH93" i="6"/>
  <c r="Q94" i="6"/>
  <c r="AA94" i="6"/>
  <c r="J95" i="6"/>
  <c r="AB95" i="6"/>
  <c r="AC96" i="6"/>
  <c r="AW62" i="3" l="1"/>
  <c r="AX62" i="3"/>
  <c r="AY62" i="3"/>
  <c r="AZ62" i="3"/>
  <c r="BA62" i="3"/>
  <c r="BB62" i="3"/>
  <c r="BC62" i="3"/>
  <c r="BD62" i="3"/>
  <c r="BE62" i="3"/>
  <c r="BF62" i="3"/>
  <c r="BG62" i="3"/>
  <c r="BH62" i="3"/>
  <c r="BI62" i="3"/>
  <c r="BJ62" i="3"/>
  <c r="BK62" i="3"/>
  <c r="BL62" i="3"/>
  <c r="BM62" i="3"/>
  <c r="BN62" i="3"/>
  <c r="AT51" i="3"/>
  <c r="BC51" i="3"/>
  <c r="BK51" i="3"/>
  <c r="AU51" i="3"/>
  <c r="BD51" i="3"/>
  <c r="BL51" i="3"/>
  <c r="AV51" i="3"/>
  <c r="BE51" i="3"/>
  <c r="BM51" i="3"/>
  <c r="AR51" i="3"/>
  <c r="BI51" i="3"/>
  <c r="BA51" i="3"/>
  <c r="AW51" i="3"/>
  <c r="BF51" i="3"/>
  <c r="BN51" i="3"/>
  <c r="BB51" i="3"/>
  <c r="AX51" i="3"/>
  <c r="BG51" i="3"/>
  <c r="AQ51" i="3"/>
  <c r="AY51" i="3"/>
  <c r="BH51" i="3"/>
  <c r="AZ51" i="3"/>
  <c r="AS51" i="3"/>
  <c r="BJ51" i="3"/>
  <c r="B4" i="3" l="1"/>
  <c r="AJ54" i="3" l="1"/>
  <c r="AJ50" i="3"/>
  <c r="AJ52" i="3"/>
  <c r="AJ56" i="3"/>
  <c r="AJ58" i="3"/>
  <c r="B31" i="6"/>
  <c r="BB50" i="3"/>
  <c r="BD63" i="3"/>
  <c r="BA50" i="3"/>
  <c r="AS50" i="3"/>
  <c r="BC63" i="3"/>
  <c r="BI50" i="3"/>
  <c r="AZ50" i="3"/>
  <c r="AR50" i="3"/>
  <c r="BJ63" i="3"/>
  <c r="BB63" i="3"/>
  <c r="BH50" i="3"/>
  <c r="AY50" i="3"/>
  <c r="AQ50" i="3"/>
  <c r="BI63" i="3"/>
  <c r="BA63" i="3"/>
  <c r="BG50" i="3"/>
  <c r="AX50" i="3"/>
  <c r="BH63" i="3"/>
  <c r="AZ63" i="3"/>
  <c r="BK50" i="3"/>
  <c r="AT50" i="3"/>
  <c r="BL63" i="3"/>
  <c r="BD50" i="3"/>
  <c r="BJ50" i="3"/>
  <c r="BK63" i="3"/>
  <c r="BN50" i="3"/>
  <c r="BF50" i="3"/>
  <c r="AW50" i="3"/>
  <c r="BG63" i="3"/>
  <c r="AY63" i="3"/>
  <c r="BM50" i="3"/>
  <c r="BE50" i="3"/>
  <c r="AV50" i="3"/>
  <c r="BN63" i="3"/>
  <c r="BF63" i="3"/>
  <c r="AX63" i="3"/>
  <c r="BL50" i="3"/>
  <c r="BC50" i="3"/>
  <c r="AU50" i="3"/>
  <c r="BM63" i="3"/>
  <c r="BE63" i="3"/>
  <c r="AW63" i="3"/>
  <c r="B18" i="8" l="1"/>
  <c r="E8" i="8"/>
  <c r="G12" i="8" l="1"/>
  <c r="G8" i="8"/>
  <c r="B21" i="8" l="1"/>
  <c r="AK12" i="8"/>
  <c r="AL12" i="8"/>
  <c r="BL12" i="8"/>
  <c r="U12" i="8"/>
  <c r="AU12" i="8"/>
  <c r="BI12" i="8"/>
  <c r="AQ12" i="8"/>
  <c r="AA12" i="8"/>
  <c r="W12" i="8"/>
  <c r="AX12" i="8"/>
  <c r="AC12" i="8"/>
  <c r="V12" i="8"/>
  <c r="I12" i="8"/>
  <c r="AD12" i="8"/>
  <c r="AS12" i="8"/>
  <c r="AG12" i="8"/>
  <c r="M12" i="8"/>
  <c r="L12" i="8"/>
  <c r="AW12" i="8"/>
  <c r="BB12" i="8"/>
  <c r="BG12" i="8"/>
  <c r="AJ12" i="8"/>
  <c r="N12" i="8"/>
  <c r="AR12" i="8"/>
  <c r="AB12" i="8"/>
  <c r="BF12" i="8"/>
  <c r="AE12" i="8"/>
  <c r="AO12" i="8"/>
  <c r="BJ12" i="8"/>
  <c r="AN12" i="8"/>
  <c r="BH12" i="8"/>
  <c r="Z12" i="8"/>
  <c r="AI12" i="8"/>
  <c r="J12" i="8"/>
  <c r="BN12" i="8"/>
  <c r="AF12" i="8"/>
  <c r="S12" i="8"/>
  <c r="BM12" i="8"/>
  <c r="BA12" i="8"/>
  <c r="Y12" i="8"/>
  <c r="O12" i="8"/>
  <c r="X12" i="8"/>
  <c r="AV12" i="8"/>
  <c r="R12" i="8"/>
  <c r="BK12" i="8"/>
  <c r="AT12" i="8"/>
  <c r="BO12" i="8"/>
  <c r="K12" i="8"/>
  <c r="AP12" i="8"/>
  <c r="Q12" i="8"/>
  <c r="AY12" i="8"/>
  <c r="BC12" i="8"/>
  <c r="BD12" i="8"/>
  <c r="BE12" i="8"/>
  <c r="AM12" i="8"/>
  <c r="P12" i="8"/>
  <c r="AZ12" i="8"/>
  <c r="AH12" i="8"/>
  <c r="T12" i="8"/>
  <c r="O72" i="3" l="1"/>
  <c r="O73" i="3"/>
  <c r="O74" i="3"/>
  <c r="O75" i="3"/>
  <c r="O76" i="3"/>
  <c r="O77" i="3"/>
  <c r="O78" i="3"/>
  <c r="O79" i="3"/>
  <c r="O80" i="3"/>
  <c r="O81" i="3"/>
  <c r="O82" i="3"/>
  <c r="O83" i="3"/>
  <c r="O84" i="3"/>
  <c r="O85" i="3"/>
  <c r="O86" i="3"/>
  <c r="O87" i="3"/>
  <c r="O88" i="3"/>
  <c r="O89" i="3"/>
  <c r="O90" i="3"/>
  <c r="O91" i="3"/>
  <c r="O92" i="3"/>
  <c r="O93" i="3"/>
  <c r="O94" i="3"/>
  <c r="O95" i="3"/>
  <c r="O96" i="3"/>
  <c r="O97" i="3"/>
  <c r="O71" i="3"/>
  <c r="AH70" i="3" l="1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AE39" i="3" l="1"/>
  <c r="AF39" i="3"/>
  <c r="AG39" i="3"/>
  <c r="AH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Q39" i="3"/>
  <c r="P39" i="3" l="1"/>
  <c r="O60" i="3"/>
  <c r="O61" i="3"/>
  <c r="O62" i="3"/>
  <c r="O63" i="3"/>
  <c r="O64" i="3"/>
  <c r="O65" i="3"/>
  <c r="O66" i="3"/>
  <c r="O40" i="3"/>
  <c r="O41" i="3"/>
  <c r="O42" i="3"/>
  <c r="O43" i="3"/>
  <c r="O44" i="3"/>
  <c r="O45" i="3"/>
  <c r="O46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39" i="3"/>
  <c r="G49" i="6" l="1"/>
  <c r="G50" i="6"/>
  <c r="G43" i="6"/>
  <c r="G51" i="6"/>
  <c r="G44" i="6"/>
  <c r="G52" i="6"/>
  <c r="G45" i="6"/>
  <c r="G46" i="6"/>
  <c r="G47" i="6"/>
  <c r="G48" i="6"/>
  <c r="AL52" i="3"/>
  <c r="AL50" i="3"/>
  <c r="P189" i="5"/>
  <c r="P163" i="5"/>
  <c r="P137" i="5"/>
  <c r="P109" i="5"/>
  <c r="P83" i="5"/>
  <c r="P57" i="5"/>
  <c r="P29" i="5"/>
  <c r="P3" i="5"/>
  <c r="AL53" i="3" l="1"/>
  <c r="AL54" i="3"/>
  <c r="AL55" i="3" s="1"/>
  <c r="AL56" i="3"/>
  <c r="AL57" i="3" s="1"/>
  <c r="AL58" i="3"/>
  <c r="AL59" i="3" s="1"/>
  <c r="AL51" i="3"/>
  <c r="U5" i="5"/>
  <c r="U6" i="5"/>
  <c r="U7" i="5"/>
  <c r="U8" i="5"/>
  <c r="U9" i="5"/>
  <c r="AA9" i="5" s="1"/>
  <c r="AC9" i="5" s="1"/>
  <c r="U10" i="5"/>
  <c r="U11" i="5"/>
  <c r="AA11" i="5" s="1"/>
  <c r="AB11" i="5" s="1"/>
  <c r="U12" i="5"/>
  <c r="AA12" i="5" s="1"/>
  <c r="U13" i="5"/>
  <c r="U14" i="5"/>
  <c r="U15" i="5"/>
  <c r="U16" i="5"/>
  <c r="AA16" i="5" s="1"/>
  <c r="AB16" i="5" s="1"/>
  <c r="U17" i="5"/>
  <c r="AA17" i="5" s="1"/>
  <c r="AC17" i="5" s="1"/>
  <c r="U18" i="5"/>
  <c r="U19" i="5"/>
  <c r="U20" i="5"/>
  <c r="AA20" i="5" s="1"/>
  <c r="U21" i="5"/>
  <c r="U22" i="5"/>
  <c r="AA22" i="5" s="1"/>
  <c r="U23" i="5"/>
  <c r="U24" i="5"/>
  <c r="AA24" i="5" s="1"/>
  <c r="U25" i="5"/>
  <c r="U26" i="5"/>
  <c r="U27" i="5"/>
  <c r="AA27" i="5" s="1"/>
  <c r="AC27" i="5" s="1"/>
  <c r="U28" i="5"/>
  <c r="AA28" i="5" s="1"/>
  <c r="AC28" i="5" s="1"/>
  <c r="U4" i="5"/>
  <c r="AJ41" i="3"/>
  <c r="AJ42" i="3" s="1"/>
  <c r="AK41" i="3"/>
  <c r="AK42" i="3" s="1"/>
  <c r="AJ43" i="3"/>
  <c r="AJ44" i="3" s="1"/>
  <c r="AK43" i="3"/>
  <c r="AK44" i="3" s="1"/>
  <c r="AJ45" i="3"/>
  <c r="AJ46" i="3" s="1"/>
  <c r="AK45" i="3"/>
  <c r="AK46" i="3" s="1"/>
  <c r="AJ47" i="3"/>
  <c r="AJ48" i="3" s="1"/>
  <c r="AK47" i="3"/>
  <c r="AK48" i="3" s="1"/>
  <c r="AK39" i="3"/>
  <c r="AK40" i="3" s="1"/>
  <c r="AJ39" i="3"/>
  <c r="AJ40" i="3" s="1"/>
  <c r="BW28" i="5"/>
  <c r="BR28" i="5"/>
  <c r="BS28" i="5" s="1"/>
  <c r="BK28" i="5"/>
  <c r="BM28" i="5" s="1"/>
  <c r="BF28" i="5"/>
  <c r="BG28" i="5" s="1"/>
  <c r="AY28" i="5"/>
  <c r="BA28" i="5" s="1"/>
  <c r="AT28" i="5"/>
  <c r="AM28" i="5"/>
  <c r="AO28" i="5" s="1"/>
  <c r="AH28" i="5"/>
  <c r="BW27" i="5"/>
  <c r="BR27" i="5"/>
  <c r="BT27" i="5" s="1"/>
  <c r="BK27" i="5"/>
  <c r="BM27" i="5" s="1"/>
  <c r="BF27" i="5"/>
  <c r="AY27" i="5"/>
  <c r="BA27" i="5" s="1"/>
  <c r="AT27" i="5"/>
  <c r="AU27" i="5" s="1"/>
  <c r="AM27" i="5"/>
  <c r="AH27" i="5"/>
  <c r="BW26" i="5"/>
  <c r="BY26" i="5" s="1"/>
  <c r="BR26" i="5"/>
  <c r="BT26" i="5" s="1"/>
  <c r="BK26" i="5"/>
  <c r="BF26" i="5"/>
  <c r="BH26" i="5" s="1"/>
  <c r="AY26" i="5"/>
  <c r="AT26" i="5"/>
  <c r="AM26" i="5"/>
  <c r="AH26" i="5"/>
  <c r="AA26" i="5"/>
  <c r="AC26" i="5" s="1"/>
  <c r="V26" i="5"/>
  <c r="W26" i="5" s="1"/>
  <c r="BW25" i="5"/>
  <c r="BR25" i="5"/>
  <c r="BK25" i="5"/>
  <c r="BF25" i="5"/>
  <c r="BH25" i="5" s="1"/>
  <c r="AY25" i="5"/>
  <c r="BA25" i="5" s="1"/>
  <c r="AT25" i="5"/>
  <c r="AU25" i="5" s="1"/>
  <c r="AM25" i="5"/>
  <c r="AH25" i="5"/>
  <c r="AI25" i="5" s="1"/>
  <c r="AA25" i="5"/>
  <c r="V25" i="5"/>
  <c r="X25" i="5" s="1"/>
  <c r="BW24" i="5"/>
  <c r="BY24" i="5" s="1"/>
  <c r="BR24" i="5"/>
  <c r="BK24" i="5"/>
  <c r="BF24" i="5"/>
  <c r="BG24" i="5" s="1"/>
  <c r="AY24" i="5"/>
  <c r="BA24" i="5" s="1"/>
  <c r="AT24" i="5"/>
  <c r="AM24" i="5"/>
  <c r="AO24" i="5" s="1"/>
  <c r="AH24" i="5"/>
  <c r="BW23" i="5"/>
  <c r="BY23" i="5" s="1"/>
  <c r="BR23" i="5"/>
  <c r="BK23" i="5"/>
  <c r="BM23" i="5" s="1"/>
  <c r="BF23" i="5"/>
  <c r="BG23" i="5" s="1"/>
  <c r="AY23" i="5"/>
  <c r="BA23" i="5" s="1"/>
  <c r="AT23" i="5"/>
  <c r="AV23" i="5" s="1"/>
  <c r="AM23" i="5"/>
  <c r="AO23" i="5" s="1"/>
  <c r="AH23" i="5"/>
  <c r="AI23" i="5" s="1"/>
  <c r="AA23" i="5"/>
  <c r="V23" i="5"/>
  <c r="BW22" i="5"/>
  <c r="BY22" i="5" s="1"/>
  <c r="BR22" i="5"/>
  <c r="BS22" i="5" s="1"/>
  <c r="BK22" i="5"/>
  <c r="BF22" i="5"/>
  <c r="BH22" i="5" s="1"/>
  <c r="AY22" i="5"/>
  <c r="AT22" i="5"/>
  <c r="AM22" i="5"/>
  <c r="AO22" i="5" s="1"/>
  <c r="AH22" i="5"/>
  <c r="AI22" i="5" s="1"/>
  <c r="V22" i="5"/>
  <c r="X22" i="5" s="1"/>
  <c r="BW21" i="5"/>
  <c r="BY21" i="5" s="1"/>
  <c r="BR21" i="5"/>
  <c r="BT21" i="5" s="1"/>
  <c r="BK21" i="5"/>
  <c r="BM21" i="5" s="1"/>
  <c r="BF21" i="5"/>
  <c r="BG21" i="5" s="1"/>
  <c r="AY21" i="5"/>
  <c r="AT21" i="5"/>
  <c r="AU21" i="5" s="1"/>
  <c r="AM21" i="5"/>
  <c r="AO21" i="5" s="1"/>
  <c r="AH21" i="5"/>
  <c r="AJ21" i="5" s="1"/>
  <c r="AA21" i="5"/>
  <c r="AC21" i="5" s="1"/>
  <c r="V21" i="5"/>
  <c r="W21" i="5" s="1"/>
  <c r="BW20" i="5"/>
  <c r="BR20" i="5"/>
  <c r="BK20" i="5"/>
  <c r="BM20" i="5" s="1"/>
  <c r="BF20" i="5"/>
  <c r="BG20" i="5" s="1"/>
  <c r="AY20" i="5"/>
  <c r="BA20" i="5" s="1"/>
  <c r="AT20" i="5"/>
  <c r="AU20" i="5" s="1"/>
  <c r="AM20" i="5"/>
  <c r="AH20" i="5"/>
  <c r="BW19" i="5"/>
  <c r="BR19" i="5"/>
  <c r="BK19" i="5"/>
  <c r="BM19" i="5" s="1"/>
  <c r="BF19" i="5"/>
  <c r="BG19" i="5" s="1"/>
  <c r="AY19" i="5"/>
  <c r="BA19" i="5" s="1"/>
  <c r="AT19" i="5"/>
  <c r="AM19" i="5"/>
  <c r="AH19" i="5"/>
  <c r="AJ19" i="5" s="1"/>
  <c r="AA19" i="5"/>
  <c r="AC19" i="5" s="1"/>
  <c r="V19" i="5"/>
  <c r="W19" i="5" s="1"/>
  <c r="BW18" i="5"/>
  <c r="BR18" i="5"/>
  <c r="BS18" i="5" s="1"/>
  <c r="BK18" i="5"/>
  <c r="BM18" i="5" s="1"/>
  <c r="BF18" i="5"/>
  <c r="BG18" i="5" s="1"/>
  <c r="AY18" i="5"/>
  <c r="AT18" i="5"/>
  <c r="AM18" i="5"/>
  <c r="AO18" i="5" s="1"/>
  <c r="AH18" i="5"/>
  <c r="AA18" i="5"/>
  <c r="AB18" i="5" s="1"/>
  <c r="V18" i="5"/>
  <c r="X18" i="5" s="1"/>
  <c r="BW17" i="5"/>
  <c r="BR17" i="5"/>
  <c r="BS17" i="5" s="1"/>
  <c r="BK17" i="5"/>
  <c r="BL17" i="5" s="1"/>
  <c r="BH17" i="5"/>
  <c r="BF17" i="5"/>
  <c r="BG17" i="5" s="1"/>
  <c r="AY17" i="5"/>
  <c r="BA17" i="5" s="1"/>
  <c r="AT17" i="5"/>
  <c r="AU17" i="5" s="1"/>
  <c r="AM17" i="5"/>
  <c r="AH17" i="5"/>
  <c r="BW16" i="5"/>
  <c r="BX16" i="5" s="1"/>
  <c r="BR16" i="5"/>
  <c r="BS16" i="5" s="1"/>
  <c r="BK16" i="5"/>
  <c r="BF16" i="5"/>
  <c r="AY16" i="5"/>
  <c r="BA16" i="5" s="1"/>
  <c r="AT16" i="5"/>
  <c r="AV16" i="5" s="1"/>
  <c r="AM16" i="5"/>
  <c r="AH16" i="5"/>
  <c r="AJ16" i="5" s="1"/>
  <c r="V16" i="5"/>
  <c r="X16" i="5" s="1"/>
  <c r="BW15" i="5"/>
  <c r="BY15" i="5" s="1"/>
  <c r="BR15" i="5"/>
  <c r="BT15" i="5" s="1"/>
  <c r="BK15" i="5"/>
  <c r="BF15" i="5"/>
  <c r="AY15" i="5"/>
  <c r="BA15" i="5" s="1"/>
  <c r="AT15" i="5"/>
  <c r="AU15" i="5" s="1"/>
  <c r="AM15" i="5"/>
  <c r="AO15" i="5" s="1"/>
  <c r="AH15" i="5"/>
  <c r="AI15" i="5" s="1"/>
  <c r="AA15" i="5"/>
  <c r="AB15" i="5" s="1"/>
  <c r="V15" i="5"/>
  <c r="BW14" i="5"/>
  <c r="BY14" i="5" s="1"/>
  <c r="BR14" i="5"/>
  <c r="BT14" i="5" s="1"/>
  <c r="BK14" i="5"/>
  <c r="BF14" i="5"/>
  <c r="BH14" i="5" s="1"/>
  <c r="AY14" i="5"/>
  <c r="AZ14" i="5" s="1"/>
  <c r="AT14" i="5"/>
  <c r="AM14" i="5"/>
  <c r="AO14" i="5" s="1"/>
  <c r="AH14" i="5"/>
  <c r="AJ14" i="5" s="1"/>
  <c r="AA14" i="5"/>
  <c r="V14" i="5"/>
  <c r="BW13" i="5"/>
  <c r="BY13" i="5" s="1"/>
  <c r="BT13" i="5"/>
  <c r="BR13" i="5"/>
  <c r="BS13" i="5" s="1"/>
  <c r="BK13" i="5"/>
  <c r="BM13" i="5" s="1"/>
  <c r="BF13" i="5"/>
  <c r="BH13" i="5" s="1"/>
  <c r="AY13" i="5"/>
  <c r="BA13" i="5" s="1"/>
  <c r="AT13" i="5"/>
  <c r="AM13" i="5"/>
  <c r="AH13" i="5"/>
  <c r="AJ13" i="5" s="1"/>
  <c r="AA13" i="5"/>
  <c r="V13" i="5"/>
  <c r="W13" i="5" s="1"/>
  <c r="BW12" i="5"/>
  <c r="BX12" i="5" s="1"/>
  <c r="BR12" i="5"/>
  <c r="BS12" i="5" s="1"/>
  <c r="BK12" i="5"/>
  <c r="BL12" i="5" s="1"/>
  <c r="BF12" i="5"/>
  <c r="BH12" i="5" s="1"/>
  <c r="AY12" i="5"/>
  <c r="AT12" i="5"/>
  <c r="AM12" i="5"/>
  <c r="AO12" i="5" s="1"/>
  <c r="AH12" i="5"/>
  <c r="AI12" i="5" s="1"/>
  <c r="BW11" i="5"/>
  <c r="BX11" i="5" s="1"/>
  <c r="BR11" i="5"/>
  <c r="BT11" i="5" s="1"/>
  <c r="BK11" i="5"/>
  <c r="BM11" i="5" s="1"/>
  <c r="BF11" i="5"/>
  <c r="BH11" i="5" s="1"/>
  <c r="AY11" i="5"/>
  <c r="BA11" i="5" s="1"/>
  <c r="AT11" i="5"/>
  <c r="AV11" i="5" s="1"/>
  <c r="AM11" i="5"/>
  <c r="AH11" i="5"/>
  <c r="AI11" i="5" s="1"/>
  <c r="V11" i="5"/>
  <c r="X11" i="5" s="1"/>
  <c r="BW10" i="5"/>
  <c r="BY10" i="5" s="1"/>
  <c r="BR10" i="5"/>
  <c r="BT10" i="5" s="1"/>
  <c r="BK10" i="5"/>
  <c r="BM10" i="5" s="1"/>
  <c r="BF10" i="5"/>
  <c r="BH10" i="5" s="1"/>
  <c r="AY10" i="5"/>
  <c r="AT10" i="5"/>
  <c r="AU10" i="5" s="1"/>
  <c r="AM10" i="5"/>
  <c r="AN10" i="5" s="1"/>
  <c r="AH10" i="5"/>
  <c r="AJ10" i="5" s="1"/>
  <c r="AA10" i="5"/>
  <c r="AC10" i="5" s="1"/>
  <c r="V10" i="5"/>
  <c r="X10" i="5" s="1"/>
  <c r="BW9" i="5"/>
  <c r="BX9" i="5" s="1"/>
  <c r="BR9" i="5"/>
  <c r="BS9" i="5" s="1"/>
  <c r="BK9" i="5"/>
  <c r="BF9" i="5"/>
  <c r="BG9" i="5" s="1"/>
  <c r="AY9" i="5"/>
  <c r="AZ9" i="5" s="1"/>
  <c r="AT9" i="5"/>
  <c r="AV9" i="5" s="1"/>
  <c r="AM9" i="5"/>
  <c r="AO9" i="5" s="1"/>
  <c r="AH9" i="5"/>
  <c r="AJ9" i="5" s="1"/>
  <c r="BW8" i="5"/>
  <c r="BR8" i="5"/>
  <c r="BS8" i="5" s="1"/>
  <c r="BK8" i="5"/>
  <c r="BL8" i="5" s="1"/>
  <c r="BF8" i="5"/>
  <c r="BH8" i="5" s="1"/>
  <c r="AY8" i="5"/>
  <c r="BA8" i="5" s="1"/>
  <c r="AT8" i="5"/>
  <c r="AV8" i="5" s="1"/>
  <c r="AM8" i="5"/>
  <c r="AO8" i="5" s="1"/>
  <c r="AH8" i="5"/>
  <c r="AJ8" i="5" s="1"/>
  <c r="AA8" i="5"/>
  <c r="V8" i="5"/>
  <c r="W8" i="5" s="1"/>
  <c r="BW7" i="5"/>
  <c r="BX7" i="5" s="1"/>
  <c r="BR7" i="5"/>
  <c r="BT7" i="5" s="1"/>
  <c r="BK7" i="5"/>
  <c r="BM7" i="5" s="1"/>
  <c r="BF7" i="5"/>
  <c r="BH7" i="5" s="1"/>
  <c r="AY7" i="5"/>
  <c r="BA7" i="5" s="1"/>
  <c r="AT7" i="5"/>
  <c r="AV7" i="5" s="1"/>
  <c r="AM7" i="5"/>
  <c r="AH7" i="5"/>
  <c r="AI7" i="5" s="1"/>
  <c r="AA7" i="5"/>
  <c r="AB7" i="5" s="1"/>
  <c r="V7" i="5"/>
  <c r="X7" i="5" s="1"/>
  <c r="BW6" i="5"/>
  <c r="BY6" i="5" s="1"/>
  <c r="BR6" i="5"/>
  <c r="BT6" i="5" s="1"/>
  <c r="BK6" i="5"/>
  <c r="BL6" i="5" s="1"/>
  <c r="BF6" i="5"/>
  <c r="BG6" i="5" s="1"/>
  <c r="AY6" i="5"/>
  <c r="AT6" i="5"/>
  <c r="AU6" i="5" s="1"/>
  <c r="AM6" i="5"/>
  <c r="AN6" i="5" s="1"/>
  <c r="AH6" i="5"/>
  <c r="AJ6" i="5" s="1"/>
  <c r="AA6" i="5"/>
  <c r="AC6" i="5" s="1"/>
  <c r="V6" i="5"/>
  <c r="X6" i="5" s="1"/>
  <c r="BW5" i="5"/>
  <c r="BY5" i="5" s="1"/>
  <c r="BR5" i="5"/>
  <c r="BT5" i="5" s="1"/>
  <c r="BK5" i="5"/>
  <c r="BF5" i="5"/>
  <c r="BG5" i="5" s="1"/>
  <c r="AY5" i="5"/>
  <c r="AZ5" i="5" s="1"/>
  <c r="AT5" i="5"/>
  <c r="AV5" i="5" s="1"/>
  <c r="AM5" i="5"/>
  <c r="AO5" i="5" s="1"/>
  <c r="AH5" i="5"/>
  <c r="AJ5" i="5" s="1"/>
  <c r="AA5" i="5"/>
  <c r="AC5" i="5" s="1"/>
  <c r="V5" i="5"/>
  <c r="X5" i="5" s="1"/>
  <c r="BW4" i="5"/>
  <c r="BT4" i="5"/>
  <c r="BR4" i="5"/>
  <c r="BS4" i="5" s="1"/>
  <c r="BK4" i="5"/>
  <c r="BL4" i="5" s="1"/>
  <c r="BF4" i="5"/>
  <c r="BH4" i="5" s="1"/>
  <c r="AY4" i="5"/>
  <c r="BA4" i="5" s="1"/>
  <c r="AT4" i="5"/>
  <c r="AV4" i="5" s="1"/>
  <c r="AM4" i="5"/>
  <c r="AN4" i="5" s="1"/>
  <c r="AH4" i="5"/>
  <c r="AJ4" i="5" s="1"/>
  <c r="AA4" i="5"/>
  <c r="V4" i="5"/>
  <c r="W4" i="5" s="1"/>
  <c r="T52" i="6"/>
  <c r="N52" i="6"/>
  <c r="AD52" i="6"/>
  <c r="AD45" i="6"/>
  <c r="K45" i="6"/>
  <c r="AG45" i="6"/>
  <c r="AA45" i="6"/>
  <c r="Z46" i="6"/>
  <c r="M46" i="6"/>
  <c r="U46" i="6"/>
  <c r="AG49" i="6"/>
  <c r="Y49" i="6"/>
  <c r="L49" i="6"/>
  <c r="K49" i="6"/>
  <c r="P47" i="6"/>
  <c r="J47" i="6"/>
  <c r="AE47" i="6"/>
  <c r="I47" i="6"/>
  <c r="S50" i="6"/>
  <c r="Z50" i="6"/>
  <c r="J50" i="6"/>
  <c r="Q50" i="6"/>
  <c r="AE48" i="6"/>
  <c r="K48" i="6"/>
  <c r="I48" i="6"/>
  <c r="V43" i="6"/>
  <c r="AD43" i="6"/>
  <c r="AG43" i="6"/>
  <c r="Y51" i="6"/>
  <c r="X51" i="6"/>
  <c r="J51" i="6"/>
  <c r="J44" i="6"/>
  <c r="S44" i="6"/>
  <c r="V44" i="6"/>
  <c r="W44" i="6"/>
  <c r="AE52" i="6"/>
  <c r="Q45" i="6"/>
  <c r="T49" i="6"/>
  <c r="R49" i="6"/>
  <c r="W47" i="6"/>
  <c r="N50" i="6"/>
  <c r="Z48" i="6"/>
  <c r="AE51" i="6"/>
  <c r="I51" i="6"/>
  <c r="R44" i="6"/>
  <c r="AH52" i="6"/>
  <c r="AG52" i="6"/>
  <c r="AB45" i="6"/>
  <c r="I46" i="6"/>
  <c r="M50" i="6"/>
  <c r="P43" i="6"/>
  <c r="AH51" i="6"/>
  <c r="I44" i="6"/>
  <c r="L44" i="6"/>
  <c r="W52" i="6"/>
  <c r="AD46" i="6"/>
  <c r="X47" i="6"/>
  <c r="V50" i="6"/>
  <c r="J43" i="6"/>
  <c r="AF44" i="6"/>
  <c r="S52" i="6"/>
  <c r="R52" i="6"/>
  <c r="U52" i="6"/>
  <c r="Z45" i="6"/>
  <c r="W45" i="6"/>
  <c r="X45" i="6"/>
  <c r="R45" i="6"/>
  <c r="X46" i="6"/>
  <c r="AG46" i="6"/>
  <c r="L46" i="6"/>
  <c r="AF49" i="6"/>
  <c r="M49" i="6"/>
  <c r="V49" i="6"/>
  <c r="AH49" i="6"/>
  <c r="AC47" i="6"/>
  <c r="AF47" i="6"/>
  <c r="V47" i="6"/>
  <c r="L50" i="6"/>
  <c r="I50" i="6"/>
  <c r="O48" i="6"/>
  <c r="P48" i="6"/>
  <c r="AC48" i="6"/>
  <c r="T43" i="6"/>
  <c r="S43" i="6"/>
  <c r="U43" i="6"/>
  <c r="Y43" i="6"/>
  <c r="AG51" i="6"/>
  <c r="M51" i="6"/>
  <c r="AC51" i="6"/>
  <c r="O51" i="6"/>
  <c r="K44" i="6"/>
  <c r="AC44" i="6"/>
  <c r="M44" i="6"/>
  <c r="O44" i="6"/>
  <c r="AB46" i="6"/>
  <c r="T46" i="6"/>
  <c r="N49" i="6"/>
  <c r="K47" i="6"/>
  <c r="AH50" i="6"/>
  <c r="X50" i="6"/>
  <c r="M48" i="6"/>
  <c r="I43" i="6"/>
  <c r="X44" i="6"/>
  <c r="K52" i="6"/>
  <c r="V45" i="6"/>
  <c r="AC45" i="6"/>
  <c r="Q46" i="6"/>
  <c r="AH46" i="6"/>
  <c r="X49" i="6"/>
  <c r="J49" i="6"/>
  <c r="AH47" i="6"/>
  <c r="W50" i="6"/>
  <c r="N48" i="6"/>
  <c r="AE43" i="6"/>
  <c r="AB51" i="6"/>
  <c r="W51" i="6"/>
  <c r="AD44" i="6"/>
  <c r="I52" i="6"/>
  <c r="AE46" i="6"/>
  <c r="AB49" i="6"/>
  <c r="Q47" i="6"/>
  <c r="AA50" i="6"/>
  <c r="X48" i="6"/>
  <c r="O43" i="6"/>
  <c r="Q51" i="6"/>
  <c r="AD51" i="6"/>
  <c r="AA52" i="6"/>
  <c r="O52" i="6"/>
  <c r="L52" i="6"/>
  <c r="N45" i="6"/>
  <c r="AF45" i="6"/>
  <c r="O45" i="6"/>
  <c r="I45" i="6"/>
  <c r="W46" i="6"/>
  <c r="R46" i="6"/>
  <c r="AC46" i="6"/>
  <c r="U49" i="6"/>
  <c r="AD49" i="6"/>
  <c r="I49" i="6"/>
  <c r="Z49" i="6"/>
  <c r="Z47" i="6"/>
  <c r="N47" i="6"/>
  <c r="M47" i="6"/>
  <c r="T50" i="6"/>
  <c r="O50" i="6"/>
  <c r="AC50" i="6"/>
  <c r="AF50" i="6"/>
  <c r="AA48" i="6"/>
  <c r="U48" i="6"/>
  <c r="AF43" i="6"/>
  <c r="R43" i="6"/>
  <c r="L43" i="6"/>
  <c r="Q43" i="6"/>
  <c r="AF51" i="6"/>
  <c r="U51" i="6"/>
  <c r="T51" i="6"/>
  <c r="Y44" i="6"/>
  <c r="N44" i="6"/>
  <c r="AA44" i="6"/>
  <c r="Z52" i="6"/>
  <c r="L45" i="6"/>
  <c r="AE49" i="6"/>
  <c r="AD47" i="6"/>
  <c r="U50" i="6"/>
  <c r="W48" i="6"/>
  <c r="AA43" i="6"/>
  <c r="Z43" i="6"/>
  <c r="U44" i="6"/>
  <c r="M52" i="6"/>
  <c r="J46" i="6"/>
  <c r="W49" i="6"/>
  <c r="U47" i="6"/>
  <c r="AE50" i="6"/>
  <c r="P50" i="6"/>
  <c r="S48" i="6"/>
  <c r="J48" i="6"/>
  <c r="K43" i="6"/>
  <c r="V51" i="6"/>
  <c r="AH44" i="6"/>
  <c r="T44" i="6"/>
  <c r="Q44" i="6"/>
  <c r="V52" i="6"/>
  <c r="S49" i="6"/>
  <c r="S47" i="6"/>
  <c r="L48" i="6"/>
  <c r="M43" i="6"/>
  <c r="P51" i="6"/>
  <c r="AE44" i="6"/>
  <c r="J52" i="6"/>
  <c r="P52" i="6"/>
  <c r="Y52" i="6"/>
  <c r="Y45" i="6"/>
  <c r="AE45" i="6"/>
  <c r="S45" i="6"/>
  <c r="U45" i="6"/>
  <c r="O46" i="6"/>
  <c r="V46" i="6"/>
  <c r="Y46" i="6"/>
  <c r="AA46" i="6"/>
  <c r="Q49" i="6"/>
  <c r="O49" i="6"/>
  <c r="AG47" i="6"/>
  <c r="O47" i="6"/>
  <c r="AA47" i="6"/>
  <c r="L47" i="6"/>
  <c r="R50" i="6"/>
  <c r="AD50" i="6"/>
  <c r="V48" i="6"/>
  <c r="R48" i="6"/>
  <c r="AG48" i="6"/>
  <c r="AB48" i="6"/>
  <c r="N43" i="6"/>
  <c r="AC43" i="6"/>
  <c r="AH43" i="6"/>
  <c r="Z51" i="6"/>
  <c r="L51" i="6"/>
  <c r="N51" i="6"/>
  <c r="AA51" i="6"/>
  <c r="AG44" i="6"/>
  <c r="AB44" i="6"/>
  <c r="Z44" i="6"/>
  <c r="AC52" i="6"/>
  <c r="AF52" i="6"/>
  <c r="X52" i="6"/>
  <c r="Q52" i="6"/>
  <c r="AH45" i="6"/>
  <c r="P45" i="6"/>
  <c r="J45" i="6"/>
  <c r="M45" i="6"/>
  <c r="AF46" i="6"/>
  <c r="P46" i="6"/>
  <c r="S46" i="6"/>
  <c r="P49" i="6"/>
  <c r="AC49" i="6"/>
  <c r="AA49" i="6"/>
  <c r="T47" i="6"/>
  <c r="AB47" i="6"/>
  <c r="R47" i="6"/>
  <c r="Y47" i="6"/>
  <c r="AB50" i="6"/>
  <c r="K50" i="6"/>
  <c r="AG50" i="6"/>
  <c r="AH48" i="6"/>
  <c r="AD48" i="6"/>
  <c r="Y48" i="6"/>
  <c r="T48" i="6"/>
  <c r="AB43" i="6"/>
  <c r="W43" i="6"/>
  <c r="X43" i="6"/>
  <c r="R51" i="6"/>
  <c r="S51" i="6"/>
  <c r="AB52" i="6"/>
  <c r="T45" i="6"/>
  <c r="N46" i="6"/>
  <c r="K46" i="6"/>
  <c r="Y50" i="6"/>
  <c r="AF48" i="6"/>
  <c r="Q48" i="6"/>
  <c r="K51" i="6"/>
  <c r="P44" i="6"/>
  <c r="AO51" i="6"/>
  <c r="AX48" i="6"/>
  <c r="AS49" i="6"/>
  <c r="AQ45" i="6"/>
  <c r="AZ43" i="6"/>
  <c r="AX44" i="6"/>
  <c r="AU45" i="6"/>
  <c r="BH44" i="6"/>
  <c r="AR48" i="6"/>
  <c r="AL47" i="6"/>
  <c r="AT45" i="6"/>
  <c r="BA51" i="6"/>
  <c r="BI45" i="6"/>
  <c r="AL49" i="6"/>
  <c r="BG52" i="6"/>
  <c r="AS43" i="6"/>
  <c r="AS50" i="6"/>
  <c r="AM46" i="6"/>
  <c r="AQ52" i="6"/>
  <c r="BG47" i="6"/>
  <c r="BG43" i="6"/>
  <c r="AN50" i="6"/>
  <c r="BB51" i="6"/>
  <c r="AQ48" i="6"/>
  <c r="AP49" i="6"/>
  <c r="AY45" i="6"/>
  <c r="AN51" i="6"/>
  <c r="AY48" i="6"/>
  <c r="AZ49" i="6"/>
  <c r="AJ45" i="6"/>
  <c r="BG51" i="6"/>
  <c r="BH48" i="6"/>
  <c r="BA50" i="6"/>
  <c r="AM47" i="6"/>
  <c r="BH51" i="6"/>
  <c r="AZ45" i="6"/>
  <c r="AX45" i="6"/>
  <c r="BD47" i="6"/>
  <c r="BF45" i="6"/>
  <c r="AT43" i="6"/>
  <c r="BI52" i="6"/>
  <c r="AO46" i="6"/>
  <c r="AW47" i="6"/>
  <c r="AP50" i="6"/>
  <c r="BC52" i="6"/>
  <c r="BB46" i="6"/>
  <c r="AV49" i="6"/>
  <c r="AK43" i="6"/>
  <c r="AW48" i="6"/>
  <c r="AY43" i="6"/>
  <c r="BB44" i="6"/>
  <c r="AT46" i="6"/>
  <c r="AZ47" i="6"/>
  <c r="BD43" i="6"/>
  <c r="AJ47" i="6"/>
  <c r="BC45" i="6"/>
  <c r="AK47" i="6"/>
  <c r="BB52" i="6"/>
  <c r="AY47" i="6"/>
  <c r="AK45" i="6"/>
  <c r="AV50" i="6"/>
  <c r="AP43" i="6"/>
  <c r="AT49" i="6"/>
  <c r="BB49" i="6"/>
  <c r="BA52" i="6"/>
  <c r="AS51" i="6"/>
  <c r="AJ50" i="6"/>
  <c r="BA49" i="6"/>
  <c r="AS45" i="6"/>
  <c r="BC48" i="6"/>
  <c r="AK51" i="6"/>
  <c r="AO52" i="6"/>
  <c r="BG44" i="6"/>
  <c r="AL48" i="6"/>
  <c r="AS47" i="6"/>
  <c r="AN45" i="6"/>
  <c r="BB43" i="6"/>
  <c r="BH52" i="6"/>
  <c r="BF49" i="6"/>
  <c r="BD44" i="6"/>
  <c r="AL43" i="6"/>
  <c r="AP47" i="6"/>
  <c r="BD46" i="6"/>
  <c r="AS52" i="6"/>
  <c r="AX49" i="6"/>
  <c r="BI48" i="6"/>
  <c r="AM49" i="6"/>
  <c r="BC51" i="6"/>
  <c r="AU50" i="6"/>
  <c r="AK49" i="6"/>
  <c r="AX52" i="6"/>
  <c r="BI51" i="6"/>
  <c r="BD50" i="6"/>
  <c r="BD49" i="6"/>
  <c r="BF52" i="6"/>
  <c r="AT51" i="6"/>
  <c r="AT50" i="6"/>
  <c r="BH47" i="6"/>
  <c r="BA43" i="6"/>
  <c r="AY52" i="6"/>
  <c r="AQ49" i="6"/>
  <c r="AR49" i="6"/>
  <c r="AR51" i="6"/>
  <c r="BA48" i="6"/>
  <c r="AY51" i="6"/>
  <c r="BE47" i="6"/>
  <c r="BC50" i="6"/>
  <c r="BC43" i="6"/>
  <c r="AM52" i="6"/>
  <c r="AN44" i="6"/>
  <c r="BG46" i="6"/>
  <c r="AM50" i="6"/>
  <c r="AK50" i="6"/>
  <c r="AX47" i="6"/>
  <c r="AP51" i="6"/>
  <c r="AW45" i="6"/>
  <c r="AU52" i="6"/>
  <c r="BH43" i="6"/>
  <c r="AK44" i="6"/>
  <c r="BF46" i="6"/>
  <c r="AJ49" i="6"/>
  <c r="AU48" i="6"/>
  <c r="BE45" i="6"/>
  <c r="AL44" i="6"/>
  <c r="AU46" i="6"/>
  <c r="AV45" i="6"/>
  <c r="AK52" i="6"/>
  <c r="AM51" i="6"/>
  <c r="AV51" i="6"/>
  <c r="BE51" i="6"/>
  <c r="AW51" i="6"/>
  <c r="BE50" i="6"/>
  <c r="BE49" i="6"/>
  <c r="AT52" i="6"/>
  <c r="BB50" i="6"/>
  <c r="AN43" i="6"/>
  <c r="AY50" i="6"/>
  <c r="AZ51" i="6"/>
  <c r="AO48" i="6"/>
  <c r="BC49" i="6"/>
  <c r="BG45" i="6"/>
  <c r="AJ48" i="6"/>
  <c r="AY44" i="6"/>
  <c r="AK46" i="6"/>
  <c r="AU44" i="6"/>
  <c r="AU43" i="6"/>
  <c r="AO47" i="6"/>
  <c r="AY46" i="6"/>
  <c r="AJ44" i="6"/>
  <c r="AS46" i="6"/>
  <c r="AO50" i="6"/>
  <c r="BA46" i="6"/>
  <c r="AX43" i="6"/>
  <c r="AW50" i="6"/>
  <c r="AN49" i="6"/>
  <c r="AL52" i="6"/>
  <c r="BF43" i="6"/>
  <c r="BG50" i="6"/>
  <c r="AJ46" i="6"/>
  <c r="AW52" i="6"/>
  <c r="AR43" i="6"/>
  <c r="AZ46" i="6"/>
  <c r="AZ48" i="6"/>
  <c r="AR50" i="6"/>
  <c r="BH50" i="6"/>
  <c r="AP44" i="6"/>
  <c r="BB45" i="6"/>
  <c r="AJ52" i="6"/>
  <c r="AW46" i="6"/>
  <c r="BI50" i="6"/>
  <c r="AV43" i="6"/>
  <c r="BI43" i="6"/>
  <c r="AU49" i="6"/>
  <c r="AU51" i="6"/>
  <c r="BD52" i="6"/>
  <c r="AR52" i="6"/>
  <c r="AV47" i="6"/>
  <c r="BH49" i="6"/>
  <c r="AQ47" i="6"/>
  <c r="AO43" i="6"/>
  <c r="AT44" i="6"/>
  <c r="AM45" i="6"/>
  <c r="AR44" i="6"/>
  <c r="AN46" i="6"/>
  <c r="BE44" i="6"/>
  <c r="AL51" i="6"/>
  <c r="BA47" i="6"/>
  <c r="AM48" i="6"/>
  <c r="BB48" i="6"/>
  <c r="AS48" i="6"/>
  <c r="BC44" i="6"/>
  <c r="BE43" i="6"/>
  <c r="AN47" i="6"/>
  <c r="BC46" i="6"/>
  <c r="BI44" i="6"/>
  <c r="BI46" i="6"/>
  <c r="AR47" i="6"/>
  <c r="AR45" i="6"/>
  <c r="AJ43" i="6"/>
  <c r="AQ50" i="6"/>
  <c r="BH46" i="6"/>
  <c r="AZ52" i="6"/>
  <c r="AY49" i="6"/>
  <c r="AT48" i="6"/>
  <c r="BI47" i="6"/>
  <c r="AQ51" i="6"/>
  <c r="AP48" i="6"/>
  <c r="AO49" i="6"/>
  <c r="BH45" i="6"/>
  <c r="BG48" i="6"/>
  <c r="AS44" i="6"/>
  <c r="BE46" i="6"/>
  <c r="AM44" i="6"/>
  <c r="AM43" i="6"/>
  <c r="BB47" i="6"/>
  <c r="AL46" i="6"/>
  <c r="AZ44" i="6"/>
  <c r="AN48" i="6"/>
  <c r="AT47" i="6"/>
  <c r="AP46" i="6"/>
  <c r="AO44" i="6"/>
  <c r="AV48" i="6"/>
  <c r="AX46" i="6"/>
  <c r="BA44" i="6"/>
  <c r="BD48" i="6"/>
  <c r="AU47" i="6"/>
  <c r="AL45" i="6"/>
  <c r="AX51" i="6"/>
  <c r="AV52" i="6"/>
  <c r="BI49" i="6"/>
  <c r="AV44" i="6"/>
  <c r="AW43" i="6"/>
  <c r="AX50" i="6"/>
  <c r="AQ46" i="6"/>
  <c r="AP52" i="6"/>
  <c r="AV46" i="6"/>
  <c r="AL50" i="6"/>
  <c r="AR46" i="6"/>
  <c r="AJ51" i="6"/>
  <c r="AZ50" i="6"/>
  <c r="BG49" i="6"/>
  <c r="AN52" i="6"/>
  <c r="BF50" i="6"/>
  <c r="BF51" i="6"/>
  <c r="AO45" i="6"/>
  <c r="BF44" i="6"/>
  <c r="BE48" i="6"/>
  <c r="BC47" i="6"/>
  <c r="BD45" i="6"/>
  <c r="AQ44" i="6"/>
  <c r="AK48" i="6"/>
  <c r="AW44" i="6"/>
  <c r="BF48" i="6"/>
  <c r="BD51" i="6"/>
  <c r="AQ43" i="6"/>
  <c r="BF47" i="6"/>
  <c r="AW49" i="6"/>
  <c r="BE52" i="6"/>
  <c r="BA45" i="6"/>
  <c r="AP45" i="6"/>
  <c r="AC22" i="5" l="1"/>
  <c r="AB22" i="5"/>
  <c r="R32" i="5" a="1"/>
  <c r="AJ32" i="5" s="1"/>
  <c r="V12" i="5"/>
  <c r="W12" i="5" s="1"/>
  <c r="V27" i="5"/>
  <c r="W27" i="5" s="1"/>
  <c r="V9" i="5"/>
  <c r="X9" i="5" s="1"/>
  <c r="V20" i="5"/>
  <c r="W20" i="5" s="1"/>
  <c r="V17" i="5"/>
  <c r="W17" i="5" s="1"/>
  <c r="V24" i="5"/>
  <c r="X24" i="5" s="1"/>
  <c r="V28" i="5"/>
  <c r="AO4" i="5"/>
  <c r="BH24" i="5"/>
  <c r="BX5" i="5"/>
  <c r="BH6" i="5"/>
  <c r="BI6" i="5" s="1"/>
  <c r="BH9" i="5"/>
  <c r="BI9" i="5" s="1"/>
  <c r="BY11" i="5"/>
  <c r="AJ25" i="5"/>
  <c r="AK25" i="5" s="1"/>
  <c r="AN8" i="5"/>
  <c r="AP8" i="5" s="1"/>
  <c r="AC18" i="5"/>
  <c r="BT18" i="5"/>
  <c r="BA5" i="5"/>
  <c r="AO10" i="5"/>
  <c r="AP10" i="5" s="1"/>
  <c r="BG22" i="5"/>
  <c r="BI22" i="5" s="1"/>
  <c r="AB9" i="5"/>
  <c r="AD9" i="5" s="1"/>
  <c r="BY7" i="5"/>
  <c r="BZ7" i="5" s="1"/>
  <c r="BM12" i="5"/>
  <c r="BN12" i="5" s="1"/>
  <c r="BT12" i="5"/>
  <c r="BU12" i="5" s="1"/>
  <c r="AZ16" i="5"/>
  <c r="AV21" i="5"/>
  <c r="AW21" i="5" s="1"/>
  <c r="AC11" i="5"/>
  <c r="AD11" i="5" s="1"/>
  <c r="BG13" i="5"/>
  <c r="BI13" i="5" s="1"/>
  <c r="BS27" i="5"/>
  <c r="BU27" i="5" s="1"/>
  <c r="AV6" i="5"/>
  <c r="AW6" i="5" s="1"/>
  <c r="BM4" i="5"/>
  <c r="BN4" i="5" s="1"/>
  <c r="AC7" i="5"/>
  <c r="AD7" i="5" s="1"/>
  <c r="BT8" i="5"/>
  <c r="BU8" i="5" s="1"/>
  <c r="BL10" i="5"/>
  <c r="BN10" i="5" s="1"/>
  <c r="AJ11" i="5"/>
  <c r="AZ11" i="5"/>
  <c r="BB11" i="5" s="1"/>
  <c r="BH5" i="5"/>
  <c r="BI5" i="5" s="1"/>
  <c r="AZ7" i="5"/>
  <c r="BB7" i="5" s="1"/>
  <c r="X8" i="5"/>
  <c r="Y8" i="5" s="1"/>
  <c r="BT9" i="5"/>
  <c r="BU9" i="5" s="1"/>
  <c r="AB19" i="5"/>
  <c r="AD19" i="5" s="1"/>
  <c r="AB5" i="5"/>
  <c r="AD5" i="5" s="1"/>
  <c r="BM8" i="5"/>
  <c r="BN8" i="5" s="1"/>
  <c r="BH23" i="5"/>
  <c r="BI23" i="5" s="1"/>
  <c r="AN24" i="5"/>
  <c r="AP24" i="5" s="1"/>
  <c r="AZ13" i="5"/>
  <c r="BB13" i="5" s="1"/>
  <c r="AO6" i="5"/>
  <c r="AP6" i="5" s="1"/>
  <c r="AN15" i="5"/>
  <c r="AP15" i="5" s="1"/>
  <c r="BS15" i="5"/>
  <c r="BU15" i="5" s="1"/>
  <c r="W5" i="5"/>
  <c r="Y5" i="5" s="1"/>
  <c r="BM6" i="5"/>
  <c r="BN6" i="5" s="1"/>
  <c r="AI8" i="5"/>
  <c r="AK8" i="5" s="1"/>
  <c r="BY9" i="5"/>
  <c r="BZ9" i="5" s="1"/>
  <c r="AU11" i="5"/>
  <c r="AW11" i="5" s="1"/>
  <c r="X13" i="5"/>
  <c r="Y13" i="5" s="1"/>
  <c r="AI16" i="5"/>
  <c r="AK16" i="5" s="1"/>
  <c r="BM17" i="5"/>
  <c r="BN17" i="5" s="1"/>
  <c r="X26" i="5"/>
  <c r="Y26" i="5" s="1"/>
  <c r="AV27" i="5"/>
  <c r="AW27" i="5" s="1"/>
  <c r="BS5" i="5"/>
  <c r="BU5" i="5" s="1"/>
  <c r="BG14" i="5"/>
  <c r="BI14" i="5" s="1"/>
  <c r="X21" i="5"/>
  <c r="Y21" i="5" s="1"/>
  <c r="AZ28" i="5"/>
  <c r="BB28" i="5" s="1"/>
  <c r="W32" i="5"/>
  <c r="X4" i="5"/>
  <c r="Y4" i="5" s="1"/>
  <c r="AJ7" i="5"/>
  <c r="AK7" i="5" s="1"/>
  <c r="BT22" i="5"/>
  <c r="BU22" i="5" s="1"/>
  <c r="AI4" i="5"/>
  <c r="AK4" i="5" s="1"/>
  <c r="AU7" i="5"/>
  <c r="AW7" i="5" s="1"/>
  <c r="BG10" i="5"/>
  <c r="BI10" i="5" s="1"/>
  <c r="AV15" i="5"/>
  <c r="BX15" i="5"/>
  <c r="BZ15" i="5" s="1"/>
  <c r="BT16" i="5"/>
  <c r="BU16" i="5" s="1"/>
  <c r="AV17" i="5"/>
  <c r="AW17" i="5" s="1"/>
  <c r="W22" i="5"/>
  <c r="Y22" i="5" s="1"/>
  <c r="AZ25" i="5"/>
  <c r="BB25" i="5" s="1"/>
  <c r="BT28" i="5"/>
  <c r="BU28" i="5" s="1"/>
  <c r="BA9" i="5"/>
  <c r="BB9" i="5" s="1"/>
  <c r="AV10" i="5"/>
  <c r="AW10" i="5" s="1"/>
  <c r="W9" i="5"/>
  <c r="Y9" i="5" s="1"/>
  <c r="AC16" i="5"/>
  <c r="AD16" i="5" s="1"/>
  <c r="BH19" i="5"/>
  <c r="BI19" i="5" s="1"/>
  <c r="AC15" i="5"/>
  <c r="AD15" i="5" s="1"/>
  <c r="BY16" i="5"/>
  <c r="BZ16" i="5" s="1"/>
  <c r="AJ23" i="5"/>
  <c r="AK23" i="5" s="1"/>
  <c r="AB27" i="5"/>
  <c r="BM26" i="5"/>
  <c r="BL26" i="5"/>
  <c r="BG12" i="5"/>
  <c r="BI12" i="5" s="1"/>
  <c r="BL16" i="5"/>
  <c r="BM16" i="5"/>
  <c r="AV18" i="5"/>
  <c r="AU18" i="5"/>
  <c r="BS24" i="5"/>
  <c r="BT24" i="5"/>
  <c r="X23" i="5"/>
  <c r="W23" i="5"/>
  <c r="BA6" i="5"/>
  <c r="AZ6" i="5"/>
  <c r="AN7" i="5"/>
  <c r="AO7" i="5"/>
  <c r="AC8" i="5"/>
  <c r="AB8" i="5"/>
  <c r="BX8" i="5"/>
  <c r="BY8" i="5"/>
  <c r="BM9" i="5"/>
  <c r="BL9" i="5"/>
  <c r="BA10" i="5"/>
  <c r="AZ10" i="5"/>
  <c r="AN11" i="5"/>
  <c r="AO11" i="5"/>
  <c r="AC12" i="5"/>
  <c r="AB12" i="5"/>
  <c r="AN13" i="5"/>
  <c r="AO13" i="5"/>
  <c r="AN14" i="5"/>
  <c r="AP14" i="5" s="1"/>
  <c r="AJ26" i="5"/>
  <c r="AI26" i="5"/>
  <c r="BG27" i="5"/>
  <c r="BH27" i="5"/>
  <c r="AZ4" i="5"/>
  <c r="BB4" i="5" s="1"/>
  <c r="AN5" i="5"/>
  <c r="AP5" i="5" s="1"/>
  <c r="AB6" i="5"/>
  <c r="AD6" i="5" s="1"/>
  <c r="BX6" i="5"/>
  <c r="BZ6" i="5" s="1"/>
  <c r="BL7" i="5"/>
  <c r="BN7" i="5" s="1"/>
  <c r="AZ8" i="5"/>
  <c r="BB8" i="5" s="1"/>
  <c r="AN9" i="5"/>
  <c r="AP9" i="5" s="1"/>
  <c r="AB10" i="5"/>
  <c r="AD10" i="5" s="1"/>
  <c r="BX10" i="5"/>
  <c r="BZ10" i="5" s="1"/>
  <c r="BL11" i="5"/>
  <c r="BN11" i="5" s="1"/>
  <c r="AV14" i="5"/>
  <c r="AU14" i="5"/>
  <c r="BT20" i="5"/>
  <c r="BS20" i="5"/>
  <c r="AC25" i="5"/>
  <c r="AB25" i="5"/>
  <c r="BA18" i="5"/>
  <c r="AZ18" i="5"/>
  <c r="AC4" i="5"/>
  <c r="AB4" i="5"/>
  <c r="BX4" i="5"/>
  <c r="BY4" i="5"/>
  <c r="AU19" i="5"/>
  <c r="AV19" i="5"/>
  <c r="AC20" i="5"/>
  <c r="AB20" i="5"/>
  <c r="AU28" i="5"/>
  <c r="AV28" i="5"/>
  <c r="BT19" i="5"/>
  <c r="BS19" i="5"/>
  <c r="BM5" i="5"/>
  <c r="BL5" i="5"/>
  <c r="BG4" i="5"/>
  <c r="BI4" i="5" s="1"/>
  <c r="AU5" i="5"/>
  <c r="AW5" i="5" s="1"/>
  <c r="AI6" i="5"/>
  <c r="AK6" i="5" s="1"/>
  <c r="W7" i="5"/>
  <c r="Y7" i="5" s="1"/>
  <c r="BS7" i="5"/>
  <c r="BU7" i="5" s="1"/>
  <c r="BG8" i="5"/>
  <c r="BI8" i="5" s="1"/>
  <c r="AU9" i="5"/>
  <c r="AW9" i="5" s="1"/>
  <c r="AI10" i="5"/>
  <c r="AK10" i="5" s="1"/>
  <c r="W11" i="5"/>
  <c r="Y11" i="5" s="1"/>
  <c r="BS11" i="5"/>
  <c r="BU11" i="5" s="1"/>
  <c r="BT25" i="5"/>
  <c r="BS25" i="5"/>
  <c r="BA26" i="5"/>
  <c r="AZ26" i="5"/>
  <c r="AO32" i="5"/>
  <c r="AI32" i="5"/>
  <c r="S32" i="5"/>
  <c r="AC32" i="5"/>
  <c r="AH32" i="5"/>
  <c r="T32" i="5"/>
  <c r="AM32" i="5"/>
  <c r="Z32" i="5"/>
  <c r="BL19" i="5"/>
  <c r="BN19" i="5" s="1"/>
  <c r="BL20" i="5"/>
  <c r="BN20" i="5" s="1"/>
  <c r="AB21" i="5"/>
  <c r="AD21" i="5" s="1"/>
  <c r="BX22" i="5"/>
  <c r="BZ22" i="5" s="1"/>
  <c r="AN23" i="5"/>
  <c r="AP23" i="5" s="1"/>
  <c r="BL23" i="5"/>
  <c r="BN23" i="5" s="1"/>
  <c r="AB26" i="5"/>
  <c r="AD26" i="5" s="1"/>
  <c r="AZ27" i="5"/>
  <c r="BB27" i="5" s="1"/>
  <c r="AZ17" i="5"/>
  <c r="BB17" i="5" s="1"/>
  <c r="AN21" i="5"/>
  <c r="AP21" i="5" s="1"/>
  <c r="BS21" i="5"/>
  <c r="BU21" i="5" s="1"/>
  <c r="AJ22" i="5"/>
  <c r="AK22" i="5" s="1"/>
  <c r="AI5" i="5"/>
  <c r="AK5" i="5" s="1"/>
  <c r="BS6" i="5"/>
  <c r="BU6" i="5" s="1"/>
  <c r="BG7" i="5"/>
  <c r="BI7" i="5" s="1"/>
  <c r="AI9" i="5"/>
  <c r="AK9" i="5" s="1"/>
  <c r="BG11" i="5"/>
  <c r="BI11" i="5" s="1"/>
  <c r="BL13" i="5"/>
  <c r="BN13" i="5" s="1"/>
  <c r="AI14" i="5"/>
  <c r="AK14" i="5" s="1"/>
  <c r="BX14" i="5"/>
  <c r="BZ14" i="5" s="1"/>
  <c r="AJ15" i="5"/>
  <c r="AK15" i="5" s="1"/>
  <c r="W16" i="5"/>
  <c r="Y16" i="5" s="1"/>
  <c r="BT17" i="5"/>
  <c r="BU17" i="5" s="1"/>
  <c r="AN18" i="5"/>
  <c r="AP18" i="5" s="1"/>
  <c r="X19" i="5"/>
  <c r="Y19" i="5" s="1"/>
  <c r="AV20" i="5"/>
  <c r="AW20" i="5" s="1"/>
  <c r="AZ24" i="5"/>
  <c r="BB24" i="5" s="1"/>
  <c r="BX24" i="5"/>
  <c r="BZ24" i="5" s="1"/>
  <c r="BS26" i="5"/>
  <c r="BU26" i="5" s="1"/>
  <c r="BL27" i="5"/>
  <c r="BN27" i="5" s="1"/>
  <c r="BY12" i="5"/>
  <c r="BZ12" i="5" s="1"/>
  <c r="X17" i="5"/>
  <c r="Y17" i="5" s="1"/>
  <c r="AZ23" i="5"/>
  <c r="BB23" i="5" s="1"/>
  <c r="BX23" i="5"/>
  <c r="BZ23" i="5" s="1"/>
  <c r="BH28" i="5"/>
  <c r="BI28" i="5" s="1"/>
  <c r="AU4" i="5"/>
  <c r="AW4" i="5" s="1"/>
  <c r="W6" i="5"/>
  <c r="Y6" i="5" s="1"/>
  <c r="AU8" i="5"/>
  <c r="AW8" i="5" s="1"/>
  <c r="W10" i="5"/>
  <c r="Y10" i="5" s="1"/>
  <c r="BS10" i="5"/>
  <c r="BU10" i="5" s="1"/>
  <c r="BA14" i="5"/>
  <c r="BB14" i="5" s="1"/>
  <c r="BH18" i="5"/>
  <c r="BI18" i="5" s="1"/>
  <c r="AN22" i="5"/>
  <c r="AP22" i="5" s="1"/>
  <c r="W24" i="5"/>
  <c r="Y24" i="5" s="1"/>
  <c r="AN28" i="5"/>
  <c r="AK11" i="5"/>
  <c r="AP4" i="5"/>
  <c r="BZ5" i="5"/>
  <c r="BB16" i="5"/>
  <c r="AW15" i="5"/>
  <c r="AD18" i="5"/>
  <c r="BU18" i="5"/>
  <c r="BI24" i="5"/>
  <c r="AD22" i="5"/>
  <c r="BB5" i="5"/>
  <c r="BZ11" i="5"/>
  <c r="AP28" i="5"/>
  <c r="BU4" i="5"/>
  <c r="AD27" i="5"/>
  <c r="BY18" i="5"/>
  <c r="BX18" i="5"/>
  <c r="X14" i="5"/>
  <c r="W14" i="5"/>
  <c r="AJ17" i="5"/>
  <c r="AI17" i="5"/>
  <c r="AJ20" i="5"/>
  <c r="AI20" i="5"/>
  <c r="BS23" i="5"/>
  <c r="BT23" i="5"/>
  <c r="AO20" i="5"/>
  <c r="AN20" i="5"/>
  <c r="AV24" i="5"/>
  <c r="AU24" i="5"/>
  <c r="BM24" i="5"/>
  <c r="BL24" i="5"/>
  <c r="BY25" i="5"/>
  <c r="BX25" i="5"/>
  <c r="AJ27" i="5"/>
  <c r="AI27" i="5"/>
  <c r="BM14" i="5"/>
  <c r="BL14" i="5"/>
  <c r="AJ12" i="5"/>
  <c r="AK12" i="5" s="1"/>
  <c r="AV12" i="5"/>
  <c r="AU12" i="5"/>
  <c r="AC13" i="5"/>
  <c r="AB13" i="5"/>
  <c r="BH15" i="5"/>
  <c r="BG15" i="5"/>
  <c r="AO16" i="5"/>
  <c r="AN16" i="5"/>
  <c r="AO27" i="5"/>
  <c r="AN27" i="5"/>
  <c r="BY27" i="5"/>
  <c r="BX27" i="5"/>
  <c r="AJ28" i="5"/>
  <c r="AI28" i="5"/>
  <c r="BY17" i="5"/>
  <c r="BX17" i="5"/>
  <c r="AJ24" i="5"/>
  <c r="AI24" i="5"/>
  <c r="AC14" i="5"/>
  <c r="AB14" i="5"/>
  <c r="AV13" i="5"/>
  <c r="AU13" i="5"/>
  <c r="BH16" i="5"/>
  <c r="BG16" i="5"/>
  <c r="BM22" i="5"/>
  <c r="BL22" i="5"/>
  <c r="BA12" i="5"/>
  <c r="AZ12" i="5"/>
  <c r="BU13" i="5"/>
  <c r="BM15" i="5"/>
  <c r="BL15" i="5"/>
  <c r="AV22" i="5"/>
  <c r="AU22" i="5"/>
  <c r="AO17" i="5"/>
  <c r="AN17" i="5"/>
  <c r="X15" i="5"/>
  <c r="W15" i="5"/>
  <c r="AJ18" i="5"/>
  <c r="AI18" i="5"/>
  <c r="X20" i="5"/>
  <c r="BA22" i="5"/>
  <c r="AZ22" i="5"/>
  <c r="BY19" i="5"/>
  <c r="BX19" i="5"/>
  <c r="AC24" i="5"/>
  <c r="AB24" i="5"/>
  <c r="BY28" i="5"/>
  <c r="BX28" i="5"/>
  <c r="AZ20" i="5"/>
  <c r="BB20" i="5" s="1"/>
  <c r="BH21" i="5"/>
  <c r="BI21" i="5" s="1"/>
  <c r="BX21" i="5"/>
  <c r="BZ21" i="5" s="1"/>
  <c r="W25" i="5"/>
  <c r="Y25" i="5" s="1"/>
  <c r="AO25" i="5"/>
  <c r="AN25" i="5"/>
  <c r="BG25" i="5"/>
  <c r="BI25" i="5" s="1"/>
  <c r="BG26" i="5"/>
  <c r="BI26" i="5" s="1"/>
  <c r="BM25" i="5"/>
  <c r="BL25" i="5"/>
  <c r="AO26" i="5"/>
  <c r="AN26" i="5"/>
  <c r="AN12" i="5"/>
  <c r="AP12" i="5" s="1"/>
  <c r="AI13" i="5"/>
  <c r="AK13" i="5" s="1"/>
  <c r="BX13" i="5"/>
  <c r="BZ13" i="5" s="1"/>
  <c r="BS14" i="5"/>
  <c r="BU14" i="5" s="1"/>
  <c r="AZ15" i="5"/>
  <c r="BB15" i="5" s="1"/>
  <c r="AU16" i="5"/>
  <c r="AW16" i="5" s="1"/>
  <c r="AB17" i="5"/>
  <c r="AD17" i="5" s="1"/>
  <c r="W18" i="5"/>
  <c r="Y18" i="5" s="1"/>
  <c r="BL18" i="5"/>
  <c r="BN18" i="5" s="1"/>
  <c r="AI19" i="5"/>
  <c r="AK19" i="5" s="1"/>
  <c r="AZ19" i="5"/>
  <c r="BB19" i="5" s="1"/>
  <c r="BH20" i="5"/>
  <c r="BI20" i="5" s="1"/>
  <c r="BY20" i="5"/>
  <c r="BX20" i="5"/>
  <c r="AI21" i="5"/>
  <c r="AK21" i="5" s="1"/>
  <c r="BL21" i="5"/>
  <c r="BN21" i="5" s="1"/>
  <c r="AC23" i="5"/>
  <c r="AB23" i="5"/>
  <c r="AU23" i="5"/>
  <c r="AW23" i="5" s="1"/>
  <c r="AV25" i="5"/>
  <c r="AW25" i="5" s="1"/>
  <c r="X28" i="5"/>
  <c r="W28" i="5"/>
  <c r="BL28" i="5"/>
  <c r="BN28" i="5" s="1"/>
  <c r="AV26" i="5"/>
  <c r="AU26" i="5"/>
  <c r="BI17" i="5"/>
  <c r="AO19" i="5"/>
  <c r="AN19" i="5"/>
  <c r="BA21" i="5"/>
  <c r="AZ21" i="5"/>
  <c r="AB28" i="5"/>
  <c r="AD28" i="5" s="1"/>
  <c r="BX26" i="5"/>
  <c r="BZ26" i="5" s="1"/>
  <c r="V32" i="5"/>
  <c r="AD32" i="5"/>
  <c r="AF32" i="5"/>
  <c r="AN32" i="5"/>
  <c r="Y32" i="5"/>
  <c r="AG32" i="5"/>
  <c r="B19" i="3"/>
  <c r="CE43" i="6"/>
  <c r="BV52" i="6"/>
  <c r="CG49" i="6"/>
  <c r="BU51" i="6"/>
  <c r="CF48" i="6"/>
  <c r="CA44" i="6"/>
  <c r="CJ46" i="6"/>
  <c r="BX52" i="6"/>
  <c r="CG45" i="6"/>
  <c r="BL51" i="6"/>
  <c r="CK43" i="6"/>
  <c r="BX43" i="6"/>
  <c r="BR52" i="6"/>
  <c r="BZ50" i="6"/>
  <c r="BS43" i="6"/>
  <c r="BR51" i="6"/>
  <c r="CC48" i="6"/>
  <c r="BY49" i="6"/>
  <c r="CK44" i="6"/>
  <c r="BU50" i="6"/>
  <c r="CK46" i="6"/>
  <c r="BT45" i="6"/>
  <c r="CC46" i="6"/>
  <c r="BW50" i="6"/>
  <c r="CI50" i="6"/>
  <c r="CJ45" i="6"/>
  <c r="BU48" i="6"/>
  <c r="CB45" i="6"/>
  <c r="CF45" i="6"/>
  <c r="CG48" i="6"/>
  <c r="CD44" i="6"/>
  <c r="BZ43" i="6"/>
  <c r="CD47" i="6"/>
  <c r="CB51" i="6"/>
  <c r="BP51" i="6"/>
  <c r="CK50" i="6"/>
  <c r="BO47" i="6"/>
  <c r="BV44" i="6"/>
  <c r="BU45" i="6"/>
  <c r="CH49" i="6"/>
  <c r="BU43" i="6"/>
  <c r="BM47" i="6"/>
  <c r="BY45" i="6"/>
  <c r="BU44" i="6"/>
  <c r="BS45" i="6"/>
  <c r="CF49" i="6"/>
  <c r="CJ49" i="6"/>
  <c r="BN46" i="6"/>
  <c r="CA50" i="6"/>
  <c r="BY47" i="6"/>
  <c r="CD49" i="6"/>
  <c r="BQ52" i="6"/>
  <c r="BN49" i="6"/>
  <c r="CB44" i="6"/>
  <c r="BS50" i="6"/>
  <c r="BN44" i="6"/>
  <c r="BS46" i="6"/>
  <c r="CE44" i="6"/>
  <c r="CB52" i="6"/>
  <c r="BO45" i="6"/>
  <c r="CD43" i="6"/>
  <c r="CH48" i="6"/>
  <c r="BS51" i="6"/>
  <c r="CI46" i="6"/>
  <c r="BN48" i="6"/>
  <c r="BZ52" i="6"/>
  <c r="CG47" i="6"/>
  <c r="CH50" i="6"/>
  <c r="BO44" i="6"/>
  <c r="BW46" i="6"/>
  <c r="BW52" i="6"/>
  <c r="BX49" i="6"/>
  <c r="BQ47" i="6"/>
  <c r="BN47" i="6"/>
  <c r="CK51" i="6"/>
  <c r="BY46" i="6"/>
  <c r="BV50" i="6"/>
  <c r="CI44" i="6"/>
  <c r="BS52" i="6"/>
  <c r="BY48" i="6"/>
  <c r="CA51" i="6"/>
  <c r="CB47" i="6"/>
  <c r="CC45" i="6"/>
  <c r="BU49" i="6"/>
  <c r="BR48" i="6"/>
  <c r="BY51" i="6"/>
  <c r="CJ50" i="6"/>
  <c r="CH45" i="6"/>
  <c r="BW48" i="6"/>
  <c r="CG43" i="6"/>
  <c r="CG50" i="6"/>
  <c r="CA49" i="6"/>
  <c r="CI45" i="6"/>
  <c r="CF51" i="6"/>
  <c r="BX44" i="6"/>
  <c r="BY43" i="6"/>
  <c r="BM44" i="6"/>
  <c r="BO49" i="6"/>
  <c r="CE47" i="6"/>
  <c r="BM49" i="6"/>
  <c r="CJ44" i="6"/>
  <c r="CF43" i="6"/>
  <c r="BQ43" i="6"/>
  <c r="CC50" i="6"/>
  <c r="BO46" i="6"/>
  <c r="BL44" i="6"/>
  <c r="BP48" i="6"/>
  <c r="BV48" i="6"/>
  <c r="BL52" i="6"/>
  <c r="BY50" i="6"/>
  <c r="CE46" i="6"/>
  <c r="CF50" i="6"/>
  <c r="BN45" i="6"/>
  <c r="BL48" i="6"/>
  <c r="BL49" i="6"/>
  <c r="CB46" i="6"/>
  <c r="BN43" i="6"/>
  <c r="CJ52" i="6"/>
  <c r="CC43" i="6"/>
  <c r="BV43" i="6"/>
  <c r="BP47" i="6"/>
  <c r="BX48" i="6"/>
  <c r="BT47" i="6"/>
  <c r="BX46" i="6"/>
  <c r="CA43" i="6"/>
  <c r="CG52" i="6"/>
  <c r="BV49" i="6"/>
  <c r="BM50" i="6"/>
  <c r="BQ51" i="6"/>
  <c r="BY44" i="6"/>
  <c r="BW49" i="6"/>
  <c r="BT46" i="6"/>
  <c r="CB50" i="6"/>
  <c r="CA46" i="6"/>
  <c r="BP43" i="6"/>
  <c r="CA48" i="6"/>
  <c r="CB48" i="6"/>
  <c r="CK52" i="6"/>
  <c r="BP50" i="6"/>
  <c r="BQ48" i="6"/>
  <c r="CJ43" i="6"/>
  <c r="BL46" i="6"/>
  <c r="BN52" i="6"/>
  <c r="BR47" i="6"/>
  <c r="CF47" i="6"/>
  <c r="BR43" i="6"/>
  <c r="CI48" i="6"/>
  <c r="BR46" i="6"/>
  <c r="CC44" i="6"/>
  <c r="CG46" i="6"/>
  <c r="BV46" i="6"/>
  <c r="CD52" i="6"/>
  <c r="BW51" i="6"/>
  <c r="BM48" i="6"/>
  <c r="BZ45" i="6"/>
  <c r="CB43" i="6"/>
  <c r="CE51" i="6"/>
  <c r="CG44" i="6"/>
  <c r="BS49" i="6"/>
  <c r="CG51" i="6"/>
  <c r="BT48" i="6"/>
  <c r="BM52" i="6"/>
  <c r="BS47" i="6"/>
  <c r="CA45" i="6"/>
  <c r="BU52" i="6"/>
  <c r="CH47" i="6"/>
  <c r="CE52" i="6"/>
  <c r="BL50" i="6"/>
  <c r="CD48" i="6"/>
  <c r="CF44" i="6"/>
  <c r="BR50" i="6"/>
  <c r="BZ47" i="6"/>
  <c r="BT44" i="6"/>
  <c r="BR49" i="6"/>
  <c r="BY52" i="6"/>
  <c r="BZ48" i="6"/>
  <c r="BX45" i="6"/>
  <c r="CF52" i="6"/>
  <c r="BL43" i="6"/>
  <c r="BM51" i="6"/>
  <c r="CE49" i="6"/>
  <c r="BZ46" i="6"/>
  <c r="BQ44" i="6"/>
  <c r="CH43" i="6"/>
  <c r="BQ50" i="6"/>
  <c r="BN50" i="6"/>
  <c r="CD46" i="6"/>
  <c r="BR45" i="6"/>
  <c r="BL45" i="6"/>
  <c r="BM45" i="6"/>
  <c r="BZ44" i="6"/>
  <c r="BV45" i="6"/>
  <c r="CD50" i="6"/>
  <c r="CH52" i="6"/>
  <c r="CF46" i="6"/>
  <c r="BW43" i="6"/>
  <c r="CA52" i="6"/>
  <c r="BV47" i="6"/>
  <c r="CD51" i="6"/>
  <c r="CC49" i="6"/>
  <c r="BT50" i="6"/>
  <c r="CK45" i="6"/>
  <c r="BS48" i="6"/>
  <c r="BO52" i="6"/>
  <c r="CB49" i="6"/>
  <c r="BQ49" i="6"/>
  <c r="CJ51" i="6"/>
  <c r="BN51" i="6"/>
  <c r="CJ48" i="6"/>
  <c r="CD45" i="6"/>
  <c r="BW47" i="6"/>
  <c r="BT51" i="6"/>
  <c r="CI49" i="6"/>
  <c r="BL47" i="6"/>
  <c r="CJ47" i="6"/>
  <c r="BS44" i="6"/>
  <c r="BZ51" i="6"/>
  <c r="BP46" i="6"/>
  <c r="CI47" i="6"/>
  <c r="BU47" i="6"/>
  <c r="BX50" i="6"/>
  <c r="BP45" i="6"/>
  <c r="BP52" i="6"/>
  <c r="CE50" i="6"/>
  <c r="CI43" i="6"/>
  <c r="BO48" i="6"/>
  <c r="BM43" i="6"/>
  <c r="CK48" i="6"/>
  <c r="BT52" i="6"/>
  <c r="CA47" i="6"/>
  <c r="BV51" i="6"/>
  <c r="BX47" i="6"/>
  <c r="BU46" i="6"/>
  <c r="CC51" i="6"/>
  <c r="BQ45" i="6"/>
  <c r="BM46" i="6"/>
  <c r="CH51" i="6"/>
  <c r="BT43" i="6"/>
  <c r="BZ49" i="6"/>
  <c r="CI52" i="6"/>
  <c r="CH44" i="6"/>
  <c r="CC47" i="6"/>
  <c r="BT49" i="6"/>
  <c r="BX51" i="6"/>
  <c r="BR44" i="6"/>
  <c r="BQ46" i="6"/>
  <c r="BP44" i="6"/>
  <c r="BO50" i="6"/>
  <c r="CK49" i="6"/>
  <c r="BO43" i="6"/>
  <c r="CI51" i="6"/>
  <c r="CK47" i="6"/>
  <c r="CE45" i="6"/>
  <c r="CC52" i="6"/>
  <c r="CH46" i="6"/>
  <c r="BW44" i="6"/>
  <c r="BO51" i="6"/>
  <c r="BW45" i="6"/>
  <c r="BP49" i="6"/>
  <c r="CE48" i="6"/>
  <c r="X27" i="5" l="1"/>
  <c r="Y27" i="5" s="1"/>
  <c r="X32" i="5"/>
  <c r="AK32" i="5"/>
  <c r="AE32" i="5"/>
  <c r="X12" i="5"/>
  <c r="Y12" i="5" s="1"/>
  <c r="AL32" i="5"/>
  <c r="AA32" i="5"/>
  <c r="U32" i="5"/>
  <c r="AB32" i="5"/>
  <c r="R32" i="5"/>
  <c r="BN5" i="5"/>
  <c r="AW19" i="5"/>
  <c r="BN9" i="5"/>
  <c r="BB6" i="5"/>
  <c r="BZ8" i="5"/>
  <c r="BU24" i="5"/>
  <c r="AP11" i="5"/>
  <c r="AD8" i="5"/>
  <c r="BZ4" i="5"/>
  <c r="AD12" i="5"/>
  <c r="Y23" i="5"/>
  <c r="AD25" i="5"/>
  <c r="BI27" i="5"/>
  <c r="BN26" i="5"/>
  <c r="BU25" i="5"/>
  <c r="AW28" i="5"/>
  <c r="AD4" i="5"/>
  <c r="AW14" i="5"/>
  <c r="AD20" i="5"/>
  <c r="BB18" i="5"/>
  <c r="AP13" i="5"/>
  <c r="BN16" i="5"/>
  <c r="BB26" i="5"/>
  <c r="BU19" i="5"/>
  <c r="BU20" i="5"/>
  <c r="AK26" i="5"/>
  <c r="BB10" i="5"/>
  <c r="AP7" i="5"/>
  <c r="AW18" i="5"/>
  <c r="AW26" i="5"/>
  <c r="BN22" i="5"/>
  <c r="AK17" i="5"/>
  <c r="BZ19" i="5"/>
  <c r="Y15" i="5"/>
  <c r="BZ20" i="5"/>
  <c r="BN25" i="5"/>
  <c r="BZ25" i="5"/>
  <c r="BB21" i="5"/>
  <c r="AD23" i="5"/>
  <c r="BZ28" i="5"/>
  <c r="AP17" i="5"/>
  <c r="BB12" i="5"/>
  <c r="AW13" i="5"/>
  <c r="BZ17" i="5"/>
  <c r="AW22" i="5"/>
  <c r="AD14" i="5"/>
  <c r="AK28" i="5"/>
  <c r="BI16" i="5"/>
  <c r="AK24" i="5"/>
  <c r="AP27" i="5"/>
  <c r="AW12" i="5"/>
  <c r="Y14" i="5"/>
  <c r="BN14" i="5"/>
  <c r="AW24" i="5"/>
  <c r="BI15" i="5"/>
  <c r="AP19" i="5"/>
  <c r="AP26" i="5"/>
  <c r="Y20" i="5"/>
  <c r="BU23" i="5"/>
  <c r="BZ18" i="5"/>
  <c r="Y28" i="5"/>
  <c r="AP25" i="5"/>
  <c r="AD24" i="5"/>
  <c r="AK18" i="5"/>
  <c r="AP16" i="5"/>
  <c r="AK27" i="5"/>
  <c r="AK20" i="5"/>
  <c r="BB22" i="5"/>
  <c r="BN15" i="5"/>
  <c r="BZ27" i="5"/>
  <c r="AD13" i="5"/>
  <c r="BN24" i="5"/>
  <c r="AP20" i="5"/>
  <c r="AO34" i="3"/>
  <c r="AJ3" i="3"/>
  <c r="G23" i="6" l="1"/>
  <c r="G31" i="6"/>
  <c r="G39" i="6"/>
  <c r="G24" i="6"/>
  <c r="G32" i="6"/>
  <c r="G40" i="6"/>
  <c r="G17" i="6"/>
  <c r="G25" i="6"/>
  <c r="G33" i="6"/>
  <c r="G41" i="6"/>
  <c r="G18" i="6"/>
  <c r="G26" i="6"/>
  <c r="G34" i="6"/>
  <c r="G42" i="6"/>
  <c r="G19" i="6"/>
  <c r="G27" i="6"/>
  <c r="G35" i="6"/>
  <c r="G20" i="6"/>
  <c r="G28" i="6"/>
  <c r="G36" i="6"/>
  <c r="G21" i="6"/>
  <c r="G29" i="6"/>
  <c r="G37" i="6"/>
  <c r="G22" i="6"/>
  <c r="G30" i="6"/>
  <c r="G38" i="6"/>
  <c r="B2" i="4"/>
  <c r="C11" i="4" s="1"/>
  <c r="G16" i="6"/>
  <c r="R41" i="5" a="1"/>
  <c r="AK41" i="5" s="1"/>
  <c r="R34" i="5" a="1"/>
  <c r="W34" i="5" s="1"/>
  <c r="R38" i="5" a="1"/>
  <c r="Z38" i="5" s="1"/>
  <c r="R42" i="5" a="1"/>
  <c r="AD42" i="5" s="1"/>
  <c r="R37" i="5" a="1"/>
  <c r="AI37" i="5" s="1"/>
  <c r="R39" i="5" a="1"/>
  <c r="AG39" i="5" s="1"/>
  <c r="R36" i="5" a="1"/>
  <c r="AC36" i="5" s="1"/>
  <c r="R35" i="5" a="1"/>
  <c r="AC35" i="5" s="1"/>
  <c r="R33" i="5" a="1"/>
  <c r="AE33" i="5" s="1"/>
  <c r="R40" i="5" a="1"/>
  <c r="AF40" i="5" s="1"/>
  <c r="AN41" i="5"/>
  <c r="AE41" i="5"/>
  <c r="AG41" i="5"/>
  <c r="R41" i="5"/>
  <c r="AO41" i="5"/>
  <c r="AI8" i="3"/>
  <c r="G14" i="3"/>
  <c r="AI28" i="3"/>
  <c r="P60" i="3" s="1"/>
  <c r="AI20" i="3"/>
  <c r="P52" i="3" s="1"/>
  <c r="AI12" i="3"/>
  <c r="AI31" i="3"/>
  <c r="P63" i="3" s="1"/>
  <c r="AI23" i="3"/>
  <c r="P55" i="3" s="1"/>
  <c r="AI15" i="3"/>
  <c r="P47" i="3" s="1"/>
  <c r="AI30" i="3"/>
  <c r="P62" i="3" s="1"/>
  <c r="AI22" i="3"/>
  <c r="P54" i="3" s="1"/>
  <c r="AI14" i="3"/>
  <c r="P46" i="3" s="1"/>
  <c r="AI29" i="3"/>
  <c r="P61" i="3" s="1"/>
  <c r="AI21" i="3"/>
  <c r="P53" i="3" s="1"/>
  <c r="AI13" i="3"/>
  <c r="P45" i="3" s="1"/>
  <c r="AI27" i="3"/>
  <c r="P59" i="3" s="1"/>
  <c r="AI19" i="3"/>
  <c r="P51" i="3" s="1"/>
  <c r="AI11" i="3"/>
  <c r="AI34" i="3"/>
  <c r="P66" i="3" s="1"/>
  <c r="AI26" i="3"/>
  <c r="P58" i="3" s="1"/>
  <c r="AI18" i="3"/>
  <c r="P50" i="3" s="1"/>
  <c r="AI10" i="3"/>
  <c r="AI33" i="3"/>
  <c r="P65" i="3" s="1"/>
  <c r="AI25" i="3"/>
  <c r="P57" i="3" s="1"/>
  <c r="AI17" i="3"/>
  <c r="P49" i="3" s="1"/>
  <c r="AI9" i="3"/>
  <c r="AI32" i="3"/>
  <c r="P64" i="3" s="1"/>
  <c r="AI24" i="3"/>
  <c r="P56" i="3" s="1"/>
  <c r="AI16" i="3"/>
  <c r="P48" i="3" s="1"/>
  <c r="AO8" i="3"/>
  <c r="AO9" i="3"/>
  <c r="AO10" i="3"/>
  <c r="AO11" i="3"/>
  <c r="AO12" i="3"/>
  <c r="AO13" i="3"/>
  <c r="AO14" i="3"/>
  <c r="AO15" i="3"/>
  <c r="AO16" i="3"/>
  <c r="AO17" i="3"/>
  <c r="AO18" i="3"/>
  <c r="AO19" i="3"/>
  <c r="AO20" i="3"/>
  <c r="AO21" i="3"/>
  <c r="AO22" i="3"/>
  <c r="AO23" i="3"/>
  <c r="AO24" i="3"/>
  <c r="AO25" i="3"/>
  <c r="AO26" i="3"/>
  <c r="AO27" i="3"/>
  <c r="AO28" i="3"/>
  <c r="AO29" i="3"/>
  <c r="AO30" i="3"/>
  <c r="AO31" i="3"/>
  <c r="AO32" i="3"/>
  <c r="AO33" i="3"/>
  <c r="AO7" i="3"/>
  <c r="P18" i="6"/>
  <c r="V39" i="6"/>
  <c r="AH39" i="6"/>
  <c r="J39" i="6"/>
  <c r="W18" i="6"/>
  <c r="L18" i="6"/>
  <c r="R18" i="6"/>
  <c r="Q18" i="6"/>
  <c r="P28" i="6"/>
  <c r="AH28" i="6"/>
  <c r="AF28" i="6"/>
  <c r="T24" i="6"/>
  <c r="AD24" i="6"/>
  <c r="V24" i="6"/>
  <c r="U24" i="6"/>
  <c r="Z26" i="6"/>
  <c r="AH26" i="6"/>
  <c r="K26" i="6"/>
  <c r="AA36" i="6"/>
  <c r="R36" i="6"/>
  <c r="Y36" i="6"/>
  <c r="AD16" i="6"/>
  <c r="AG16" i="6"/>
  <c r="L16" i="6"/>
  <c r="M32" i="6"/>
  <c r="AH32" i="6"/>
  <c r="AB32" i="6"/>
  <c r="W32" i="6"/>
  <c r="AB34" i="6"/>
  <c r="X34" i="6"/>
  <c r="AD34" i="6"/>
  <c r="AH21" i="6"/>
  <c r="W21" i="6"/>
  <c r="M21" i="6"/>
  <c r="AA21" i="6"/>
  <c r="L33" i="6"/>
  <c r="AH33" i="6"/>
  <c r="J33" i="6"/>
  <c r="AD30" i="6"/>
  <c r="T30" i="6"/>
  <c r="V30" i="6"/>
  <c r="Q30" i="6"/>
  <c r="Q41" i="6"/>
  <c r="N41" i="6"/>
  <c r="J38" i="6"/>
  <c r="N38" i="6"/>
  <c r="AA38" i="6"/>
  <c r="I40" i="6"/>
  <c r="S40" i="6"/>
  <c r="AC40" i="6"/>
  <c r="P42" i="6"/>
  <c r="Q42" i="6"/>
  <c r="AG42" i="6"/>
  <c r="AA42" i="6"/>
  <c r="J29" i="6"/>
  <c r="N29" i="6"/>
  <c r="AG29" i="6"/>
  <c r="U17" i="6"/>
  <c r="AD17" i="6"/>
  <c r="AG17" i="6"/>
  <c r="AA17" i="6"/>
  <c r="K19" i="6"/>
  <c r="N19" i="6"/>
  <c r="AF39" i="6"/>
  <c r="X39" i="6"/>
  <c r="AG39" i="6"/>
  <c r="J18" i="6"/>
  <c r="AF18" i="6"/>
  <c r="Z18" i="6"/>
  <c r="I18" i="6"/>
  <c r="Z28" i="6"/>
  <c r="X28" i="6"/>
  <c r="W28" i="6"/>
  <c r="N24" i="6"/>
  <c r="S24" i="6"/>
  <c r="I24" i="6"/>
  <c r="M24" i="6"/>
  <c r="O26" i="6"/>
  <c r="W26" i="6"/>
  <c r="Z36" i="6"/>
  <c r="J36" i="6"/>
  <c r="P36" i="6"/>
  <c r="P16" i="6"/>
  <c r="X16" i="6"/>
  <c r="AC16" i="6"/>
  <c r="K32" i="6"/>
  <c r="T32" i="6"/>
  <c r="S32" i="6"/>
  <c r="O32" i="6"/>
  <c r="N34" i="6"/>
  <c r="I34" i="6"/>
  <c r="U34" i="6"/>
  <c r="Q21" i="6"/>
  <c r="S21" i="6"/>
  <c r="X33" i="6"/>
  <c r="Y33" i="6"/>
  <c r="AC33" i="6"/>
  <c r="K30" i="6"/>
  <c r="J30" i="6"/>
  <c r="L30" i="6"/>
  <c r="I30" i="6"/>
  <c r="T41" i="6"/>
  <c r="AE41" i="6"/>
  <c r="T38" i="6"/>
  <c r="AG38" i="6"/>
  <c r="AB38" i="6"/>
  <c r="S38" i="6"/>
  <c r="AH40" i="6"/>
  <c r="AB40" i="6"/>
  <c r="T40" i="6"/>
  <c r="AB42" i="6"/>
  <c r="AD42" i="6"/>
  <c r="X42" i="6"/>
  <c r="S42" i="6"/>
  <c r="AH29" i="6"/>
  <c r="X29" i="6"/>
  <c r="T17" i="6"/>
  <c r="Q17" i="6"/>
  <c r="X17" i="6"/>
  <c r="S17" i="6"/>
  <c r="Y19" i="6"/>
  <c r="W39" i="6"/>
  <c r="P39" i="6"/>
  <c r="O39" i="6"/>
  <c r="Y39" i="6"/>
  <c r="V18" i="6"/>
  <c r="T18" i="6"/>
  <c r="AE28" i="6"/>
  <c r="O28" i="6"/>
  <c r="L28" i="6"/>
  <c r="N28" i="6"/>
  <c r="AB24" i="6"/>
  <c r="Z24" i="6"/>
  <c r="U26" i="6"/>
  <c r="X26" i="6"/>
  <c r="M26" i="6"/>
  <c r="AG26" i="6"/>
  <c r="I36" i="6"/>
  <c r="AD36" i="6"/>
  <c r="AG36" i="6"/>
  <c r="I16" i="6"/>
  <c r="T16" i="6"/>
  <c r="O16" i="6"/>
  <c r="U16" i="6"/>
  <c r="V32" i="6"/>
  <c r="Z32" i="6"/>
  <c r="J32" i="6"/>
  <c r="W34" i="6"/>
  <c r="T34" i="6"/>
  <c r="Z34" i="6"/>
  <c r="L34" i="6"/>
  <c r="AG21" i="6"/>
  <c r="AB21" i="6"/>
  <c r="AD21" i="6"/>
  <c r="K21" i="6"/>
  <c r="AG33" i="6"/>
  <c r="I33" i="6"/>
  <c r="P33" i="6"/>
  <c r="U33" i="6"/>
  <c r="AB30" i="6"/>
  <c r="AC30" i="6"/>
  <c r="Z30" i="6"/>
  <c r="AD41" i="6"/>
  <c r="O41" i="6"/>
  <c r="AA41" i="6"/>
  <c r="V41" i="6"/>
  <c r="P38" i="6"/>
  <c r="AE38" i="6"/>
  <c r="R38" i="6"/>
  <c r="K38" i="6"/>
  <c r="AA40" i="6"/>
  <c r="AF40" i="6"/>
  <c r="N40" i="6"/>
  <c r="K40" i="6"/>
  <c r="M42" i="6"/>
  <c r="O42" i="6"/>
  <c r="K42" i="6"/>
  <c r="Z29" i="6"/>
  <c r="V29" i="6"/>
  <c r="W29" i="6"/>
  <c r="O29" i="6"/>
  <c r="AE17" i="6"/>
  <c r="AC17" i="6"/>
  <c r="O17" i="6"/>
  <c r="K17" i="6"/>
  <c r="T19" i="6"/>
  <c r="AH19" i="6"/>
  <c r="Z19" i="6"/>
  <c r="W37" i="6"/>
  <c r="K37" i="6"/>
  <c r="Q37" i="6"/>
  <c r="R39" i="6"/>
  <c r="M39" i="6"/>
  <c r="T39" i="6"/>
  <c r="I39" i="6"/>
  <c r="U18" i="6"/>
  <c r="AE18" i="6"/>
  <c r="X18" i="6"/>
  <c r="AA28" i="6"/>
  <c r="S28" i="6"/>
  <c r="AG28" i="6"/>
  <c r="U28" i="6"/>
  <c r="AA24" i="6"/>
  <c r="AG24" i="6"/>
  <c r="AE26" i="6"/>
  <c r="S26" i="6"/>
  <c r="V26" i="6"/>
  <c r="Q26" i="6"/>
  <c r="S36" i="6"/>
  <c r="AC36" i="6"/>
  <c r="N36" i="6"/>
  <c r="AB16" i="6"/>
  <c r="AA16" i="6"/>
  <c r="W16" i="6"/>
  <c r="U32" i="6"/>
  <c r="Q32" i="6"/>
  <c r="R32" i="6"/>
  <c r="AG34" i="6"/>
  <c r="Y34" i="6"/>
  <c r="AE34" i="6"/>
  <c r="S34" i="6"/>
  <c r="P21" i="6"/>
  <c r="Z21" i="6"/>
  <c r="L21" i="6"/>
  <c r="Q33" i="6"/>
  <c r="W33" i="6"/>
  <c r="T33" i="6"/>
  <c r="O30" i="6"/>
  <c r="AH30" i="6"/>
  <c r="AB41" i="6"/>
  <c r="Y41" i="6"/>
  <c r="I41" i="6"/>
  <c r="AC41" i="6"/>
  <c r="Y38" i="6"/>
  <c r="AC38" i="6"/>
  <c r="J40" i="6"/>
  <c r="Q40" i="6"/>
  <c r="W40" i="6"/>
  <c r="I42" i="6"/>
  <c r="U42" i="6"/>
  <c r="AF42" i="6"/>
  <c r="P29" i="6"/>
  <c r="AD29" i="6"/>
  <c r="AC29" i="6"/>
  <c r="AA29" i="6"/>
  <c r="Z17" i="6"/>
  <c r="AH17" i="6"/>
  <c r="AF17" i="6"/>
  <c r="AG19" i="6"/>
  <c r="AB19" i="6"/>
  <c r="AD37" i="6"/>
  <c r="AE39" i="6"/>
  <c r="K39" i="6"/>
  <c r="S18" i="6"/>
  <c r="I28" i="6"/>
  <c r="M28" i="6"/>
  <c r="X24" i="6"/>
  <c r="P24" i="6"/>
  <c r="J26" i="6"/>
  <c r="L26" i="6"/>
  <c r="T36" i="6"/>
  <c r="K16" i="6"/>
  <c r="AC32" i="6"/>
  <c r="I32" i="6"/>
  <c r="AF34" i="6"/>
  <c r="V34" i="6"/>
  <c r="N21" i="6"/>
  <c r="AF33" i="6"/>
  <c r="AE30" i="6"/>
  <c r="K41" i="6"/>
  <c r="V38" i="6"/>
  <c r="Y40" i="6"/>
  <c r="O40" i="6"/>
  <c r="AE42" i="6"/>
  <c r="W42" i="6"/>
  <c r="AF29" i="6"/>
  <c r="R29" i="6"/>
  <c r="Y17" i="6"/>
  <c r="AF19" i="6"/>
  <c r="R19" i="6"/>
  <c r="AA37" i="6"/>
  <c r="AG37" i="6"/>
  <c r="Y37" i="6"/>
  <c r="O25" i="6"/>
  <c r="AA25" i="6"/>
  <c r="AG27" i="6"/>
  <c r="AH27" i="6"/>
  <c r="U27" i="6"/>
  <c r="O22" i="6"/>
  <c r="AH22" i="6"/>
  <c r="AE22" i="6"/>
  <c r="Q22" i="6"/>
  <c r="Z23" i="6"/>
  <c r="S23" i="6"/>
  <c r="AF23" i="6"/>
  <c r="Y35" i="6"/>
  <c r="AD39" i="6"/>
  <c r="AB39" i="6"/>
  <c r="N18" i="6"/>
  <c r="AB28" i="6"/>
  <c r="AH24" i="6"/>
  <c r="O24" i="6"/>
  <c r="AA26" i="6"/>
  <c r="AC26" i="6"/>
  <c r="M36" i="6"/>
  <c r="K36" i="6"/>
  <c r="Z16" i="6"/>
  <c r="L32" i="6"/>
  <c r="AC34" i="6"/>
  <c r="M34" i="6"/>
  <c r="Y21" i="6"/>
  <c r="AE21" i="6"/>
  <c r="N33" i="6"/>
  <c r="AA30" i="6"/>
  <c r="AG30" i="6"/>
  <c r="J41" i="6"/>
  <c r="AF41" i="6"/>
  <c r="AH38" i="6"/>
  <c r="AF38" i="6"/>
  <c r="X40" i="6"/>
  <c r="Z42" i="6"/>
  <c r="N42" i="6"/>
  <c r="L29" i="6"/>
  <c r="AB29" i="6"/>
  <c r="L17" i="6"/>
  <c r="P17" i="6"/>
  <c r="P19" i="6"/>
  <c r="I19" i="6"/>
  <c r="X37" i="6"/>
  <c r="S37" i="6"/>
  <c r="P37" i="6"/>
  <c r="AF25" i="6"/>
  <c r="AD25" i="6"/>
  <c r="AC25" i="6"/>
  <c r="S25" i="6"/>
  <c r="AF27" i="6"/>
  <c r="X27" i="6"/>
  <c r="L27" i="6"/>
  <c r="R22" i="6"/>
  <c r="V22" i="6"/>
  <c r="I22" i="6"/>
  <c r="I23" i="6"/>
  <c r="AH23" i="6"/>
  <c r="V23" i="6"/>
  <c r="R35" i="6"/>
  <c r="T35" i="6"/>
  <c r="AF35" i="6"/>
  <c r="Q35" i="6"/>
  <c r="S31" i="6"/>
  <c r="N31" i="6"/>
  <c r="Z31" i="6"/>
  <c r="AF20" i="6"/>
  <c r="Y20" i="6"/>
  <c r="J20" i="6"/>
  <c r="N39" i="6"/>
  <c r="S39" i="6"/>
  <c r="AD18" i="6"/>
  <c r="AA18" i="6"/>
  <c r="R28" i="6"/>
  <c r="K24" i="6"/>
  <c r="AC24" i="6"/>
  <c r="N26" i="6"/>
  <c r="T26" i="6"/>
  <c r="AB36" i="6"/>
  <c r="AH36" i="6"/>
  <c r="J16" i="6"/>
  <c r="Y32" i="6"/>
  <c r="AE32" i="6"/>
  <c r="O34" i="6"/>
  <c r="I21" i="6"/>
  <c r="V21" i="6"/>
  <c r="V33" i="6"/>
  <c r="X30" i="6"/>
  <c r="Y30" i="6"/>
  <c r="X41" i="6"/>
  <c r="W41" i="6"/>
  <c r="U38" i="6"/>
  <c r="W38" i="6"/>
  <c r="V40" i="6"/>
  <c r="V42" i="6"/>
  <c r="AE29" i="6"/>
  <c r="Q29" i="6"/>
  <c r="AB17" i="6"/>
  <c r="AD19" i="6"/>
  <c r="Q19" i="6"/>
  <c r="I37" i="6"/>
  <c r="AC37" i="6"/>
  <c r="L25" i="6"/>
  <c r="AH25" i="6"/>
  <c r="Q25" i="6"/>
  <c r="K25" i="6"/>
  <c r="P27" i="6"/>
  <c r="T27" i="6"/>
  <c r="M27" i="6"/>
  <c r="X22" i="6"/>
  <c r="AC22" i="6"/>
  <c r="M22" i="6"/>
  <c r="AD23" i="6"/>
  <c r="AC23" i="6"/>
  <c r="Y23" i="6"/>
  <c r="M23" i="6"/>
  <c r="AD35" i="6"/>
  <c r="AH35" i="6"/>
  <c r="W35" i="6"/>
  <c r="I35" i="6"/>
  <c r="AB31" i="6"/>
  <c r="P31" i="6"/>
  <c r="AE20" i="6"/>
  <c r="L20" i="6"/>
  <c r="AA39" i="6"/>
  <c r="Q39" i="6"/>
  <c r="K18" i="6"/>
  <c r="AH18" i="6"/>
  <c r="J28" i="6"/>
  <c r="R24" i="6"/>
  <c r="Z39" i="6"/>
  <c r="AC18" i="6"/>
  <c r="O18" i="6"/>
  <c r="T28" i="6"/>
  <c r="V28" i="6"/>
  <c r="W24" i="6"/>
  <c r="I26" i="6"/>
  <c r="L36" i="6"/>
  <c r="AE36" i="6"/>
  <c r="Y16" i="6"/>
  <c r="N16" i="6"/>
  <c r="AG32" i="6"/>
  <c r="J34" i="6"/>
  <c r="K34" i="6"/>
  <c r="AF21" i="6"/>
  <c r="AC21" i="6"/>
  <c r="O33" i="6"/>
  <c r="K33" i="6"/>
  <c r="W30" i="6"/>
  <c r="AH41" i="6"/>
  <c r="U41" i="6"/>
  <c r="L38" i="6"/>
  <c r="Z38" i="6"/>
  <c r="AG40" i="6"/>
  <c r="AD40" i="6"/>
  <c r="AC42" i="6"/>
  <c r="I29" i="6"/>
  <c r="S29" i="6"/>
  <c r="J17" i="6"/>
  <c r="W17" i="6"/>
  <c r="AC19" i="6"/>
  <c r="U19" i="6"/>
  <c r="W19" i="6"/>
  <c r="J37" i="6"/>
  <c r="V37" i="6"/>
  <c r="M37" i="6"/>
  <c r="U25" i="6"/>
  <c r="N25" i="6"/>
  <c r="P25" i="6"/>
  <c r="J27" i="6"/>
  <c r="I27" i="6"/>
  <c r="R27" i="6"/>
  <c r="AE27" i="6"/>
  <c r="AA22" i="6"/>
  <c r="U22" i="6"/>
  <c r="U23" i="6"/>
  <c r="AB23" i="6"/>
  <c r="AG23" i="6"/>
  <c r="AE23" i="6"/>
  <c r="U35" i="6"/>
  <c r="L35" i="6"/>
  <c r="AE35" i="6"/>
  <c r="K31" i="6"/>
  <c r="O31" i="6"/>
  <c r="V31" i="6"/>
  <c r="Y31" i="6"/>
  <c r="Z20" i="6"/>
  <c r="AD20" i="6"/>
  <c r="R20" i="6"/>
  <c r="L39" i="6"/>
  <c r="M18" i="6"/>
  <c r="AG18" i="6"/>
  <c r="Q28" i="6"/>
  <c r="K28" i="6"/>
  <c r="AE24" i="6"/>
  <c r="J24" i="6"/>
  <c r="AB18" i="6"/>
  <c r="R26" i="6"/>
  <c r="O36" i="6"/>
  <c r="Q16" i="6"/>
  <c r="N32" i="6"/>
  <c r="S33" i="6"/>
  <c r="N30" i="6"/>
  <c r="AG41" i="6"/>
  <c r="J42" i="6"/>
  <c r="I17" i="6"/>
  <c r="J19" i="6"/>
  <c r="O37" i="6"/>
  <c r="AE25" i="6"/>
  <c r="R25" i="6"/>
  <c r="Z27" i="6"/>
  <c r="Q27" i="6"/>
  <c r="AB22" i="6"/>
  <c r="W22" i="6"/>
  <c r="T23" i="6"/>
  <c r="O23" i="6"/>
  <c r="O35" i="6"/>
  <c r="M35" i="6"/>
  <c r="W31" i="6"/>
  <c r="AC31" i="6"/>
  <c r="I31" i="6"/>
  <c r="P20" i="6"/>
  <c r="T20" i="6"/>
  <c r="M20" i="6"/>
  <c r="R23" i="6"/>
  <c r="R31" i="6"/>
  <c r="I20" i="6"/>
  <c r="AH16" i="6"/>
  <c r="AA34" i="6"/>
  <c r="M40" i="6"/>
  <c r="P22" i="6"/>
  <c r="Q23" i="6"/>
  <c r="N35" i="6"/>
  <c r="J31" i="6"/>
  <c r="R16" i="6"/>
  <c r="AA27" i="6"/>
  <c r="U31" i="6"/>
  <c r="X20" i="6"/>
  <c r="U39" i="6"/>
  <c r="AC28" i="6"/>
  <c r="AF26" i="6"/>
  <c r="S16" i="6"/>
  <c r="AA32" i="6"/>
  <c r="AH34" i="6"/>
  <c r="O21" i="6"/>
  <c r="M33" i="6"/>
  <c r="R30" i="6"/>
  <c r="R41" i="6"/>
  <c r="P40" i="6"/>
  <c r="U29" i="6"/>
  <c r="M17" i="6"/>
  <c r="AA19" i="6"/>
  <c r="N37" i="6"/>
  <c r="J25" i="6"/>
  <c r="I25" i="6"/>
  <c r="V27" i="6"/>
  <c r="AD27" i="6"/>
  <c r="T22" i="6"/>
  <c r="N22" i="6"/>
  <c r="X35" i="6"/>
  <c r="AG35" i="6"/>
  <c r="AH31" i="6"/>
  <c r="AE31" i="6"/>
  <c r="N20" i="6"/>
  <c r="K20" i="6"/>
  <c r="S27" i="6"/>
  <c r="K22" i="6"/>
  <c r="AF31" i="6"/>
  <c r="AH20" i="6"/>
  <c r="J35" i="6"/>
  <c r="X31" i="6"/>
  <c r="AB37" i="6"/>
  <c r="V25" i="6"/>
  <c r="AB27" i="6"/>
  <c r="AG31" i="6"/>
  <c r="AC20" i="6"/>
  <c r="Q24" i="6"/>
  <c r="W36" i="6"/>
  <c r="X32" i="6"/>
  <c r="X21" i="6"/>
  <c r="AB33" i="6"/>
  <c r="T37" i="6"/>
  <c r="V35" i="6"/>
  <c r="Q31" i="6"/>
  <c r="U20" i="6"/>
  <c r="Y18" i="6"/>
  <c r="Y26" i="6"/>
  <c r="U36" i="6"/>
  <c r="AF16" i="6"/>
  <c r="P34" i="6"/>
  <c r="U21" i="6"/>
  <c r="R33" i="6"/>
  <c r="S30" i="6"/>
  <c r="L41" i="6"/>
  <c r="M38" i="6"/>
  <c r="Z40" i="6"/>
  <c r="T29" i="6"/>
  <c r="L19" i="6"/>
  <c r="AE19" i="6"/>
  <c r="AE37" i="6"/>
  <c r="X25" i="6"/>
  <c r="K27" i="6"/>
  <c r="S22" i="6"/>
  <c r="AD22" i="6"/>
  <c r="AA23" i="6"/>
  <c r="P23" i="6"/>
  <c r="AA35" i="6"/>
  <c r="T31" i="6"/>
  <c r="M31" i="6"/>
  <c r="O20" i="6"/>
  <c r="AB20" i="6"/>
  <c r="AC39" i="6"/>
  <c r="V36" i="6"/>
  <c r="AE16" i="6"/>
  <c r="AD32" i="6"/>
  <c r="R34" i="6"/>
  <c r="T21" i="6"/>
  <c r="AA33" i="6"/>
  <c r="M30" i="6"/>
  <c r="M41" i="6"/>
  <c r="O38" i="6"/>
  <c r="U40" i="6"/>
  <c r="AH42" i="6"/>
  <c r="N17" i="6"/>
  <c r="O19" i="6"/>
  <c r="L37" i="6"/>
  <c r="AG25" i="6"/>
  <c r="W27" i="6"/>
  <c r="L22" i="6"/>
  <c r="X23" i="6"/>
  <c r="AB35" i="6"/>
  <c r="S20" i="6"/>
  <c r="AD26" i="6"/>
  <c r="X36" i="6"/>
  <c r="AF32" i="6"/>
  <c r="R21" i="6"/>
  <c r="I38" i="6"/>
  <c r="L42" i="6"/>
  <c r="U37" i="6"/>
  <c r="Z25" i="6"/>
  <c r="P35" i="6"/>
  <c r="U30" i="6"/>
  <c r="Q38" i="6"/>
  <c r="T42" i="6"/>
  <c r="V17" i="6"/>
  <c r="AB25" i="6"/>
  <c r="AC27" i="6"/>
  <c r="W23" i="6"/>
  <c r="W20" i="6"/>
  <c r="Y24" i="6"/>
  <c r="AF36" i="6"/>
  <c r="V16" i="6"/>
  <c r="P32" i="6"/>
  <c r="J21" i="6"/>
  <c r="Z33" i="6"/>
  <c r="AF30" i="6"/>
  <c r="X38" i="6"/>
  <c r="L40" i="6"/>
  <c r="R42" i="6"/>
  <c r="Y29" i="6"/>
  <c r="M19" i="6"/>
  <c r="AF37" i="6"/>
  <c r="Z37" i="6"/>
  <c r="Y25" i="6"/>
  <c r="W25" i="6"/>
  <c r="Y27" i="6"/>
  <c r="O27" i="6"/>
  <c r="Z22" i="6"/>
  <c r="AG22" i="6"/>
  <c r="K23" i="6"/>
  <c r="N23" i="6"/>
  <c r="Z35" i="6"/>
  <c r="S35" i="6"/>
  <c r="AD31" i="6"/>
  <c r="AA31" i="6"/>
  <c r="V20" i="6"/>
  <c r="AA20" i="6"/>
  <c r="L24" i="6"/>
  <c r="P26" i="6"/>
  <c r="Q36" i="6"/>
  <c r="M16" i="6"/>
  <c r="Q34" i="6"/>
  <c r="AE33" i="6"/>
  <c r="P30" i="6"/>
  <c r="P41" i="6"/>
  <c r="AD38" i="6"/>
  <c r="AE40" i="6"/>
  <c r="Y42" i="6"/>
  <c r="M29" i="6"/>
  <c r="X19" i="6"/>
  <c r="R37" i="6"/>
  <c r="AH37" i="6"/>
  <c r="T25" i="6"/>
  <c r="M25" i="6"/>
  <c r="N27" i="6"/>
  <c r="J22" i="6"/>
  <c r="Y22" i="6"/>
  <c r="J23" i="6"/>
  <c r="K35" i="6"/>
  <c r="AG20" i="6"/>
  <c r="Y28" i="6"/>
  <c r="AF24" i="6"/>
  <c r="AD33" i="6"/>
  <c r="Z41" i="6"/>
  <c r="R17" i="6"/>
  <c r="V19" i="6"/>
  <c r="Q20" i="6"/>
  <c r="AD28" i="6"/>
  <c r="AB26" i="6"/>
  <c r="S41" i="6"/>
  <c r="R40" i="6"/>
  <c r="K29" i="6"/>
  <c r="S19" i="6"/>
  <c r="AF22" i="6"/>
  <c r="L23" i="6"/>
  <c r="AC35" i="6"/>
  <c r="L31" i="6"/>
  <c r="P84" i="3" l="1"/>
  <c r="P79" i="3"/>
  <c r="P81" i="3"/>
  <c r="P92" i="3"/>
  <c r="P83" i="3"/>
  <c r="P87" i="3"/>
  <c r="P89" i="3"/>
  <c r="P77" i="3"/>
  <c r="P91" i="3"/>
  <c r="P95" i="3"/>
  <c r="P85" i="3"/>
  <c r="P88" i="3"/>
  <c r="P90" i="3"/>
  <c r="P86" i="3"/>
  <c r="P97" i="3"/>
  <c r="P93" i="3"/>
  <c r="P80" i="3"/>
  <c r="P82" i="3"/>
  <c r="P78" i="3"/>
  <c r="P96" i="3"/>
  <c r="P76" i="3"/>
  <c r="P94" i="3"/>
  <c r="AI39" i="3"/>
  <c r="P40" i="3"/>
  <c r="AI43" i="3"/>
  <c r="P42" i="3"/>
  <c r="AI47" i="3"/>
  <c r="P44" i="3"/>
  <c r="AI45" i="3"/>
  <c r="P43" i="3"/>
  <c r="AI41" i="3"/>
  <c r="P41" i="3"/>
  <c r="C6" i="4"/>
  <c r="C5" i="4"/>
  <c r="C9" i="4"/>
  <c r="C10" i="4"/>
  <c r="C8" i="4"/>
  <c r="C7" i="4"/>
  <c r="AA38" i="5"/>
  <c r="AH41" i="5"/>
  <c r="V41" i="5"/>
  <c r="U41" i="5"/>
  <c r="W41" i="5"/>
  <c r="Z41" i="5"/>
  <c r="AI41" i="5"/>
  <c r="AM41" i="5"/>
  <c r="AA41" i="5"/>
  <c r="Y41" i="5"/>
  <c r="X41" i="5"/>
  <c r="AD41" i="5"/>
  <c r="AJ41" i="5"/>
  <c r="AF41" i="5"/>
  <c r="S41" i="5"/>
  <c r="AB41" i="5"/>
  <c r="AC41" i="5"/>
  <c r="AL41" i="5"/>
  <c r="T41" i="5"/>
  <c r="AE42" i="5"/>
  <c r="W42" i="5"/>
  <c r="AJ38" i="5"/>
  <c r="X38" i="5"/>
  <c r="S34" i="5"/>
  <c r="AA34" i="5"/>
  <c r="T34" i="5"/>
  <c r="AM34" i="5"/>
  <c r="AO34" i="5"/>
  <c r="Y34" i="5"/>
  <c r="AB34" i="5"/>
  <c r="Z34" i="5"/>
  <c r="AE34" i="5"/>
  <c r="AH34" i="5"/>
  <c r="AK34" i="5"/>
  <c r="AJ34" i="5"/>
  <c r="AN34" i="5"/>
  <c r="R34" i="5"/>
  <c r="AD34" i="5"/>
  <c r="AG34" i="5"/>
  <c r="AI34" i="5"/>
  <c r="AC34" i="5"/>
  <c r="V34" i="5"/>
  <c r="U34" i="5"/>
  <c r="AF34" i="5"/>
  <c r="AL34" i="5"/>
  <c r="X34" i="5"/>
  <c r="AF42" i="5"/>
  <c r="AG37" i="5"/>
  <c r="AM42" i="5"/>
  <c r="AJ39" i="5"/>
  <c r="S36" i="5"/>
  <c r="AJ36" i="5"/>
  <c r="AE36" i="5"/>
  <c r="AA42" i="5"/>
  <c r="Y38" i="5"/>
  <c r="AM38" i="5"/>
  <c r="Z37" i="5"/>
  <c r="AG42" i="5"/>
  <c r="AG38" i="5"/>
  <c r="Y37" i="5"/>
  <c r="AI42" i="5"/>
  <c r="V38" i="5"/>
  <c r="AK38" i="5"/>
  <c r="AI38" i="5"/>
  <c r="Y42" i="5"/>
  <c r="AK42" i="5"/>
  <c r="AC38" i="5"/>
  <c r="AF38" i="5"/>
  <c r="U36" i="5"/>
  <c r="T42" i="5"/>
  <c r="AD38" i="5"/>
  <c r="AH38" i="5"/>
  <c r="AC39" i="5"/>
  <c r="AD37" i="5"/>
  <c r="Z42" i="5"/>
  <c r="AL42" i="5"/>
  <c r="AB38" i="5"/>
  <c r="S38" i="5"/>
  <c r="R39" i="5"/>
  <c r="AM37" i="5"/>
  <c r="AO37" i="5"/>
  <c r="AE39" i="5"/>
  <c r="AK37" i="5"/>
  <c r="R37" i="5"/>
  <c r="S37" i="5"/>
  <c r="AK39" i="5"/>
  <c r="AL37" i="5"/>
  <c r="AE37" i="5"/>
  <c r="AA37" i="5"/>
  <c r="AN42" i="5"/>
  <c r="AC42" i="5"/>
  <c r="AB42" i="5"/>
  <c r="T39" i="5"/>
  <c r="AN37" i="5"/>
  <c r="U37" i="5"/>
  <c r="T37" i="5"/>
  <c r="S42" i="5"/>
  <c r="U42" i="5"/>
  <c r="AJ42" i="5"/>
  <c r="AL38" i="5"/>
  <c r="T38" i="5"/>
  <c r="AN38" i="5"/>
  <c r="AB39" i="5"/>
  <c r="W37" i="5"/>
  <c r="V37" i="5"/>
  <c r="AB37" i="5"/>
  <c r="AO42" i="5"/>
  <c r="AH42" i="5"/>
  <c r="V42" i="5"/>
  <c r="AO38" i="5"/>
  <c r="AE38" i="5"/>
  <c r="R38" i="5"/>
  <c r="Y39" i="5"/>
  <c r="AC37" i="5"/>
  <c r="AH37" i="5"/>
  <c r="AJ37" i="5"/>
  <c r="R42" i="5"/>
  <c r="X42" i="5"/>
  <c r="W38" i="5"/>
  <c r="U38" i="5"/>
  <c r="AD39" i="5"/>
  <c r="X37" i="5"/>
  <c r="AF37" i="5"/>
  <c r="AJ35" i="5"/>
  <c r="AO39" i="5"/>
  <c r="Z39" i="5"/>
  <c r="T35" i="5"/>
  <c r="S35" i="5"/>
  <c r="AL36" i="5"/>
  <c r="AA35" i="5"/>
  <c r="Y36" i="5"/>
  <c r="AB36" i="5"/>
  <c r="AH35" i="5"/>
  <c r="AF35" i="5"/>
  <c r="AI39" i="5"/>
  <c r="AF39" i="5"/>
  <c r="W36" i="5"/>
  <c r="R36" i="5"/>
  <c r="AG33" i="5"/>
  <c r="Y35" i="5"/>
  <c r="U35" i="5"/>
  <c r="V39" i="5"/>
  <c r="AM39" i="5"/>
  <c r="X39" i="5"/>
  <c r="AI36" i="5"/>
  <c r="W35" i="5"/>
  <c r="AF36" i="5"/>
  <c r="AN36" i="5"/>
  <c r="V36" i="5"/>
  <c r="AB35" i="5"/>
  <c r="AI35" i="5"/>
  <c r="X36" i="5"/>
  <c r="Z36" i="5"/>
  <c r="AF33" i="5"/>
  <c r="AM35" i="5"/>
  <c r="V35" i="5"/>
  <c r="AK36" i="5"/>
  <c r="X35" i="5"/>
  <c r="T33" i="5"/>
  <c r="AD36" i="5"/>
  <c r="T36" i="5"/>
  <c r="AO35" i="5"/>
  <c r="AE35" i="5"/>
  <c r="AD35" i="5"/>
  <c r="AA39" i="5"/>
  <c r="W39" i="5"/>
  <c r="T40" i="5"/>
  <c r="Y40" i="5"/>
  <c r="S40" i="5"/>
  <c r="AI40" i="5"/>
  <c r="AG40" i="5"/>
  <c r="AM33" i="5"/>
  <c r="AO36" i="5"/>
  <c r="AM36" i="5"/>
  <c r="AH36" i="5"/>
  <c r="AK40" i="5"/>
  <c r="W40" i="5"/>
  <c r="AO40" i="5"/>
  <c r="X33" i="5"/>
  <c r="Z35" i="5"/>
  <c r="AG35" i="5"/>
  <c r="AL35" i="5"/>
  <c r="AC40" i="5"/>
  <c r="AD40" i="5"/>
  <c r="Z33" i="5"/>
  <c r="S39" i="5"/>
  <c r="AH39" i="5"/>
  <c r="U39" i="5"/>
  <c r="Z40" i="5"/>
  <c r="AA40" i="5"/>
  <c r="V40" i="5"/>
  <c r="AE40" i="5"/>
  <c r="AL40" i="5"/>
  <c r="AD33" i="5"/>
  <c r="AN39" i="5"/>
  <c r="AL39" i="5"/>
  <c r="AJ40" i="5"/>
  <c r="V33" i="5"/>
  <c r="AA36" i="5"/>
  <c r="AG36" i="5"/>
  <c r="AB40" i="5"/>
  <c r="AN40" i="5"/>
  <c r="S33" i="5"/>
  <c r="AN35" i="5"/>
  <c r="R35" i="5"/>
  <c r="AK35" i="5"/>
  <c r="AA33" i="5"/>
  <c r="U33" i="5"/>
  <c r="AN33" i="5"/>
  <c r="AO33" i="5"/>
  <c r="Y33" i="5"/>
  <c r="AC33" i="5"/>
  <c r="AM40" i="5"/>
  <c r="AH40" i="5"/>
  <c r="X40" i="5"/>
  <c r="AI33" i="5"/>
  <c r="AB33" i="5"/>
  <c r="W33" i="5"/>
  <c r="AH33" i="5"/>
  <c r="AJ33" i="5"/>
  <c r="AK33" i="5"/>
  <c r="R40" i="5"/>
  <c r="U40" i="5"/>
  <c r="AL33" i="5"/>
  <c r="R33" i="5"/>
  <c r="AJ2" i="3"/>
  <c r="U31" i="4"/>
  <c r="O31" i="4"/>
  <c r="V41" i="4"/>
  <c r="AA44" i="4"/>
  <c r="P29" i="4"/>
  <c r="K30" i="4"/>
  <c r="T43" i="4"/>
  <c r="M31" i="4"/>
  <c r="AC30" i="4"/>
  <c r="X32" i="4"/>
  <c r="Q43" i="4"/>
  <c r="J42" i="4"/>
  <c r="P30" i="4"/>
  <c r="P45" i="4"/>
  <c r="S42" i="4"/>
  <c r="N29" i="4"/>
  <c r="L41" i="4"/>
  <c r="Q32" i="4"/>
  <c r="N41" i="4"/>
  <c r="K44" i="4"/>
  <c r="R42" i="4"/>
  <c r="R43" i="4"/>
  <c r="M44" i="4"/>
  <c r="O42" i="4"/>
  <c r="L29" i="4"/>
  <c r="S41" i="4"/>
  <c r="P43" i="4"/>
  <c r="Q29" i="4"/>
  <c r="T32" i="4"/>
  <c r="Q44" i="4"/>
  <c r="L43" i="4"/>
  <c r="AC32" i="4"/>
  <c r="R30" i="4"/>
  <c r="S33" i="4"/>
  <c r="AA31" i="4"/>
  <c r="N33" i="4"/>
  <c r="AC44" i="4"/>
  <c r="P41" i="4"/>
  <c r="V42" i="4"/>
  <c r="V33" i="4"/>
  <c r="AC31" i="4"/>
  <c r="R33" i="4"/>
  <c r="U33" i="4"/>
  <c r="Q33" i="4"/>
  <c r="Q41" i="4"/>
  <c r="Y32" i="4"/>
  <c r="R29" i="4"/>
  <c r="J31" i="4"/>
  <c r="V30" i="4"/>
  <c r="U44" i="4"/>
  <c r="V32" i="4"/>
  <c r="O44" i="4"/>
  <c r="X31" i="4"/>
  <c r="N42" i="4"/>
  <c r="K43" i="4"/>
  <c r="R32" i="4"/>
  <c r="J32" i="4"/>
  <c r="V45" i="4"/>
  <c r="U41" i="4"/>
  <c r="Z42" i="4"/>
  <c r="S29" i="4"/>
  <c r="W31" i="4"/>
  <c r="N32" i="4"/>
  <c r="P42" i="4"/>
  <c r="U32" i="4"/>
  <c r="AA42" i="4"/>
  <c r="M45" i="4"/>
  <c r="S45" i="4"/>
  <c r="M41" i="4"/>
  <c r="R41" i="4"/>
  <c r="AB31" i="4"/>
  <c r="R44" i="4"/>
  <c r="W42" i="4"/>
  <c r="K45" i="4"/>
  <c r="T31" i="4"/>
  <c r="U45" i="4"/>
  <c r="O41" i="4"/>
  <c r="Y44" i="4"/>
  <c r="Y43" i="4"/>
  <c r="Q31" i="4"/>
  <c r="P32" i="4"/>
  <c r="X43" i="4"/>
  <c r="S43" i="4"/>
  <c r="X30" i="4"/>
  <c r="AC42" i="4"/>
  <c r="Q42" i="4"/>
  <c r="Z32" i="4"/>
  <c r="Z44" i="4"/>
  <c r="Z31" i="4"/>
  <c r="W45" i="4"/>
  <c r="X42" i="4"/>
  <c r="AB44" i="4"/>
  <c r="T41" i="4"/>
  <c r="Q45" i="4"/>
  <c r="K31" i="4"/>
  <c r="S30" i="4"/>
  <c r="V31" i="4"/>
  <c r="V29" i="4"/>
  <c r="U42" i="4"/>
  <c r="S32" i="4"/>
  <c r="N43" i="4"/>
  <c r="M29" i="4"/>
  <c r="T42" i="4"/>
  <c r="T33" i="4"/>
  <c r="L44" i="4"/>
  <c r="AB32" i="4"/>
  <c r="M32" i="4"/>
  <c r="W32" i="4"/>
  <c r="Z43" i="4"/>
  <c r="S31" i="4"/>
  <c r="J44" i="4"/>
  <c r="N45" i="4"/>
  <c r="M30" i="4"/>
  <c r="U29" i="4"/>
  <c r="V44" i="4"/>
  <c r="L30" i="4"/>
  <c r="AA30" i="4"/>
  <c r="AB43" i="4"/>
  <c r="L42" i="4"/>
  <c r="U43" i="4"/>
  <c r="L33" i="4"/>
  <c r="AC43" i="4"/>
  <c r="O33" i="4"/>
  <c r="K32" i="4"/>
  <c r="J30" i="4"/>
  <c r="T45" i="4"/>
  <c r="J43" i="4"/>
  <c r="L45" i="4"/>
  <c r="O45" i="4"/>
  <c r="AB42" i="4"/>
  <c r="W30" i="4"/>
  <c r="Y42" i="4"/>
  <c r="N30" i="4"/>
  <c r="O29" i="4"/>
  <c r="R31" i="4"/>
  <c r="X44" i="4"/>
  <c r="T30" i="4"/>
  <c r="AA32" i="4"/>
  <c r="M42" i="4"/>
  <c r="U30" i="4"/>
  <c r="Z30" i="4"/>
  <c r="Y30" i="4"/>
  <c r="M43" i="4"/>
  <c r="P44" i="4"/>
  <c r="L31" i="4"/>
  <c r="L32" i="4"/>
  <c r="W44" i="4"/>
  <c r="AA43" i="4"/>
  <c r="T29" i="4"/>
  <c r="T44" i="4"/>
  <c r="P33" i="4"/>
  <c r="O32" i="4"/>
  <c r="J45" i="4"/>
  <c r="N44" i="4"/>
  <c r="Y31" i="4"/>
  <c r="W43" i="4"/>
  <c r="Q30" i="4"/>
  <c r="K42" i="4"/>
  <c r="K33" i="4"/>
  <c r="R45" i="4"/>
  <c r="W33" i="4"/>
  <c r="P31" i="4"/>
  <c r="O43" i="4"/>
  <c r="J33" i="4"/>
  <c r="O30" i="4"/>
  <c r="M33" i="4"/>
  <c r="AB30" i="4"/>
  <c r="N31" i="4"/>
  <c r="V43" i="4"/>
  <c r="S44" i="4"/>
  <c r="AB84" i="3"/>
  <c r="AF84" i="3"/>
  <c r="X91" i="3"/>
  <c r="AH91" i="3"/>
  <c r="AA80" i="3"/>
  <c r="U80" i="3"/>
  <c r="R82" i="3"/>
  <c r="AD82" i="3"/>
  <c r="AA82" i="3"/>
  <c r="X86" i="3"/>
  <c r="AB86" i="3"/>
  <c r="R92" i="3"/>
  <c r="Y92" i="3"/>
  <c r="V88" i="3"/>
  <c r="U88" i="3"/>
  <c r="V96" i="3"/>
  <c r="T96" i="3"/>
  <c r="AE96" i="3"/>
  <c r="U79" i="3"/>
  <c r="R79" i="3"/>
  <c r="AH94" i="3"/>
  <c r="AC94" i="3"/>
  <c r="X89" i="3"/>
  <c r="AA89" i="3"/>
  <c r="AF97" i="3"/>
  <c r="Z97" i="3"/>
  <c r="AC97" i="3"/>
  <c r="V95" i="3"/>
  <c r="R95" i="3"/>
  <c r="V83" i="3"/>
  <c r="AH83" i="3"/>
  <c r="AE90" i="3"/>
  <c r="Y90" i="3"/>
  <c r="AH76" i="3"/>
  <c r="Z76" i="3"/>
  <c r="AE76" i="3"/>
  <c r="R77" i="3"/>
  <c r="AD77" i="3"/>
  <c r="AF93" i="3"/>
  <c r="AE93" i="3"/>
  <c r="T81" i="3"/>
  <c r="AA81" i="3"/>
  <c r="Q85" i="3"/>
  <c r="Y85" i="3"/>
  <c r="AC85" i="3"/>
  <c r="X78" i="3"/>
  <c r="AB78" i="3"/>
  <c r="AD87" i="3"/>
  <c r="AH87" i="3"/>
  <c r="W84" i="3"/>
  <c r="T80" i="3"/>
  <c r="V82" i="3"/>
  <c r="AG86" i="3"/>
  <c r="X92" i="3"/>
  <c r="AA96" i="3"/>
  <c r="W79" i="3"/>
  <c r="AH89" i="3"/>
  <c r="S97" i="3"/>
  <c r="Q95" i="3"/>
  <c r="Z90" i="3"/>
  <c r="AG76" i="3"/>
  <c r="U77" i="3"/>
  <c r="V93" i="3"/>
  <c r="AB85" i="3"/>
  <c r="AG78" i="3"/>
  <c r="AG87" i="3"/>
  <c r="AG89" i="3"/>
  <c r="U83" i="3"/>
  <c r="T90" i="3"/>
  <c r="S77" i="3"/>
  <c r="AG81" i="3"/>
  <c r="AH78" i="3"/>
  <c r="Q87" i="3"/>
  <c r="AA91" i="3"/>
  <c r="AF82" i="3"/>
  <c r="AA92" i="3"/>
  <c r="AE88" i="3"/>
  <c r="AD79" i="3"/>
  <c r="Y94" i="3"/>
  <c r="Q97" i="3"/>
  <c r="T83" i="3"/>
  <c r="AB76" i="3"/>
  <c r="Q93" i="3"/>
  <c r="AC81" i="3"/>
  <c r="AC78" i="3"/>
  <c r="T84" i="3"/>
  <c r="V80" i="3"/>
  <c r="T82" i="3"/>
  <c r="AG92" i="3"/>
  <c r="AB96" i="3"/>
  <c r="Q94" i="3"/>
  <c r="AB97" i="3"/>
  <c r="X83" i="3"/>
  <c r="S90" i="3"/>
  <c r="W77" i="3"/>
  <c r="AF81" i="3"/>
  <c r="AF78" i="3"/>
  <c r="AA84" i="3"/>
  <c r="X84" i="3"/>
  <c r="V91" i="3"/>
  <c r="Z91" i="3"/>
  <c r="AD80" i="3"/>
  <c r="AG80" i="3"/>
  <c r="AH82" i="3"/>
  <c r="AG82" i="3"/>
  <c r="S82" i="3"/>
  <c r="W86" i="3"/>
  <c r="T86" i="3"/>
  <c r="V92" i="3"/>
  <c r="Q92" i="3"/>
  <c r="AD88" i="3"/>
  <c r="AG88" i="3"/>
  <c r="S96" i="3"/>
  <c r="AC96" i="3"/>
  <c r="W96" i="3"/>
  <c r="T79" i="3"/>
  <c r="AG79" i="3"/>
  <c r="R94" i="3"/>
  <c r="U94" i="3"/>
  <c r="AB89" i="3"/>
  <c r="S89" i="3"/>
  <c r="Y97" i="3"/>
  <c r="R97" i="3"/>
  <c r="U97" i="3"/>
  <c r="T95" i="3"/>
  <c r="AG95" i="3"/>
  <c r="AD83" i="3"/>
  <c r="Z83" i="3"/>
  <c r="W90" i="3"/>
  <c r="Q90" i="3"/>
  <c r="AD76" i="3"/>
  <c r="AC76" i="3"/>
  <c r="W76" i="3"/>
  <c r="Z77" i="3"/>
  <c r="V77" i="3"/>
  <c r="T93" i="3"/>
  <c r="W93" i="3"/>
  <c r="AB81" i="3"/>
  <c r="S81" i="3"/>
  <c r="AG85" i="3"/>
  <c r="X85" i="3"/>
  <c r="U85" i="3"/>
  <c r="W78" i="3"/>
  <c r="T78" i="3"/>
  <c r="V87" i="3"/>
  <c r="Z87" i="3"/>
  <c r="R84" i="3"/>
  <c r="AG91" i="3"/>
  <c r="Q82" i="3"/>
  <c r="S86" i="3"/>
  <c r="T88" i="3"/>
  <c r="AG96" i="3"/>
  <c r="Q79" i="3"/>
  <c r="T94" i="3"/>
  <c r="AG97" i="3"/>
  <c r="W95" i="3"/>
  <c r="AG83" i="3"/>
  <c r="R76" i="3"/>
  <c r="X77" i="3"/>
  <c r="AH81" i="3"/>
  <c r="S85" i="3"/>
  <c r="S78" i="3"/>
  <c r="Z94" i="3"/>
  <c r="W97" i="3"/>
  <c r="Q83" i="3"/>
  <c r="Q76" i="3"/>
  <c r="U93" i="3"/>
  <c r="W85" i="3"/>
  <c r="W87" i="3"/>
  <c r="Y84" i="3"/>
  <c r="R80" i="3"/>
  <c r="R86" i="3"/>
  <c r="U92" i="3"/>
  <c r="AD96" i="3"/>
  <c r="AE94" i="3"/>
  <c r="AC89" i="3"/>
  <c r="AH95" i="3"/>
  <c r="AD90" i="3"/>
  <c r="T77" i="3"/>
  <c r="Y81" i="3"/>
  <c r="AD85" i="3"/>
  <c r="AA87" i="3"/>
  <c r="S91" i="3"/>
  <c r="W80" i="3"/>
  <c r="AF86" i="3"/>
  <c r="Z88" i="3"/>
  <c r="V79" i="3"/>
  <c r="Y89" i="3"/>
  <c r="V97" i="3"/>
  <c r="S83" i="3"/>
  <c r="AA76" i="3"/>
  <c r="AG93" i="3"/>
  <c r="U81" i="3"/>
  <c r="U78" i="3"/>
  <c r="S84" i="3"/>
  <c r="Z84" i="3"/>
  <c r="AE84" i="3"/>
  <c r="AD91" i="3"/>
  <c r="R91" i="3"/>
  <c r="AB80" i="3"/>
  <c r="Y80" i="3"/>
  <c r="W82" i="3"/>
  <c r="Y82" i="3"/>
  <c r="Z86" i="3"/>
  <c r="V86" i="3"/>
  <c r="AA86" i="3"/>
  <c r="T92" i="3"/>
  <c r="AF92" i="3"/>
  <c r="AB88" i="3"/>
  <c r="Y88" i="3"/>
  <c r="AH96" i="3"/>
  <c r="U96" i="3"/>
  <c r="X79" i="3"/>
  <c r="AE79" i="3"/>
  <c r="Y79" i="3"/>
  <c r="AF94" i="3"/>
  <c r="AB94" i="3"/>
  <c r="Z89" i="3"/>
  <c r="AE89" i="3"/>
  <c r="AH97" i="3"/>
  <c r="AA97" i="3"/>
  <c r="X95" i="3"/>
  <c r="AE95" i="3"/>
  <c r="Y95" i="3"/>
  <c r="AC83" i="3"/>
  <c r="R83" i="3"/>
  <c r="V90" i="3"/>
  <c r="AC90" i="3"/>
  <c r="S76" i="3"/>
  <c r="U76" i="3"/>
  <c r="AG77" i="3"/>
  <c r="Y77" i="3"/>
  <c r="AC77" i="3"/>
  <c r="AH93" i="3"/>
  <c r="AD93" i="3"/>
  <c r="Z81" i="3"/>
  <c r="AE81" i="3"/>
  <c r="AF85" i="3"/>
  <c r="AA85" i="3"/>
  <c r="AE78" i="3"/>
  <c r="V78" i="3"/>
  <c r="AA78" i="3"/>
  <c r="U87" i="3"/>
  <c r="R87" i="3"/>
  <c r="AC84" i="3"/>
  <c r="AB91" i="3"/>
  <c r="Q80" i="3"/>
  <c r="AD86" i="3"/>
  <c r="AB92" i="3"/>
  <c r="Q88" i="3"/>
  <c r="AB79" i="3"/>
  <c r="X94" i="3"/>
  <c r="W89" i="3"/>
  <c r="U95" i="3"/>
  <c r="AB83" i="3"/>
  <c r="U90" i="3"/>
  <c r="Q77" i="3"/>
  <c r="R93" i="3"/>
  <c r="W81" i="3"/>
  <c r="AD78" i="3"/>
  <c r="T87" i="3"/>
  <c r="S94" i="3"/>
  <c r="S95" i="3"/>
  <c r="AF90" i="3"/>
  <c r="AB77" i="3"/>
  <c r="X93" i="3"/>
  <c r="AH85" i="3"/>
  <c r="X87" i="3"/>
  <c r="AC91" i="3"/>
  <c r="AE80" i="3"/>
  <c r="AC86" i="3"/>
  <c r="R88" i="3"/>
  <c r="AH79" i="3"/>
  <c r="Q89" i="3"/>
  <c r="AF95" i="3"/>
  <c r="AH90" i="3"/>
  <c r="AF76" i="3"/>
  <c r="AA93" i="3"/>
  <c r="R85" i="3"/>
  <c r="AC87" i="3"/>
  <c r="Q84" i="3"/>
  <c r="AC80" i="3"/>
  <c r="S92" i="3"/>
  <c r="W88" i="3"/>
  <c r="Z79" i="3"/>
  <c r="AF89" i="3"/>
  <c r="AD95" i="3"/>
  <c r="R90" i="3"/>
  <c r="X76" i="3"/>
  <c r="S93" i="3"/>
  <c r="Z85" i="3"/>
  <c r="AF87" i="3"/>
  <c r="AH84" i="3"/>
  <c r="U84" i="3"/>
  <c r="AF91" i="3"/>
  <c r="AE91" i="3"/>
  <c r="Y91" i="3"/>
  <c r="S80" i="3"/>
  <c r="AF80" i="3"/>
  <c r="Z82" i="3"/>
  <c r="AC82" i="3"/>
  <c r="AE86" i="3"/>
  <c r="Y86" i="3"/>
  <c r="AH92" i="3"/>
  <c r="Z92" i="3"/>
  <c r="AE92" i="3"/>
  <c r="S88" i="3"/>
  <c r="AF88" i="3"/>
  <c r="Z96" i="3"/>
  <c r="Y96" i="3"/>
  <c r="AC79" i="3"/>
  <c r="AA79" i="3"/>
  <c r="AD94" i="3"/>
  <c r="V94" i="3"/>
  <c r="AA94" i="3"/>
  <c r="R89" i="3"/>
  <c r="AD89" i="3"/>
  <c r="X97" i="3"/>
  <c r="AE97" i="3"/>
  <c r="AC95" i="3"/>
  <c r="AA95" i="3"/>
  <c r="AF83" i="3"/>
  <c r="AE83" i="3"/>
  <c r="Y83" i="3"/>
  <c r="X90" i="3"/>
  <c r="AB90" i="3"/>
  <c r="V76" i="3"/>
  <c r="Y76" i="3"/>
  <c r="AF77" i="3"/>
  <c r="AA77" i="3"/>
  <c r="AB93" i="3"/>
  <c r="Z93" i="3"/>
  <c r="AC93" i="3"/>
  <c r="R81" i="3"/>
  <c r="AD81" i="3"/>
  <c r="T85" i="3"/>
  <c r="AE85" i="3"/>
  <c r="Z78" i="3"/>
  <c r="Y78" i="3"/>
  <c r="AB87" i="3"/>
  <c r="AE87" i="3"/>
  <c r="Y87" i="3"/>
  <c r="AD84" i="3"/>
  <c r="AG84" i="3"/>
  <c r="T91" i="3"/>
  <c r="W91" i="3"/>
  <c r="Q91" i="3"/>
  <c r="AH80" i="3"/>
  <c r="X80" i="3"/>
  <c r="X82" i="3"/>
  <c r="U82" i="3"/>
  <c r="AH86" i="3"/>
  <c r="Q86" i="3"/>
  <c r="AD92" i="3"/>
  <c r="AC92" i="3"/>
  <c r="W92" i="3"/>
  <c r="AH88" i="3"/>
  <c r="X88" i="3"/>
  <c r="R96" i="3"/>
  <c r="Q96" i="3"/>
  <c r="AF79" i="3"/>
  <c r="S79" i="3"/>
  <c r="AG94" i="3"/>
  <c r="V89" i="3"/>
  <c r="T97" i="3"/>
  <c r="AB95" i="3"/>
  <c r="W83" i="3"/>
  <c r="T76" i="3"/>
  <c r="Y93" i="3"/>
  <c r="V81" i="3"/>
  <c r="Q78" i="3"/>
  <c r="V84" i="3"/>
  <c r="Z80" i="3"/>
  <c r="AB82" i="3"/>
  <c r="AA88" i="3"/>
  <c r="AF96" i="3"/>
  <c r="T89" i="3"/>
  <c r="AD97" i="3"/>
  <c r="AA83" i="3"/>
  <c r="AA90" i="3"/>
  <c r="AE77" i="3"/>
  <c r="Q81" i="3"/>
  <c r="R78" i="3"/>
  <c r="U91" i="3"/>
  <c r="AE82" i="3"/>
  <c r="U86" i="3"/>
  <c r="AC88" i="3"/>
  <c r="X96" i="3"/>
  <c r="W94" i="3"/>
  <c r="U89" i="3"/>
  <c r="Z95" i="3"/>
  <c r="AG90" i="3"/>
  <c r="AH77" i="3"/>
  <c r="X81" i="3"/>
  <c r="V85" i="3"/>
  <c r="S87" i="3"/>
  <c r="AM31" i="6"/>
  <c r="AX22" i="6"/>
  <c r="BI25" i="6"/>
  <c r="AY17" i="6"/>
  <c r="AK42" i="6"/>
  <c r="AV41" i="6"/>
  <c r="BF33" i="6"/>
  <c r="BD32" i="6"/>
  <c r="AZ36" i="6"/>
  <c r="AN28" i="6"/>
  <c r="AO39" i="6"/>
  <c r="BU20" i="6"/>
  <c r="CD40" i="6"/>
  <c r="CE19" i="6"/>
  <c r="CA34" i="6"/>
  <c r="CH33" i="6"/>
  <c r="CC17" i="6"/>
  <c r="CJ18" i="6"/>
  <c r="BX35" i="6"/>
  <c r="BX16" i="6"/>
  <c r="BZ19" i="6"/>
  <c r="BV20" i="6"/>
  <c r="BE27" i="6"/>
  <c r="BB38" i="6"/>
  <c r="AV36" i="6"/>
  <c r="CC31" i="6"/>
  <c r="BR17" i="6"/>
  <c r="BM26" i="6"/>
  <c r="BM41" i="6"/>
  <c r="AT23" i="6"/>
  <c r="BI42" i="6"/>
  <c r="BC34" i="6"/>
  <c r="BC35" i="6"/>
  <c r="AL22" i="6"/>
  <c r="AP37" i="6"/>
  <c r="AW17" i="6"/>
  <c r="AV40" i="6"/>
  <c r="BI41" i="6"/>
  <c r="AX33" i="6"/>
  <c r="BC32" i="6"/>
  <c r="AY36" i="6"/>
  <c r="AL28" i="6"/>
  <c r="BD39" i="6"/>
  <c r="BP26" i="6"/>
  <c r="CH19" i="6"/>
  <c r="BL28" i="6"/>
  <c r="BN21" i="6"/>
  <c r="BV16" i="6"/>
  <c r="CH42" i="6"/>
  <c r="CC27" i="6"/>
  <c r="BL27" i="6"/>
  <c r="BS39" i="6"/>
  <c r="BS25" i="6"/>
  <c r="BL26" i="6"/>
  <c r="AP25" i="6"/>
  <c r="AV38" i="6"/>
  <c r="BC36" i="6"/>
  <c r="CJ22" i="6"/>
  <c r="BT22" i="6"/>
  <c r="CD38" i="6"/>
  <c r="BW17" i="6"/>
  <c r="AK22" i="6"/>
  <c r="BC42" i="6"/>
  <c r="AZ20" i="6"/>
  <c r="AM35" i="6"/>
  <c r="AP27" i="6"/>
  <c r="AO37" i="6"/>
  <c r="BI17" i="6"/>
  <c r="AJ40" i="6"/>
  <c r="AW41" i="6"/>
  <c r="AZ21" i="6"/>
  <c r="AM32" i="6"/>
  <c r="BI26" i="6"/>
  <c r="BF28" i="6"/>
  <c r="CB18" i="6"/>
  <c r="BS32" i="6"/>
  <c r="BY40" i="6"/>
  <c r="BZ21" i="6"/>
  <c r="BN33" i="6"/>
  <c r="BU31" i="6"/>
  <c r="BQ16" i="6"/>
  <c r="CI30" i="6"/>
  <c r="BV22" i="6"/>
  <c r="BZ35" i="6"/>
  <c r="CD19" i="6"/>
  <c r="AK20" i="6"/>
  <c r="AM19" i="6"/>
  <c r="AV30" i="6"/>
  <c r="AV26" i="6"/>
  <c r="CF36" i="6"/>
  <c r="BS17" i="6"/>
  <c r="BW29" i="6"/>
  <c r="BY28" i="6"/>
  <c r="BF27" i="6"/>
  <c r="BF40" i="6"/>
  <c r="BA20" i="6"/>
  <c r="AR35" i="6"/>
  <c r="AR27" i="6"/>
  <c r="BF37" i="6"/>
  <c r="AT29" i="6"/>
  <c r="AX40" i="6"/>
  <c r="AJ41" i="6"/>
  <c r="AQ21" i="6"/>
  <c r="BI32" i="6"/>
  <c r="AQ26" i="6"/>
  <c r="BG28" i="6"/>
  <c r="BL35" i="6"/>
  <c r="BL38" i="6"/>
  <c r="BW32" i="6"/>
  <c r="BT31" i="6"/>
  <c r="BY39" i="6"/>
  <c r="CD21" i="6"/>
  <c r="BR31" i="6"/>
  <c r="BV33" i="6"/>
  <c r="CE27" i="6"/>
  <c r="BZ18" i="6"/>
  <c r="BS34" i="6"/>
  <c r="AN20" i="6"/>
  <c r="AS35" i="6"/>
  <c r="BA27" i="6"/>
  <c r="AS37" i="6"/>
  <c r="BB29" i="6"/>
  <c r="AY40" i="6"/>
  <c r="AJ30" i="6"/>
  <c r="BE21" i="6"/>
  <c r="AJ32" i="6"/>
  <c r="BC26" i="6"/>
  <c r="AT35" i="6"/>
  <c r="BE22" i="6"/>
  <c r="BB37" i="6"/>
  <c r="AV17" i="6"/>
  <c r="AN40" i="6"/>
  <c r="AZ41" i="6"/>
  <c r="AS33" i="6"/>
  <c r="AR32" i="6"/>
  <c r="BI36" i="6"/>
  <c r="BI28" i="6"/>
  <c r="AU39" i="6"/>
  <c r="CD16" i="6"/>
  <c r="BT25" i="6"/>
  <c r="BV35" i="6"/>
  <c r="BT27" i="6"/>
  <c r="BY24" i="6"/>
  <c r="BT35" i="6"/>
  <c r="BM42" i="6"/>
  <c r="CB38" i="6"/>
  <c r="BP35" i="6"/>
  <c r="CJ21" i="6"/>
  <c r="CF29" i="6"/>
  <c r="AK25" i="6"/>
  <c r="BD41" i="6"/>
  <c r="AW36" i="6"/>
  <c r="BY20" i="6"/>
  <c r="BR39" i="6"/>
  <c r="CK31" i="6"/>
  <c r="CF17" i="6"/>
  <c r="BG22" i="6"/>
  <c r="AT40" i="6"/>
  <c r="AR20" i="6"/>
  <c r="BI35" i="6"/>
  <c r="AW22" i="6"/>
  <c r="BI37" i="6"/>
  <c r="AN17" i="6"/>
  <c r="BE40" i="6"/>
  <c r="AU41" i="6"/>
  <c r="AO21" i="6"/>
  <c r="AL32" i="6"/>
  <c r="AY26" i="6"/>
  <c r="AK28" i="6"/>
  <c r="CI26" i="6"/>
  <c r="BZ40" i="6"/>
  <c r="BO19" i="6"/>
  <c r="CK19" i="6"/>
  <c r="CI18" i="6"/>
  <c r="CE18" i="6"/>
  <c r="CJ29" i="6"/>
  <c r="CD34" i="6"/>
  <c r="BX36" i="6"/>
  <c r="CG22" i="6"/>
  <c r="BT41" i="6"/>
  <c r="BF20" i="6"/>
  <c r="BE37" i="6"/>
  <c r="BA41" i="6"/>
  <c r="AN26" i="6"/>
  <c r="CH29" i="6"/>
  <c r="BO16" i="6"/>
  <c r="BO27" i="6"/>
  <c r="BW41" i="6"/>
  <c r="AO27" i="6"/>
  <c r="AM40" i="6"/>
  <c r="AX20" i="6"/>
  <c r="AO35" i="6"/>
  <c r="AN27" i="6"/>
  <c r="BD37" i="6"/>
  <c r="AS29" i="6"/>
  <c r="AQ40" i="6"/>
  <c r="AM30" i="6"/>
  <c r="AW21" i="6"/>
  <c r="BB16" i="6"/>
  <c r="BE26" i="6"/>
  <c r="AN18" i="6"/>
  <c r="CE32" i="6"/>
  <c r="CJ19" i="6"/>
  <c r="CB16" i="6"/>
  <c r="BX20" i="6"/>
  <c r="CH24" i="6"/>
  <c r="CI17" i="6"/>
  <c r="CH38" i="6"/>
  <c r="BO39" i="6"/>
  <c r="BR36" i="6"/>
  <c r="BQ21" i="6"/>
  <c r="BN19" i="6"/>
  <c r="BA31" i="6"/>
  <c r="AR17" i="6"/>
  <c r="AQ33" i="6"/>
  <c r="BF24" i="6"/>
  <c r="CK30" i="6"/>
  <c r="BP22" i="6"/>
  <c r="BW27" i="6"/>
  <c r="BS20" i="6"/>
  <c r="AL25" i="6"/>
  <c r="AK38" i="6"/>
  <c r="BH20" i="6"/>
  <c r="BG35" i="6"/>
  <c r="BB27" i="6"/>
  <c r="BA37" i="6"/>
  <c r="AW29" i="6"/>
  <c r="BI40" i="6"/>
  <c r="AO30" i="6"/>
  <c r="AK21" i="6"/>
  <c r="BF16" i="6"/>
  <c r="BA26" i="6"/>
  <c r="AO18" i="6"/>
  <c r="CK18" i="6"/>
  <c r="CD24" i="6"/>
  <c r="CI20" i="6"/>
  <c r="CJ31" i="6"/>
  <c r="BP20" i="6"/>
  <c r="BU39" i="6"/>
  <c r="CI41" i="6"/>
  <c r="CJ38" i="6"/>
  <c r="BR24" i="6"/>
  <c r="CK36" i="6"/>
  <c r="BY18" i="6"/>
  <c r="AM20" i="6"/>
  <c r="AP23" i="6"/>
  <c r="AQ27" i="6"/>
  <c r="BC37" i="6"/>
  <c r="BH29" i="6"/>
  <c r="AW40" i="6"/>
  <c r="AY30" i="6"/>
  <c r="AY21" i="6"/>
  <c r="AO16" i="6"/>
  <c r="BF26" i="6"/>
  <c r="AJ20" i="6"/>
  <c r="AW35" i="6"/>
  <c r="AV22" i="6"/>
  <c r="AX37" i="6"/>
  <c r="AM17" i="6"/>
  <c r="AS40" i="6"/>
  <c r="AS41" i="6"/>
  <c r="BD21" i="6"/>
  <c r="BF32" i="6"/>
  <c r="AP26" i="6"/>
  <c r="BE28" i="6"/>
  <c r="BU34" i="6"/>
  <c r="CE17" i="6"/>
  <c r="CE22" i="6"/>
  <c r="BM23" i="6"/>
  <c r="BV34" i="6"/>
  <c r="BW34" i="6"/>
  <c r="BW18" i="6"/>
  <c r="BV42" i="6"/>
  <c r="BP19" i="6"/>
  <c r="CE26" i="6"/>
  <c r="CC26" i="6"/>
  <c r="BI20" i="6"/>
  <c r="AZ37" i="6"/>
  <c r="AK30" i="6"/>
  <c r="AL26" i="6"/>
  <c r="CJ42" i="6"/>
  <c r="CJ28" i="6"/>
  <c r="BU37" i="6"/>
  <c r="CF41" i="6"/>
  <c r="AU27" i="6"/>
  <c r="AZ38" i="6"/>
  <c r="AL20" i="6"/>
  <c r="BD35" i="6"/>
  <c r="BD27" i="6"/>
  <c r="AQ37" i="6"/>
  <c r="BD29" i="6"/>
  <c r="AP40" i="6"/>
  <c r="BH30" i="6"/>
  <c r="AV21" i="6"/>
  <c r="AT16" i="6"/>
  <c r="AT26" i="6"/>
  <c r="BH28" i="6"/>
  <c r="BT42" i="6"/>
  <c r="CD27" i="6"/>
  <c r="CE35" i="6"/>
  <c r="BO34" i="6"/>
  <c r="CD42" i="6"/>
  <c r="BM22" i="6"/>
  <c r="CD29" i="6"/>
  <c r="CF21" i="6"/>
  <c r="BR21" i="6"/>
  <c r="BW30" i="6"/>
  <c r="BO32" i="6"/>
  <c r="AX31" i="6"/>
  <c r="AO19" i="6"/>
  <c r="AX30" i="6"/>
  <c r="BH24" i="6"/>
  <c r="BZ37" i="6"/>
  <c r="CA32" i="6"/>
  <c r="BT21" i="6"/>
  <c r="BX25" i="6"/>
  <c r="AR25" i="6"/>
  <c r="AO38" i="6"/>
  <c r="AP20" i="6"/>
  <c r="AU23" i="6"/>
  <c r="AS27" i="6"/>
  <c r="BB19" i="6"/>
  <c r="AN29" i="6"/>
  <c r="AJ38" i="6"/>
  <c r="BG30" i="6"/>
  <c r="AX21" i="6"/>
  <c r="BA16" i="6"/>
  <c r="AK26" i="6"/>
  <c r="AZ18" i="6"/>
  <c r="BR37" i="6"/>
  <c r="CH37" i="6"/>
  <c r="BQ29" i="6"/>
  <c r="BY21" i="6"/>
  <c r="BL34" i="6"/>
  <c r="BP36" i="6"/>
  <c r="CB41" i="6"/>
  <c r="BU35" i="6"/>
  <c r="CE29" i="6"/>
  <c r="CG28" i="6"/>
  <c r="CA42" i="6"/>
  <c r="AY35" i="6"/>
  <c r="AQ17" i="6"/>
  <c r="AT21" i="6"/>
  <c r="AJ28" i="6"/>
  <c r="CA28" i="6"/>
  <c r="BN38" i="6"/>
  <c r="BR23" i="6"/>
  <c r="BR19" i="6"/>
  <c r="AQ25" i="6"/>
  <c r="AO41" i="6"/>
  <c r="AY20" i="6"/>
  <c r="BC23" i="6"/>
  <c r="BG27" i="6"/>
  <c r="BC19" i="6"/>
  <c r="AV29" i="6"/>
  <c r="BH38" i="6"/>
  <c r="BI30" i="6"/>
  <c r="AR34" i="6"/>
  <c r="BI16" i="6"/>
  <c r="BB26" i="6"/>
  <c r="AY18" i="6"/>
  <c r="CJ32" i="6"/>
  <c r="BZ38" i="6"/>
  <c r="CK16" i="6"/>
  <c r="CA30" i="6"/>
  <c r="CE23" i="6"/>
  <c r="CD32" i="6"/>
  <c r="BV38" i="6"/>
  <c r="BV23" i="6"/>
  <c r="BN23" i="6"/>
  <c r="CA37" i="6"/>
  <c r="CE20" i="6"/>
  <c r="BB20" i="6"/>
  <c r="AK23" i="6"/>
  <c r="AW27" i="6"/>
  <c r="AP19" i="6"/>
  <c r="AZ29" i="6"/>
  <c r="AQ38" i="6"/>
  <c r="AN30" i="6"/>
  <c r="AZ34" i="6"/>
  <c r="AK16" i="6"/>
  <c r="AN24" i="6"/>
  <c r="AT20" i="6"/>
  <c r="BI23" i="6"/>
  <c r="AV27" i="6"/>
  <c r="BF19" i="6"/>
  <c r="AP29" i="6"/>
  <c r="AS38" i="6"/>
  <c r="AP30" i="6"/>
  <c r="AS34" i="6"/>
  <c r="AM16" i="6"/>
  <c r="BD24" i="6"/>
  <c r="AM18" i="6"/>
  <c r="BM39" i="6"/>
  <c r="CJ34" i="6"/>
  <c r="CC41" i="6"/>
  <c r="BT39" i="6"/>
  <c r="CG34" i="6"/>
  <c r="BP23" i="6"/>
  <c r="BL31" i="6"/>
  <c r="BQ22" i="6"/>
  <c r="CC29" i="6"/>
  <c r="BY22" i="6"/>
  <c r="BZ42" i="6"/>
  <c r="BD23" i="6"/>
  <c r="AY29" i="6"/>
  <c r="AY34" i="6"/>
  <c r="BG18" i="6"/>
  <c r="BZ27" i="6"/>
  <c r="CK24" i="6"/>
  <c r="CD26" i="6"/>
  <c r="BF31" i="6"/>
  <c r="BG19" i="6"/>
  <c r="BA30" i="6"/>
  <c r="AT31" i="6"/>
  <c r="AR23" i="6"/>
  <c r="BG25" i="6"/>
  <c r="BA19" i="6"/>
  <c r="BH42" i="6"/>
  <c r="AY38" i="6"/>
  <c r="AT33" i="6"/>
  <c r="AN34" i="6"/>
  <c r="AZ16" i="6"/>
  <c r="AJ24" i="6"/>
  <c r="BB18" i="6"/>
  <c r="CJ36" i="6"/>
  <c r="CJ33" i="6"/>
  <c r="BV36" i="6"/>
  <c r="CC35" i="6"/>
  <c r="BX22" i="6"/>
  <c r="CC38" i="6"/>
  <c r="CB35" i="6"/>
  <c r="BY34" i="6"/>
  <c r="BL39" i="6"/>
  <c r="CA26" i="6"/>
  <c r="CD41" i="6"/>
  <c r="AJ23" i="6"/>
  <c r="AY42" i="6"/>
  <c r="AV34" i="6"/>
  <c r="AW39" i="6"/>
  <c r="CB34" i="6"/>
  <c r="BO29" i="6"/>
  <c r="BN42" i="6"/>
  <c r="BC31" i="6"/>
  <c r="AO17" i="6"/>
  <c r="BA33" i="6"/>
  <c r="AK31" i="6"/>
  <c r="AZ22" i="6"/>
  <c r="BH25" i="6"/>
  <c r="AJ17" i="6"/>
  <c r="BF42" i="6"/>
  <c r="AN38" i="6"/>
  <c r="AY33" i="6"/>
  <c r="AP34" i="6"/>
  <c r="AS36" i="6"/>
  <c r="BA24" i="6"/>
  <c r="AM39" i="6"/>
  <c r="BM40" i="6"/>
  <c r="CJ20" i="6"/>
  <c r="CE21" i="6"/>
  <c r="BT34" i="6"/>
  <c r="CF33" i="6"/>
  <c r="CI25" i="6"/>
  <c r="BZ29" i="6"/>
  <c r="CH32" i="6"/>
  <c r="BL29" i="6"/>
  <c r="BM25" i="6"/>
  <c r="CB39" i="6"/>
  <c r="AZ27" i="6"/>
  <c r="AU40" i="6"/>
  <c r="BG32" i="6"/>
  <c r="BA39" i="6"/>
  <c r="CA23" i="6"/>
  <c r="BW35" i="6"/>
  <c r="BQ41" i="6"/>
  <c r="AQ35" i="6"/>
  <c r="AU17" i="6"/>
  <c r="BB21" i="6"/>
  <c r="BB31" i="6"/>
  <c r="AT22" i="6"/>
  <c r="AM25" i="6"/>
  <c r="AX17" i="6"/>
  <c r="AV42" i="6"/>
  <c r="AT41" i="6"/>
  <c r="AP33" i="6"/>
  <c r="BF34" i="6"/>
  <c r="AT36" i="6"/>
  <c r="BC24" i="6"/>
  <c r="AN39" i="6"/>
  <c r="BR34" i="6"/>
  <c r="BR27" i="6"/>
  <c r="CG38" i="6"/>
  <c r="BT23" i="6"/>
  <c r="BU32" i="6"/>
  <c r="CF16" i="6"/>
  <c r="BO17" i="6"/>
  <c r="BR28" i="6"/>
  <c r="CI33" i="6"/>
  <c r="BZ36" i="6"/>
  <c r="BL23" i="6"/>
  <c r="AV31" i="6"/>
  <c r="BC22" i="6"/>
  <c r="BC25" i="6"/>
  <c r="BF17" i="6"/>
  <c r="AN42" i="6"/>
  <c r="BB41" i="6"/>
  <c r="BC33" i="6"/>
  <c r="AN32" i="6"/>
  <c r="BE36" i="6"/>
  <c r="BE24" i="6"/>
  <c r="AO20" i="6"/>
  <c r="AM27" i="6"/>
  <c r="AX29" i="6"/>
  <c r="BF30" i="6"/>
  <c r="BG16" i="6"/>
  <c r="AJ18" i="6"/>
  <c r="CI31" i="6"/>
  <c r="BV27" i="6"/>
  <c r="CA29" i="6"/>
  <c r="BS38" i="6"/>
  <c r="BQ37" i="6"/>
  <c r="AU35" i="6"/>
  <c r="AP21" i="6"/>
  <c r="BR20" i="6"/>
  <c r="CH40" i="6"/>
  <c r="AR37" i="6"/>
  <c r="BG20" i="6"/>
  <c r="AK27" i="6"/>
  <c r="BF29" i="6"/>
  <c r="AQ30" i="6"/>
  <c r="BE16" i="6"/>
  <c r="BF18" i="6"/>
  <c r="CE28" i="6"/>
  <c r="CB31" i="6"/>
  <c r="CE37" i="6"/>
  <c r="BX34" i="6"/>
  <c r="CK38" i="6"/>
  <c r="AZ35" i="6"/>
  <c r="AJ21" i="6"/>
  <c r="CB40" i="6"/>
  <c r="CG29" i="6"/>
  <c r="AU19" i="6"/>
  <c r="BD31" i="6"/>
  <c r="AS25" i="6"/>
  <c r="AP42" i="6"/>
  <c r="BB33" i="6"/>
  <c r="AN36" i="6"/>
  <c r="AK18" i="6"/>
  <c r="BQ27" i="6"/>
  <c r="CF27" i="6"/>
  <c r="BZ30" i="6"/>
  <c r="BO33" i="6"/>
  <c r="BP28" i="6"/>
  <c r="AY22" i="6"/>
  <c r="AQ34" i="6"/>
  <c r="BU38" i="6"/>
  <c r="BO38" i="6"/>
  <c r="AQ19" i="6"/>
  <c r="AS31" i="6"/>
  <c r="BE25" i="6"/>
  <c r="AQ42" i="6"/>
  <c r="BI33" i="6"/>
  <c r="AO36" i="6"/>
  <c r="AX39" i="6"/>
  <c r="BN40" i="6"/>
  <c r="BT28" i="6"/>
  <c r="CA40" i="6"/>
  <c r="BN32" i="6"/>
  <c r="BM19" i="6"/>
  <c r="BE31" i="6"/>
  <c r="AU25" i="6"/>
  <c r="BA42" i="6"/>
  <c r="AJ33" i="6"/>
  <c r="AX36" i="6"/>
  <c r="AW18" i="6"/>
  <c r="BY16" i="6"/>
  <c r="BW22" i="6"/>
  <c r="AJ27" i="6"/>
  <c r="AJ26" i="6"/>
  <c r="CI23" i="6"/>
  <c r="CJ25" i="6"/>
  <c r="CA24" i="6"/>
  <c r="BV30" i="6"/>
  <c r="AJ39" i="6"/>
  <c r="BN34" i="6"/>
  <c r="BR30" i="6"/>
  <c r="BP17" i="6"/>
  <c r="AX23" i="6"/>
  <c r="BC16" i="6"/>
  <c r="BP24" i="6"/>
  <c r="CF32" i="6"/>
  <c r="CC16" i="6"/>
  <c r="BM37" i="6"/>
  <c r="BO31" i="6"/>
  <c r="BZ26" i="6"/>
  <c r="CK34" i="6"/>
  <c r="BP37" i="6"/>
  <c r="AY27" i="6"/>
  <c r="AX26" i="6"/>
  <c r="BV28" i="6"/>
  <c r="BX32" i="6"/>
  <c r="BY35" i="6"/>
  <c r="CJ35" i="6"/>
  <c r="BS27" i="6"/>
  <c r="BX33" i="6"/>
  <c r="BL22" i="6"/>
  <c r="BZ20" i="6"/>
  <c r="AP17" i="6"/>
  <c r="AP24" i="6"/>
  <c r="BM21" i="6"/>
  <c r="BR18" i="6"/>
  <c r="BV21" i="6"/>
  <c r="CF20" i="6"/>
  <c r="AW33" i="6"/>
  <c r="BX31" i="6"/>
  <c r="BM28" i="6"/>
  <c r="BO40" i="6"/>
  <c r="CJ24" i="6"/>
  <c r="AU22" i="6"/>
  <c r="BH36" i="6"/>
  <c r="BX38" i="6"/>
  <c r="BR16" i="6"/>
  <c r="AK37" i="6"/>
  <c r="BD26" i="6"/>
  <c r="BY37" i="6"/>
  <c r="BO21" i="6"/>
  <c r="BV25" i="6"/>
  <c r="AL23" i="6"/>
  <c r="AN21" i="6"/>
  <c r="BO37" i="6"/>
  <c r="CF28" i="6"/>
  <c r="AM28" i="6"/>
  <c r="AQ41" i="6"/>
  <c r="AO34" i="6"/>
  <c r="CJ23" i="6"/>
  <c r="CE38" i="6"/>
  <c r="AV18" i="6"/>
  <c r="BE30" i="6"/>
  <c r="AU38" i="6"/>
  <c r="BQ19" i="6"/>
  <c r="BL36" i="6"/>
  <c r="BA23" i="6"/>
  <c r="BI34" i="6"/>
  <c r="CG26" i="6"/>
  <c r="AS18" i="6"/>
  <c r="CH23" i="6"/>
  <c r="AO23" i="6"/>
  <c r="BC28" i="6"/>
  <c r="BO18" i="6"/>
  <c r="CI19" i="6"/>
  <c r="BA38" i="6"/>
  <c r="BW40" i="6"/>
  <c r="BM17" i="6"/>
  <c r="BZ17" i="6"/>
  <c r="CI34" i="6"/>
  <c r="BB22" i="6"/>
  <c r="CH39" i="6"/>
  <c r="BB40" i="6"/>
  <c r="BL40" i="6"/>
  <c r="AO40" i="6"/>
  <c r="AO26" i="6"/>
  <c r="CK27" i="6"/>
  <c r="BL24" i="6"/>
  <c r="AQ28" i="6"/>
  <c r="AM23" i="6"/>
  <c r="BB34" i="6"/>
  <c r="BP30" i="6"/>
  <c r="CA22" i="6"/>
  <c r="BH18" i="6"/>
  <c r="AW30" i="6"/>
  <c r="AM38" i="6"/>
  <c r="CE39" i="6"/>
  <c r="BY42" i="6"/>
  <c r="BE42" i="6"/>
  <c r="AL31" i="6"/>
  <c r="AJ19" i="6"/>
  <c r="AX24" i="6"/>
  <c r="BU41" i="6"/>
  <c r="BS26" i="6"/>
  <c r="BG38" i="6"/>
  <c r="AY39" i="6"/>
  <c r="AR30" i="6"/>
  <c r="CI42" i="6"/>
  <c r="BW21" i="6"/>
  <c r="BP25" i="6"/>
  <c r="CC28" i="6"/>
  <c r="AO25" i="6"/>
  <c r="BP42" i="6"/>
  <c r="BT40" i="6"/>
  <c r="CH28" i="6"/>
  <c r="AW26" i="6"/>
  <c r="AV32" i="6"/>
  <c r="CD33" i="6"/>
  <c r="AM26" i="6"/>
  <c r="CB37" i="6"/>
  <c r="AL39" i="6"/>
  <c r="BY31" i="6"/>
  <c r="BI29" i="6"/>
  <c r="BU23" i="6"/>
  <c r="CC40" i="6"/>
  <c r="BY38" i="6"/>
  <c r="BG29" i="6"/>
  <c r="CA38" i="6"/>
  <c r="CB19" i="6"/>
  <c r="CG31" i="6"/>
  <c r="BC29" i="6"/>
  <c r="CJ26" i="6"/>
  <c r="BX26" i="6"/>
  <c r="BC30" i="6"/>
  <c r="CG36" i="6"/>
  <c r="CH27" i="6"/>
  <c r="CE36" i="6"/>
  <c r="BA32" i="6"/>
  <c r="BN22" i="6"/>
  <c r="BP18" i="6"/>
  <c r="CK29" i="6"/>
  <c r="CB27" i="6"/>
  <c r="AJ31" i="6"/>
  <c r="AX25" i="6"/>
  <c r="AZ42" i="6"/>
  <c r="AL33" i="6"/>
  <c r="AJ16" i="6"/>
  <c r="BA18" i="6"/>
  <c r="CB30" i="6"/>
  <c r="BL20" i="6"/>
  <c r="BY26" i="6"/>
  <c r="BO24" i="6"/>
  <c r="CF30" i="6"/>
  <c r="BH22" i="6"/>
  <c r="BH32" i="6"/>
  <c r="CA25" i="6"/>
  <c r="CC25" i="6"/>
  <c r="BB17" i="6"/>
  <c r="AZ31" i="6"/>
  <c r="AV25" i="6"/>
  <c r="AT42" i="6"/>
  <c r="AN33" i="6"/>
  <c r="BB36" i="6"/>
  <c r="BB39" i="6"/>
  <c r="CA39" i="6"/>
  <c r="BP21" i="6"/>
  <c r="BY33" i="6"/>
  <c r="BQ35" i="6"/>
  <c r="BZ31" i="6"/>
  <c r="AQ22" i="6"/>
  <c r="BE32" i="6"/>
  <c r="BZ34" i="6"/>
  <c r="BO42" i="6"/>
  <c r="AL29" i="6"/>
  <c r="AQ31" i="6"/>
  <c r="AZ25" i="6"/>
  <c r="AL42" i="6"/>
  <c r="BG33" i="6"/>
  <c r="BA36" i="6"/>
  <c r="AQ39" i="6"/>
  <c r="BY36" i="6"/>
  <c r="BN31" i="6"/>
  <c r="BY32" i="6"/>
  <c r="CK26" i="6"/>
  <c r="BN28" i="6"/>
  <c r="BD25" i="6"/>
  <c r="BH16" i="6"/>
  <c r="BP34" i="6"/>
  <c r="CK17" i="6"/>
  <c r="AR29" i="6"/>
  <c r="AX35" i="6"/>
  <c r="AW25" i="6"/>
  <c r="AM42" i="6"/>
  <c r="BD33" i="6"/>
  <c r="AP36" i="6"/>
  <c r="BG39" i="6"/>
  <c r="CH41" i="6"/>
  <c r="CI32" i="6"/>
  <c r="BZ33" i="6"/>
  <c r="BU18" i="6"/>
  <c r="CC19" i="6"/>
  <c r="BF35" i="6"/>
  <c r="AL37" i="6"/>
  <c r="AW42" i="6"/>
  <c r="AV33" i="6"/>
  <c r="AQ36" i="6"/>
  <c r="AP18" i="6"/>
  <c r="BT29" i="6"/>
  <c r="BW39" i="6"/>
  <c r="AU37" i="6"/>
  <c r="AO24" i="6"/>
  <c r="BL33" i="6"/>
  <c r="BS33" i="6"/>
  <c r="CG37" i="6"/>
  <c r="BV40" i="6"/>
  <c r="BS28" i="6"/>
  <c r="CE42" i="6"/>
  <c r="BL19" i="6"/>
  <c r="BN39" i="6"/>
  <c r="BC27" i="6"/>
  <c r="BH26" i="6"/>
  <c r="BS24" i="6"/>
  <c r="BR29" i="6"/>
  <c r="BY19" i="6"/>
  <c r="BT24" i="6"/>
  <c r="CD17" i="6"/>
  <c r="BM38" i="6"/>
  <c r="CK22" i="6"/>
  <c r="BW19" i="6"/>
  <c r="AX19" i="6"/>
  <c r="AK24" i="6"/>
  <c r="BQ26" i="6"/>
  <c r="CE33" i="6"/>
  <c r="BM35" i="6"/>
  <c r="BM20" i="6"/>
  <c r="CG18" i="6"/>
  <c r="BS30" i="6"/>
  <c r="BU17" i="6"/>
  <c r="BV29" i="6"/>
  <c r="AO42" i="6"/>
  <c r="BE18" i="6"/>
  <c r="BU24" i="6"/>
  <c r="CF23" i="6"/>
  <c r="CK20" i="6"/>
  <c r="BQ31" i="6"/>
  <c r="AO32" i="6"/>
  <c r="BN18" i="6"/>
  <c r="BW16" i="6"/>
  <c r="BQ40" i="6"/>
  <c r="CJ16" i="6"/>
  <c r="AN37" i="6"/>
  <c r="AV24" i="6"/>
  <c r="BX30" i="6"/>
  <c r="BP40" i="6"/>
  <c r="AZ40" i="6"/>
  <c r="BY17" i="6"/>
  <c r="CG33" i="6"/>
  <c r="AR19" i="6"/>
  <c r="BQ42" i="6"/>
  <c r="AT19" i="6"/>
  <c r="AU26" i="6"/>
  <c r="BL21" i="6"/>
  <c r="CD35" i="6"/>
  <c r="CE41" i="6"/>
  <c r="AY23" i="6"/>
  <c r="AT38" i="6"/>
  <c r="CE30" i="6"/>
  <c r="CI16" i="6"/>
  <c r="AQ29" i="6"/>
  <c r="AU20" i="6"/>
  <c r="AV19" i="6"/>
  <c r="AY24" i="6"/>
  <c r="BS21" i="6"/>
  <c r="CI39" i="6"/>
  <c r="BE38" i="6"/>
  <c r="BF39" i="6"/>
  <c r="AL40" i="6"/>
  <c r="CA16" i="6"/>
  <c r="BN36" i="6"/>
  <c r="BU27" i="6"/>
  <c r="CD28" i="6"/>
  <c r="CK28" i="6"/>
  <c r="BZ39" i="6"/>
  <c r="AP39" i="6"/>
  <c r="BQ20" i="6"/>
  <c r="AK34" i="6"/>
  <c r="AK33" i="6"/>
  <c r="CF18" i="6"/>
  <c r="BF36" i="6"/>
  <c r="BM24" i="6"/>
  <c r="BN41" i="6"/>
  <c r="BF23" i="6"/>
  <c r="CB33" i="6"/>
  <c r="CK33" i="6"/>
  <c r="AT17" i="6"/>
  <c r="AS20" i="6"/>
  <c r="AK19" i="6"/>
  <c r="AM24" i="6"/>
  <c r="BL18" i="6"/>
  <c r="CG39" i="6"/>
  <c r="BL41" i="6"/>
  <c r="BH23" i="6"/>
  <c r="BA34" i="6"/>
  <c r="CC18" i="6"/>
  <c r="BU25" i="6"/>
  <c r="AT18" i="6"/>
  <c r="AZ33" i="6"/>
  <c r="AP38" i="6"/>
  <c r="BS37" i="6"/>
  <c r="CB42" i="6"/>
  <c r="BG23" i="6"/>
  <c r="BG34" i="6"/>
  <c r="BX40" i="6"/>
  <c r="BC39" i="6"/>
  <c r="CH25" i="6"/>
  <c r="AS42" i="6"/>
  <c r="BA40" i="6"/>
  <c r="BP33" i="6"/>
  <c r="BM16" i="6"/>
  <c r="BN35" i="6"/>
  <c r="BY41" i="6"/>
  <c r="AL30" i="6"/>
  <c r="BU21" i="6"/>
  <c r="BP38" i="6"/>
  <c r="CF38" i="6"/>
  <c r="BP39" i="6"/>
  <c r="CF26" i="6"/>
  <c r="BQ18" i="6"/>
  <c r="CK25" i="6"/>
  <c r="BE20" i="6"/>
  <c r="AR16" i="6"/>
  <c r="BW24" i="6"/>
  <c r="AR33" i="6"/>
  <c r="AP31" i="6"/>
  <c r="AP16" i="6"/>
  <c r="CD20" i="6"/>
  <c r="BO28" i="6"/>
  <c r="AT25" i="6"/>
  <c r="BI18" i="6"/>
  <c r="CI36" i="6"/>
  <c r="AJ42" i="6"/>
  <c r="CG20" i="6"/>
  <c r="CG21" i="6"/>
  <c r="AS26" i="6"/>
  <c r="BC20" i="6"/>
  <c r="CJ41" i="6"/>
  <c r="CB32" i="6"/>
  <c r="BD36" i="6"/>
  <c r="CG40" i="6"/>
  <c r="BH31" i="6"/>
  <c r="AJ25" i="6"/>
  <c r="BB42" i="6"/>
  <c r="BE33" i="6"/>
  <c r="AR36" i="6"/>
  <c r="AS39" i="6"/>
  <c r="BW28" i="6"/>
  <c r="CA19" i="6"/>
  <c r="BO41" i="6"/>
  <c r="BM34" i="6"/>
  <c r="CG27" i="6"/>
  <c r="AX27" i="6"/>
  <c r="AN16" i="6"/>
  <c r="CA27" i="6"/>
  <c r="CK32" i="6"/>
  <c r="AJ29" i="6"/>
  <c r="AO31" i="6"/>
  <c r="AY25" i="6"/>
  <c r="BD42" i="6"/>
  <c r="AM33" i="6"/>
  <c r="AL36" i="6"/>
  <c r="AZ39" i="6"/>
  <c r="CB24" i="6"/>
  <c r="BX18" i="6"/>
  <c r="BU26" i="6"/>
  <c r="CI40" i="6"/>
  <c r="CI21" i="6"/>
  <c r="BI27" i="6"/>
  <c r="AV16" i="6"/>
  <c r="BT37" i="6"/>
  <c r="BQ38" i="6"/>
  <c r="BA29" i="6"/>
  <c r="AJ35" i="6"/>
  <c r="AY37" i="6"/>
  <c r="BD40" i="6"/>
  <c r="AL21" i="6"/>
  <c r="AU36" i="6"/>
  <c r="AV39" i="6"/>
  <c r="BR42" i="6"/>
  <c r="BY30" i="6"/>
  <c r="CA36" i="6"/>
  <c r="BN24" i="6"/>
  <c r="BN20" i="6"/>
  <c r="BH37" i="6"/>
  <c r="AM36" i="6"/>
  <c r="BZ28" i="6"/>
  <c r="BR38" i="6"/>
  <c r="BG42" i="6"/>
  <c r="AV35" i="6"/>
  <c r="AW37" i="6"/>
  <c r="BC40" i="6"/>
  <c r="AR21" i="6"/>
  <c r="AR26" i="6"/>
  <c r="AK39" i="6"/>
  <c r="CH26" i="6"/>
  <c r="BQ25" i="6"/>
  <c r="BT26" i="6"/>
  <c r="BT20" i="6"/>
  <c r="BW20" i="6"/>
  <c r="BH35" i="6"/>
  <c r="BG37" i="6"/>
  <c r="AR40" i="6"/>
  <c r="BA21" i="6"/>
  <c r="AZ26" i="6"/>
  <c r="AU18" i="6"/>
  <c r="BW42" i="6"/>
  <c r="BR32" i="6"/>
  <c r="AK29" i="6"/>
  <c r="AZ28" i="6"/>
  <c r="BS22" i="6"/>
  <c r="BP27" i="6"/>
  <c r="BZ25" i="6"/>
  <c r="BX28" i="6"/>
  <c r="BX39" i="6"/>
  <c r="CD39" i="6"/>
  <c r="BL42" i="6"/>
  <c r="CG30" i="6"/>
  <c r="AJ37" i="6"/>
  <c r="AT24" i="6"/>
  <c r="CB25" i="6"/>
  <c r="CF25" i="6"/>
  <c r="CD37" i="6"/>
  <c r="CG41" i="6"/>
  <c r="CD30" i="6"/>
  <c r="AU31" i="6"/>
  <c r="CH21" i="6"/>
  <c r="CI35" i="6"/>
  <c r="AO29" i="6"/>
  <c r="AW28" i="6"/>
  <c r="BR41" i="6"/>
  <c r="BT32" i="6"/>
  <c r="CG24" i="6"/>
  <c r="BG31" i="6"/>
  <c r="BQ36" i="6"/>
  <c r="BF25" i="6"/>
  <c r="BS36" i="6"/>
  <c r="BP16" i="6"/>
  <c r="AM41" i="6"/>
  <c r="BI39" i="6"/>
  <c r="CJ17" i="6"/>
  <c r="CC36" i="6"/>
  <c r="BT18" i="6"/>
  <c r="AK35" i="6"/>
  <c r="AS16" i="6"/>
  <c r="BQ39" i="6"/>
  <c r="CB28" i="6"/>
  <c r="CA31" i="6"/>
  <c r="CC39" i="6"/>
  <c r="BH17" i="6"/>
  <c r="AY28" i="6"/>
  <c r="CH31" i="6"/>
  <c r="BO36" i="6"/>
  <c r="BB35" i="6"/>
  <c r="BI21" i="6"/>
  <c r="CH20" i="6"/>
  <c r="CJ27" i="6"/>
  <c r="AL24" i="6"/>
  <c r="AL41" i="6"/>
  <c r="BG40" i="6"/>
  <c r="BZ22" i="6"/>
  <c r="BQ23" i="6"/>
  <c r="AS17" i="6"/>
  <c r="BO22" i="6"/>
  <c r="AY19" i="6"/>
  <c r="AW24" i="6"/>
  <c r="CD31" i="6"/>
  <c r="CA35" i="6"/>
  <c r="BL32" i="6"/>
  <c r="AV23" i="6"/>
  <c r="AW34" i="6"/>
  <c r="BY29" i="6"/>
  <c r="CA21" i="6"/>
  <c r="AW19" i="6"/>
  <c r="BI24" i="6"/>
  <c r="CI37" i="6"/>
  <c r="CG19" i="6"/>
  <c r="BL25" i="6"/>
  <c r="BV31" i="6"/>
  <c r="AM29" i="6"/>
  <c r="BN16" i="6"/>
  <c r="AN19" i="6"/>
  <c r="CF24" i="6"/>
  <c r="BV19" i="6"/>
  <c r="AZ19" i="6"/>
  <c r="BX29" i="6"/>
  <c r="BN26" i="6"/>
  <c r="BQ24" i="6"/>
  <c r="BP29" i="6"/>
  <c r="L6" i="6"/>
  <c r="BC18" i="6"/>
  <c r="AL19" i="6"/>
  <c r="AM21" i="6"/>
  <c r="BX17" i="6"/>
  <c r="BR35" i="6"/>
  <c r="CI22" i="6"/>
  <c r="BC41" i="6"/>
  <c r="BC38" i="6"/>
  <c r="BZ41" i="6"/>
  <c r="CB17" i="6"/>
  <c r="BE29" i="6"/>
  <c r="AW20" i="6"/>
  <c r="BD19" i="6"/>
  <c r="AU24" i="6"/>
  <c r="BT17" i="6"/>
  <c r="BM29" i="6"/>
  <c r="CD22" i="6"/>
  <c r="BE23" i="6"/>
  <c r="BD34" i="6"/>
  <c r="CK35" i="6"/>
  <c r="BW38" i="6"/>
  <c r="BI19" i="6"/>
  <c r="AQ24" i="6"/>
  <c r="BS35" i="6"/>
  <c r="BO30" i="6"/>
  <c r="BB23" i="6"/>
  <c r="CE34" i="6"/>
  <c r="AX18" i="6"/>
  <c r="CB20" i="6"/>
  <c r="BI38" i="6"/>
  <c r="BD30" i="6"/>
  <c r="CI24" i="6"/>
  <c r="BT19" i="6"/>
  <c r="CI27" i="6"/>
  <c r="BL17" i="6"/>
  <c r="AT37" i="6"/>
  <c r="BU19" i="6"/>
  <c r="BF41" i="6"/>
  <c r="BT36" i="6"/>
  <c r="AR31" i="6"/>
  <c r="BH27" i="6"/>
  <c r="AR18" i="6"/>
  <c r="CG25" i="6"/>
  <c r="CB21" i="6"/>
  <c r="AL27" i="6"/>
  <c r="AQ18" i="6"/>
  <c r="CF42" i="6"/>
  <c r="BG21" i="6"/>
  <c r="AN31" i="6"/>
  <c r="AU16" i="6"/>
  <c r="BT38" i="6"/>
  <c r="BB25" i="6"/>
  <c r="AR28" i="6"/>
  <c r="AQ16" i="6"/>
  <c r="BL16" i="6"/>
  <c r="BQ34" i="6"/>
  <c r="BX41" i="6"/>
  <c r="CE24" i="6"/>
  <c r="BN30" i="6"/>
  <c r="CK23" i="6"/>
  <c r="AQ23" i="6"/>
  <c r="AS19" i="6"/>
  <c r="AL38" i="6"/>
  <c r="AX34" i="6"/>
  <c r="BG24" i="6"/>
  <c r="BV24" i="6"/>
  <c r="CH34" i="6"/>
  <c r="BL30" i="6"/>
  <c r="CD36" i="6"/>
  <c r="BQ32" i="6"/>
  <c r="BN37" i="6"/>
  <c r="AU42" i="6"/>
  <c r="BE39" i="6"/>
  <c r="CC30" i="6"/>
  <c r="AP35" i="6"/>
  <c r="BH33" i="6"/>
  <c r="AR22" i="6"/>
  <c r="BH19" i="6"/>
  <c r="BF38" i="6"/>
  <c r="BE34" i="6"/>
  <c r="AZ24" i="6"/>
  <c r="BS23" i="6"/>
  <c r="CG42" i="6"/>
  <c r="CK39" i="6"/>
  <c r="CH18" i="6"/>
  <c r="CC33" i="6"/>
  <c r="CF35" i="6"/>
  <c r="AK40" i="6"/>
  <c r="BO20" i="6"/>
  <c r="CE31" i="6"/>
  <c r="BE35" i="6"/>
  <c r="BC21" i="6"/>
  <c r="AM22" i="6"/>
  <c r="AK17" i="6"/>
  <c r="AX41" i="6"/>
  <c r="AY32" i="6"/>
  <c r="BD28" i="6"/>
  <c r="BR33" i="6"/>
  <c r="CA41" i="6"/>
  <c r="BW26" i="6"/>
  <c r="CI29" i="6"/>
  <c r="BQ30" i="6"/>
  <c r="BQ28" i="6"/>
  <c r="BD38" i="6"/>
  <c r="BN17" i="6"/>
  <c r="BS29" i="6"/>
  <c r="AZ23" i="6"/>
  <c r="AJ34" i="6"/>
  <c r="BA22" i="6"/>
  <c r="AL17" i="6"/>
  <c r="AY41" i="6"/>
  <c r="AZ32" i="6"/>
  <c r="BB28" i="6"/>
  <c r="CG17" i="6"/>
  <c r="CE16" i="6"/>
  <c r="CH22" i="6"/>
  <c r="CK40" i="6"/>
  <c r="BR25" i="6"/>
  <c r="BU16" i="6"/>
  <c r="AP22" i="6"/>
  <c r="AZ17" i="6"/>
  <c r="BH41" i="6"/>
  <c r="AQ32" i="6"/>
  <c r="AO28" i="6"/>
  <c r="AT39" i="6"/>
  <c r="BY27" i="6"/>
  <c r="CI38" i="6"/>
  <c r="AU21" i="6"/>
  <c r="BU28" i="6"/>
  <c r="CK41" i="6"/>
  <c r="BN25" i="6"/>
  <c r="BP31" i="6"/>
  <c r="AR42" i="6"/>
  <c r="BV39" i="6"/>
  <c r="AU33" i="6"/>
  <c r="CG32" i="6"/>
  <c r="BV18" i="6"/>
  <c r="AT30" i="6"/>
  <c r="BX27" i="6"/>
  <c r="CC23" i="6"/>
  <c r="CA33" i="6"/>
  <c r="BP32" i="6"/>
  <c r="AX38" i="6"/>
  <c r="CH35" i="6"/>
  <c r="AW16" i="6"/>
  <c r="BZ24" i="6"/>
  <c r="CE25" i="6"/>
  <c r="BH34" i="6"/>
  <c r="CJ37" i="6"/>
  <c r="BV32" i="6"/>
  <c r="BM31" i="6"/>
  <c r="BW37" i="6"/>
  <c r="BG36" i="6"/>
  <c r="CH36" i="6"/>
  <c r="BH39" i="6"/>
  <c r="BY23" i="6"/>
  <c r="AY31" i="6"/>
  <c r="AX16" i="6"/>
  <c r="BX21" i="6"/>
  <c r="BX23" i="6"/>
  <c r="CB22" i="6"/>
  <c r="CH16" i="6"/>
  <c r="BA17" i="6"/>
  <c r="AS28" i="6"/>
  <c r="BX24" i="6"/>
  <c r="CG16" i="6"/>
  <c r="CC22" i="6"/>
  <c r="CF34" i="6"/>
  <c r="AS21" i="6"/>
  <c r="CF40" i="6"/>
  <c r="CC21" i="6"/>
  <c r="CF19" i="6"/>
  <c r="AJ22" i="6"/>
  <c r="BE19" i="6"/>
  <c r="AW38" i="6"/>
  <c r="AU34" i="6"/>
  <c r="AS24" i="6"/>
  <c r="CJ39" i="6"/>
  <c r="BS19" i="6"/>
  <c r="BO35" i="6"/>
  <c r="BU40" i="6"/>
  <c r="CF37" i="6"/>
  <c r="BV41" i="6"/>
  <c r="BH40" i="6"/>
  <c r="CC34" i="6"/>
  <c r="BU22" i="6"/>
  <c r="BA35" i="6"/>
  <c r="BH21" i="6"/>
  <c r="BI22" i="6"/>
  <c r="BG17" i="6"/>
  <c r="AN41" i="6"/>
  <c r="AP32" i="6"/>
  <c r="AV28" i="6"/>
  <c r="BW31" i="6"/>
  <c r="CE40" i="6"/>
  <c r="BU29" i="6"/>
  <c r="BU33" i="6"/>
  <c r="BY25" i="6"/>
  <c r="BT30" i="6"/>
  <c r="AR38" i="6"/>
  <c r="CG23" i="6"/>
  <c r="BU30" i="6"/>
  <c r="AS23" i="6"/>
  <c r="AL34" i="6"/>
  <c r="BF22" i="6"/>
  <c r="BC17" i="6"/>
  <c r="AK41" i="6"/>
  <c r="AS32" i="6"/>
  <c r="AX28" i="6"/>
  <c r="CF39" i="6"/>
  <c r="BS41" i="6"/>
  <c r="BM18" i="6"/>
  <c r="BM27" i="6"/>
  <c r="BV37" i="6"/>
  <c r="BS18" i="6"/>
  <c r="BG41" i="6"/>
  <c r="BR26" i="6"/>
  <c r="CD18" i="6"/>
  <c r="AO22" i="6"/>
  <c r="AT34" i="6"/>
  <c r="AS22" i="6"/>
  <c r="BD17" i="6"/>
  <c r="BE41" i="6"/>
  <c r="AU32" i="6"/>
  <c r="AP28" i="6"/>
  <c r="BQ33" i="6"/>
  <c r="BR40" i="6"/>
  <c r="CD25" i="6"/>
  <c r="BN27" i="6"/>
  <c r="BU36" i="6"/>
  <c r="BO25" i="6"/>
  <c r="BD22" i="6"/>
  <c r="BE17" i="6"/>
  <c r="AR41" i="6"/>
  <c r="AW32" i="6"/>
  <c r="BA28" i="6"/>
  <c r="CF22" i="6"/>
  <c r="BP41" i="6"/>
  <c r="AV20" i="6"/>
  <c r="AT32" i="6"/>
  <c r="BZ32" i="6"/>
  <c r="BT33" i="6"/>
  <c r="CB26" i="6"/>
  <c r="CA17" i="6"/>
  <c r="AM34" i="6"/>
  <c r="BQ17" i="6"/>
  <c r="AJ36" i="6"/>
  <c r="CJ40" i="6"/>
  <c r="BN29" i="6"/>
  <c r="BF21" i="6"/>
  <c r="CJ30" i="6"/>
  <c r="CB29" i="6"/>
  <c r="BW33" i="6"/>
  <c r="BZ23" i="6"/>
  <c r="AX32" i="6"/>
  <c r="CF31" i="6"/>
  <c r="BB24" i="6"/>
  <c r="BW36" i="6"/>
  <c r="AQ20" i="6"/>
  <c r="AK32" i="6"/>
  <c r="CC20" i="6"/>
  <c r="BX19" i="6"/>
  <c r="BM36" i="6"/>
  <c r="CB36" i="6"/>
  <c r="AT28" i="6"/>
  <c r="BV26" i="6"/>
  <c r="BW25" i="6"/>
  <c r="CK37" i="6"/>
  <c r="AN22" i="6"/>
  <c r="AK36" i="6"/>
  <c r="BM33" i="6"/>
  <c r="BZ16" i="6"/>
  <c r="BO26" i="6"/>
  <c r="CD23" i="6"/>
  <c r="AX42" i="6"/>
  <c r="AL18" i="6"/>
  <c r="CA18" i="6"/>
  <c r="CC42" i="6"/>
  <c r="BX37" i="6"/>
  <c r="BX42" i="6"/>
  <c r="BB32" i="6"/>
  <c r="CC37" i="6"/>
  <c r="CA20" i="6"/>
  <c r="BD20" i="6"/>
  <c r="AT27" i="6"/>
  <c r="AU29" i="6"/>
  <c r="AZ30" i="6"/>
  <c r="AL16" i="6"/>
  <c r="AU28" i="6"/>
  <c r="CB23" i="6"/>
  <c r="BM32" i="6"/>
  <c r="BW23" i="6"/>
  <c r="AO33" i="6"/>
  <c r="CH30" i="6"/>
  <c r="BL37" i="6"/>
  <c r="BA25" i="6"/>
  <c r="AU30" i="6"/>
  <c r="BV17" i="6"/>
  <c r="BI31" i="6"/>
  <c r="AM37" i="6"/>
  <c r="AS30" i="6"/>
  <c r="BO23" i="6"/>
  <c r="AN23" i="6"/>
  <c r="AV37" i="6"/>
  <c r="BB30" i="6"/>
  <c r="CC32" i="6"/>
  <c r="AW31" i="6"/>
  <c r="AY16" i="6"/>
  <c r="AN35" i="6"/>
  <c r="BU42" i="6"/>
  <c r="BD18" i="6"/>
  <c r="BT16" i="6"/>
  <c r="AR24" i="6"/>
  <c r="AW23" i="6"/>
  <c r="CK42" i="6"/>
  <c r="BS16" i="6"/>
  <c r="AP41" i="6"/>
  <c r="CG35" i="6"/>
  <c r="BS40" i="6"/>
  <c r="CH17" i="6"/>
  <c r="AR39" i="6"/>
  <c r="CI28" i="6"/>
  <c r="AN25" i="6"/>
  <c r="CK21" i="6"/>
  <c r="BG26" i="6"/>
  <c r="BR22" i="6"/>
  <c r="BM30" i="6"/>
  <c r="AL35" i="6"/>
  <c r="BS31" i="6"/>
  <c r="BD16" i="6"/>
  <c r="BS42" i="6"/>
  <c r="CC24" i="6"/>
  <c r="P73" i="3" l="1"/>
  <c r="P75" i="3"/>
  <c r="P72" i="3"/>
  <c r="P71" i="3"/>
  <c r="P74" i="3"/>
  <c r="AI44" i="3"/>
  <c r="AI42" i="3"/>
  <c r="AI40" i="3"/>
  <c r="AI46" i="3"/>
  <c r="AI48" i="3"/>
  <c r="S54" i="4"/>
  <c r="W54" i="4"/>
  <c r="L54" i="4"/>
  <c r="V54" i="4"/>
  <c r="O54" i="4"/>
  <c r="U54" i="4"/>
  <c r="Y54" i="4"/>
  <c r="AC54" i="4"/>
  <c r="T54" i="4"/>
  <c r="P54" i="4"/>
  <c r="Z54" i="4"/>
  <c r="N54" i="4"/>
  <c r="Q54" i="4"/>
  <c r="R54" i="4"/>
  <c r="AB54" i="4"/>
  <c r="K54" i="4"/>
  <c r="J54" i="4"/>
  <c r="M54" i="4"/>
  <c r="AA54" i="4"/>
  <c r="X54" i="4"/>
  <c r="L53" i="4"/>
  <c r="M53" i="4"/>
  <c r="U53" i="4"/>
  <c r="Q53" i="4"/>
  <c r="P53" i="4"/>
  <c r="T53" i="4"/>
  <c r="S53" i="4"/>
  <c r="O53" i="4"/>
  <c r="R53" i="4"/>
  <c r="V53" i="4"/>
  <c r="N53" i="4"/>
  <c r="J57" i="4"/>
  <c r="P57" i="4"/>
  <c r="T57" i="4"/>
  <c r="K57" i="4"/>
  <c r="R57" i="4"/>
  <c r="S57" i="4"/>
  <c r="N57" i="4"/>
  <c r="O57" i="4"/>
  <c r="U57" i="4"/>
  <c r="M57" i="4"/>
  <c r="W57" i="4"/>
  <c r="Q57" i="4"/>
  <c r="L57" i="4"/>
  <c r="V57" i="4"/>
  <c r="K55" i="4"/>
  <c r="N55" i="4"/>
  <c r="Y55" i="4"/>
  <c r="O55" i="4"/>
  <c r="AC55" i="4"/>
  <c r="Q55" i="4"/>
  <c r="X55" i="4"/>
  <c r="L55" i="4"/>
  <c r="J55" i="4"/>
  <c r="U55" i="4"/>
  <c r="M55" i="4"/>
  <c r="AB55" i="4"/>
  <c r="V55" i="4"/>
  <c r="S55" i="4"/>
  <c r="R55" i="4"/>
  <c r="P55" i="4"/>
  <c r="Z55" i="4"/>
  <c r="AA55" i="4"/>
  <c r="W55" i="4"/>
  <c r="T55" i="4"/>
  <c r="T56" i="4"/>
  <c r="J56" i="4"/>
  <c r="U56" i="4"/>
  <c r="V56" i="4"/>
  <c r="S56" i="4"/>
  <c r="Q56" i="4"/>
  <c r="AB56" i="4"/>
  <c r="K56" i="4"/>
  <c r="W56" i="4"/>
  <c r="P56" i="4"/>
  <c r="N56" i="4"/>
  <c r="R56" i="4"/>
  <c r="O56" i="4"/>
  <c r="Y56" i="4"/>
  <c r="Z56" i="4"/>
  <c r="L56" i="4"/>
  <c r="AC56" i="4"/>
  <c r="M56" i="4"/>
  <c r="X56" i="4"/>
  <c r="AA56" i="4"/>
  <c r="G13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12" i="3"/>
  <c r="H23" i="3"/>
  <c r="H18" i="3"/>
  <c r="X73" i="3"/>
  <c r="Q73" i="3"/>
  <c r="AC73" i="3"/>
  <c r="AF41" i="3"/>
  <c r="S49" i="3"/>
  <c r="AA60" i="3"/>
  <c r="Y56" i="3"/>
  <c r="S53" i="3"/>
  <c r="Y47" i="3"/>
  <c r="Q62" i="3"/>
  <c r="AC57" i="3"/>
  <c r="Z46" i="3"/>
  <c r="AF52" i="3"/>
  <c r="AB53" i="3"/>
  <c r="AF65" i="3"/>
  <c r="Z62" i="3"/>
  <c r="U59" i="3"/>
  <c r="Y60" i="3"/>
  <c r="V52" i="3"/>
  <c r="X48" i="3"/>
  <c r="AA55" i="3"/>
  <c r="Y66" i="3"/>
  <c r="AH50" i="3"/>
  <c r="T66" i="3"/>
  <c r="AH61" i="3"/>
  <c r="AH45" i="3"/>
  <c r="AC49" i="3"/>
  <c r="V55" i="3"/>
  <c r="Z64" i="3"/>
  <c r="U58" i="3"/>
  <c r="Z50" i="3"/>
  <c r="AG65" i="3"/>
  <c r="W65" i="3"/>
  <c r="X60" i="3"/>
  <c r="R65" i="3"/>
  <c r="T60" i="3"/>
  <c r="AE63" i="3"/>
  <c r="AE51" i="3"/>
  <c r="AF55" i="3"/>
  <c r="X54" i="3"/>
  <c r="Z58" i="3"/>
  <c r="Z61" i="3"/>
  <c r="AD45" i="3"/>
  <c r="AD65" i="3"/>
  <c r="U64" i="3"/>
  <c r="S45" i="3"/>
  <c r="AE64" i="3"/>
  <c r="AC63" i="3"/>
  <c r="AC47" i="3"/>
  <c r="X66" i="3"/>
  <c r="AD54" i="3"/>
  <c r="X46" i="3"/>
  <c r="T61" i="3"/>
  <c r="AA53" i="3"/>
  <c r="R23" i="3"/>
  <c r="AB23" i="3"/>
  <c r="U22" i="3"/>
  <c r="Z23" i="3"/>
  <c r="AB20" i="3"/>
  <c r="AD34" i="3"/>
  <c r="S18" i="3"/>
  <c r="AC18" i="3"/>
  <c r="R32" i="3"/>
  <c r="R12" i="3"/>
  <c r="R21" i="3"/>
  <c r="AB21" i="3"/>
  <c r="U25" i="3"/>
  <c r="AC31" i="3"/>
  <c r="U17" i="3"/>
  <c r="Z18" i="3"/>
  <c r="R26" i="3"/>
  <c r="S13" i="3"/>
  <c r="AB26" i="3"/>
  <c r="AC13" i="3"/>
  <c r="T25" i="3"/>
  <c r="U12" i="3"/>
  <c r="AD25" i="3"/>
  <c r="Z13" i="3"/>
  <c r="V26" i="3"/>
  <c r="R14" i="3"/>
  <c r="AA27" i="3"/>
  <c r="AB14" i="3"/>
  <c r="S28" i="3"/>
  <c r="T15" i="3"/>
  <c r="AC28" i="3"/>
  <c r="AD15" i="3"/>
  <c r="BI52" i="3"/>
  <c r="N117" i="3"/>
  <c r="N123" i="3"/>
  <c r="H26" i="3"/>
  <c r="H13" i="3"/>
  <c r="AB73" i="3"/>
  <c r="S73" i="3"/>
  <c r="Z42" i="3"/>
  <c r="AD43" i="3"/>
  <c r="AH57" i="3"/>
  <c r="AB46" i="3"/>
  <c r="AC50" i="3"/>
  <c r="AB45" i="3"/>
  <c r="V51" i="3"/>
  <c r="T55" i="3"/>
  <c r="U54" i="3"/>
  <c r="R58" i="3"/>
  <c r="W61" i="3"/>
  <c r="AG63" i="3"/>
  <c r="X51" i="3"/>
  <c r="AG66" i="3"/>
  <c r="V54" i="3"/>
  <c r="U46" i="3"/>
  <c r="AC61" i="3"/>
  <c r="Z53" i="3"/>
  <c r="AF45" i="3"/>
  <c r="AD64" i="3"/>
  <c r="AF63" i="3"/>
  <c r="Y57" i="3"/>
  <c r="Y48" i="3"/>
  <c r="S65" i="3"/>
  <c r="S62" i="3"/>
  <c r="X57" i="3"/>
  <c r="AD60" i="3"/>
  <c r="AD52" i="3"/>
  <c r="Q48" i="3"/>
  <c r="AF66" i="3"/>
  <c r="AF62" i="3"/>
  <c r="R52" i="3"/>
  <c r="W62" i="3"/>
  <c r="X52" i="3"/>
  <c r="V65" i="3"/>
  <c r="Q49" i="3"/>
  <c r="Y59" i="3"/>
  <c r="AG60" i="3"/>
  <c r="X56" i="3"/>
  <c r="AE48" i="3"/>
  <c r="AD62" i="3"/>
  <c r="X62" i="3"/>
  <c r="Y52" i="3"/>
  <c r="T62" i="3"/>
  <c r="AH56" i="3"/>
  <c r="R45" i="3"/>
  <c r="AF49" i="3"/>
  <c r="U55" i="3"/>
  <c r="T64" i="3"/>
  <c r="AD56" i="3"/>
  <c r="T50" i="3"/>
  <c r="AC23" i="3"/>
  <c r="T13" i="3"/>
  <c r="AD13" i="3"/>
  <c r="R13" i="3"/>
  <c r="AB13" i="3"/>
  <c r="U9" i="3"/>
  <c r="S34" i="3"/>
  <c r="AC34" i="3"/>
  <c r="Z9" i="3"/>
  <c r="AA29" i="3"/>
  <c r="AA9" i="3"/>
  <c r="T11" i="3"/>
  <c r="AD11" i="3"/>
  <c r="AD22" i="3"/>
  <c r="U33" i="3"/>
  <c r="Z34" i="3"/>
  <c r="R34" i="3"/>
  <c r="S21" i="3"/>
  <c r="AB34" i="3"/>
  <c r="AC21" i="3"/>
  <c r="T33" i="3"/>
  <c r="U20" i="3"/>
  <c r="AD33" i="3"/>
  <c r="Z21" i="3"/>
  <c r="V34" i="3"/>
  <c r="R22" i="3"/>
  <c r="S9" i="3"/>
  <c r="AB22" i="3"/>
  <c r="AC9" i="3"/>
  <c r="T23" i="3"/>
  <c r="U10" i="3"/>
  <c r="AD23" i="3"/>
  <c r="Z11" i="3"/>
  <c r="AY58" i="3"/>
  <c r="AX54" i="3"/>
  <c r="AX58" i="3"/>
  <c r="N27" i="3"/>
  <c r="BN59" i="3"/>
  <c r="AF75" i="3"/>
  <c r="AE75" i="3"/>
  <c r="Y75" i="3"/>
  <c r="AV59" i="3"/>
  <c r="BB55" i="3"/>
  <c r="V74" i="3"/>
  <c r="Y74" i="3"/>
  <c r="N105" i="3"/>
  <c r="BJ54" i="3"/>
  <c r="AU59" i="3"/>
  <c r="W42" i="3"/>
  <c r="AB71" i="3"/>
  <c r="W71" i="3"/>
  <c r="Q71" i="3"/>
  <c r="N39" i="3"/>
  <c r="N128" i="3"/>
  <c r="N80" i="3"/>
  <c r="AT53" i="3"/>
  <c r="BA56" i="3"/>
  <c r="N56" i="3"/>
  <c r="W44" i="3"/>
  <c r="BA58" i="3"/>
  <c r="AB42" i="3"/>
  <c r="N70" i="3"/>
  <c r="BK53" i="3"/>
  <c r="BG52" i="3"/>
  <c r="Q44" i="3"/>
  <c r="Y43" i="3"/>
  <c r="N62" i="3"/>
  <c r="BE53" i="3"/>
  <c r="BK52" i="3"/>
  <c r="N33" i="3"/>
  <c r="BI54" i="3"/>
  <c r="Z41" i="3"/>
  <c r="H17" i="3"/>
  <c r="H28" i="3"/>
  <c r="AG73" i="3"/>
  <c r="U42" i="3"/>
  <c r="R63" i="3"/>
  <c r="AF64" i="3"/>
  <c r="R50" i="3"/>
  <c r="Y45" i="3"/>
  <c r="AC62" i="3"/>
  <c r="Z54" i="3"/>
  <c r="V56" i="3"/>
  <c r="T48" i="3"/>
  <c r="S47" i="3"/>
  <c r="AE55" i="3"/>
  <c r="AC64" i="3"/>
  <c r="S52" i="3"/>
  <c r="Z47" i="3"/>
  <c r="U66" i="3"/>
  <c r="S48" i="3"/>
  <c r="AD46" i="3"/>
  <c r="V45" i="3"/>
  <c r="Y49" i="3"/>
  <c r="Q57" i="3"/>
  <c r="AA58" i="3"/>
  <c r="AF48" i="3"/>
  <c r="AE52" i="3"/>
  <c r="Q64" i="3"/>
  <c r="V49" i="3"/>
  <c r="Q50" i="3"/>
  <c r="AG51" i="3"/>
  <c r="AC55" i="3"/>
  <c r="U60" i="3"/>
  <c r="AG61" i="3"/>
  <c r="AD51" i="3"/>
  <c r="AG59" i="3"/>
  <c r="T63" i="3"/>
  <c r="AB58" i="3"/>
  <c r="AB65" i="3"/>
  <c r="AB66" i="3"/>
  <c r="AE54" i="3"/>
  <c r="S56" i="3"/>
  <c r="T53" i="3"/>
  <c r="U16" i="3"/>
  <c r="S32" i="3"/>
  <c r="AA26" i="3"/>
  <c r="S19" i="3"/>
  <c r="V27" i="3"/>
  <c r="AD21" i="3"/>
  <c r="V12" i="3"/>
  <c r="U30" i="3"/>
  <c r="AC24" i="3"/>
  <c r="AB32" i="3"/>
  <c r="S27" i="3"/>
  <c r="AA21" i="3"/>
  <c r="V22" i="3"/>
  <c r="AA31" i="3"/>
  <c r="AA15" i="3"/>
  <c r="S22" i="3"/>
  <c r="AC30" i="3"/>
  <c r="AC14" i="3"/>
  <c r="U23" i="3"/>
  <c r="Z32" i="3"/>
  <c r="Z16" i="3"/>
  <c r="R25" i="3"/>
  <c r="AB33" i="3"/>
  <c r="AB17" i="3"/>
  <c r="AS55" i="3"/>
  <c r="N37" i="3"/>
  <c r="N26" i="3"/>
  <c r="N157" i="3"/>
  <c r="N78" i="3"/>
  <c r="AB75" i="3"/>
  <c r="Q75" i="3"/>
  <c r="AX55" i="3"/>
  <c r="AQ55" i="3"/>
  <c r="AF74" i="3"/>
  <c r="T74" i="3"/>
  <c r="BK58" i="3"/>
  <c r="N88" i="3"/>
  <c r="AC42" i="3"/>
  <c r="AF71" i="3"/>
  <c r="AH71" i="3"/>
  <c r="AG43" i="3"/>
  <c r="AT56" i="3"/>
  <c r="N41" i="3"/>
  <c r="N82" i="3"/>
  <c r="AX56" i="3"/>
  <c r="N138" i="3"/>
  <c r="N89" i="3"/>
  <c r="N158" i="3"/>
  <c r="BC53" i="3"/>
  <c r="V40" i="3"/>
  <c r="N58" i="3"/>
  <c r="AD44" i="3"/>
  <c r="BD53" i="3"/>
  <c r="N104" i="3"/>
  <c r="BE54" i="3"/>
  <c r="N19" i="3"/>
  <c r="BF58" i="3"/>
  <c r="Y44" i="3"/>
  <c r="AL20" i="3"/>
  <c r="S44" i="3"/>
  <c r="BD56" i="3"/>
  <c r="N146" i="3"/>
  <c r="N106" i="3"/>
  <c r="Y42" i="3"/>
  <c r="AB72" i="3"/>
  <c r="Y72" i="3"/>
  <c r="U40" i="3"/>
  <c r="AL21" i="3"/>
  <c r="N24" i="3"/>
  <c r="AL30" i="3"/>
  <c r="N144" i="3"/>
  <c r="BC58" i="3"/>
  <c r="N129" i="3"/>
  <c r="AC40" i="3"/>
  <c r="BB53" i="3"/>
  <c r="AU56" i="3"/>
  <c r="N133" i="3"/>
  <c r="N131" i="3"/>
  <c r="AL22" i="3"/>
  <c r="N44" i="3"/>
  <c r="N68" i="3"/>
  <c r="AD42" i="3"/>
  <c r="AR55" i="3"/>
  <c r="N72" i="3"/>
  <c r="H16" i="3"/>
  <c r="T73" i="3"/>
  <c r="AE73" i="3"/>
  <c r="Y41" i="3"/>
  <c r="AA66" i="3"/>
  <c r="AE46" i="3"/>
  <c r="AB48" i="3"/>
  <c r="AA47" i="3"/>
  <c r="S55" i="3"/>
  <c r="Z60" i="3"/>
  <c r="AA52" i="3"/>
  <c r="X45" i="3"/>
  <c r="U49" i="3"/>
  <c r="AF57" i="3"/>
  <c r="AH58" i="3"/>
  <c r="AG50" i="3"/>
  <c r="AD57" i="3"/>
  <c r="AE60" i="3"/>
  <c r="AA51" i="3"/>
  <c r="AD50" i="3"/>
  <c r="X47" i="3"/>
  <c r="AC66" i="3"/>
  <c r="R64" i="3"/>
  <c r="AC52" i="3"/>
  <c r="Y53" i="3"/>
  <c r="Q51" i="3"/>
  <c r="Q61" i="3"/>
  <c r="AE57" i="3"/>
  <c r="U45" i="3"/>
  <c r="U62" i="3"/>
  <c r="AA57" i="3"/>
  <c r="AG58" i="3"/>
  <c r="AC48" i="3"/>
  <c r="AF61" i="3"/>
  <c r="AH46" i="3"/>
  <c r="S66" i="3"/>
  <c r="AD53" i="3"/>
  <c r="AF51" i="3"/>
  <c r="X59" i="3"/>
  <c r="Q60" i="3"/>
  <c r="X61" i="3"/>
  <c r="AD10" i="3"/>
  <c r="AD29" i="3"/>
  <c r="T19" i="3"/>
  <c r="AA10" i="3"/>
  <c r="R28" i="3"/>
  <c r="R15" i="3"/>
  <c r="U29" i="3"/>
  <c r="S31" i="3"/>
  <c r="V17" i="3"/>
  <c r="S23" i="3"/>
  <c r="V24" i="3"/>
  <c r="T14" i="3"/>
  <c r="T32" i="3"/>
  <c r="T16" i="3"/>
  <c r="AD24" i="3"/>
  <c r="V31" i="3"/>
  <c r="V15" i="3"/>
  <c r="AA24" i="3"/>
  <c r="S33" i="3"/>
  <c r="S17" i="3"/>
  <c r="AC25" i="3"/>
  <c r="U34" i="3"/>
  <c r="U18" i="3"/>
  <c r="Z27" i="3"/>
  <c r="AB9" i="3"/>
  <c r="N25" i="3"/>
  <c r="BC54" i="3"/>
  <c r="BG57" i="3"/>
  <c r="BJ58" i="3"/>
  <c r="T75" i="3"/>
  <c r="S75" i="3"/>
  <c r="AQ54" i="3"/>
  <c r="N36" i="3"/>
  <c r="W74" i="3"/>
  <c r="AG74" i="3"/>
  <c r="BL55" i="3"/>
  <c r="AD41" i="3"/>
  <c r="N14" i="3"/>
  <c r="Z44" i="3"/>
  <c r="U71" i="3"/>
  <c r="AG71" i="3"/>
  <c r="N120" i="3"/>
  <c r="AT59" i="3"/>
  <c r="BF54" i="3"/>
  <c r="BK54" i="3"/>
  <c r="BD57" i="3"/>
  <c r="N101" i="3"/>
  <c r="AL11" i="3"/>
  <c r="BI55" i="3"/>
  <c r="N148" i="3"/>
  <c r="N75" i="3"/>
  <c r="AV58" i="3"/>
  <c r="S40" i="3"/>
  <c r="N115" i="3"/>
  <c r="AZ55" i="3"/>
  <c r="N143" i="3"/>
  <c r="N11" i="3"/>
  <c r="BL59" i="3"/>
  <c r="N61" i="3"/>
  <c r="AW57" i="3"/>
  <c r="AZ54" i="3"/>
  <c r="AY52" i="3"/>
  <c r="X43" i="3"/>
  <c r="N15" i="3"/>
  <c r="R44" i="3"/>
  <c r="AH72" i="3"/>
  <c r="X72" i="3"/>
  <c r="AH43" i="3"/>
  <c r="BB59" i="3"/>
  <c r="AR56" i="3"/>
  <c r="AL14" i="3"/>
  <c r="AS53" i="3"/>
  <c r="AR52" i="3"/>
  <c r="AB44" i="3"/>
  <c r="T43" i="3"/>
  <c r="N59" i="3"/>
  <c r="N149" i="3"/>
  <c r="BD52" i="3"/>
  <c r="BL53" i="3"/>
  <c r="BN53" i="3"/>
  <c r="T40" i="3"/>
  <c r="AQ56" i="3"/>
  <c r="U43" i="3"/>
  <c r="N76" i="3"/>
  <c r="BG20" i="3"/>
  <c r="BC30" i="3"/>
  <c r="BB11" i="3"/>
  <c r="AX21" i="3"/>
  <c r="AV11" i="3"/>
  <c r="BE14" i="3"/>
  <c r="BO21" i="3"/>
  <c r="AV20" i="3"/>
  <c r="BH22" i="3"/>
  <c r="AR30" i="3"/>
  <c r="H22" i="3"/>
  <c r="Z73" i="3"/>
  <c r="U73" i="3"/>
  <c r="U47" i="3"/>
  <c r="Q58" i="3"/>
  <c r="AE45" i="3"/>
  <c r="W66" i="3"/>
  <c r="AC46" i="3"/>
  <c r="R48" i="3"/>
  <c r="AC51" i="3"/>
  <c r="AG54" i="3"/>
  <c r="AG52" i="3"/>
  <c r="Y62" i="3"/>
  <c r="T58" i="3"/>
  <c r="AA64" i="3"/>
  <c r="Z65" i="3"/>
  <c r="AB59" i="3"/>
  <c r="Q46" i="3"/>
  <c r="AE53" i="3"/>
  <c r="X55" i="3"/>
  <c r="W47" i="3"/>
  <c r="S63" i="3"/>
  <c r="R66" i="3"/>
  <c r="R60" i="3"/>
  <c r="X50" i="3"/>
  <c r="AE47" i="3"/>
  <c r="R53" i="3"/>
  <c r="AA61" i="3"/>
  <c r="AA49" i="3"/>
  <c r="AB54" i="3"/>
  <c r="AB52" i="3"/>
  <c r="T29" i="3"/>
  <c r="AC10" i="3"/>
  <c r="AC16" i="3"/>
  <c r="AA25" i="3"/>
  <c r="Z25" i="3"/>
  <c r="Z10" i="3"/>
  <c r="AA34" i="3"/>
  <c r="R16" i="3"/>
  <c r="V20" i="3"/>
  <c r="S29" i="3"/>
  <c r="AD32" i="3"/>
  <c r="AB10" i="3"/>
  <c r="R11" i="3"/>
  <c r="AA16" i="3"/>
  <c r="V18" i="3"/>
  <c r="AD20" i="3"/>
  <c r="U26" i="3"/>
  <c r="AA30" i="3"/>
  <c r="AU57" i="3"/>
  <c r="BA55" i="3"/>
  <c r="AV55" i="3"/>
  <c r="N47" i="3"/>
  <c r="AC75" i="3"/>
  <c r="S43" i="3"/>
  <c r="N141" i="3"/>
  <c r="X74" i="3"/>
  <c r="S74" i="3"/>
  <c r="H25" i="3"/>
  <c r="AH73" i="3"/>
  <c r="U44" i="3"/>
  <c r="Z59" i="3"/>
  <c r="W56" i="3"/>
  <c r="AE65" i="3"/>
  <c r="T59" i="3"/>
  <c r="W46" i="3"/>
  <c r="AH53" i="3"/>
  <c r="Z49" i="3"/>
  <c r="AB64" i="3"/>
  <c r="AE61" i="3"/>
  <c r="AD61" i="3"/>
  <c r="U56" i="3"/>
  <c r="AC58" i="3"/>
  <c r="AD47" i="3"/>
  <c r="R59" i="3"/>
  <c r="AF56" i="3"/>
  <c r="Z63" i="3"/>
  <c r="AD59" i="3"/>
  <c r="Q66" i="3"/>
  <c r="Z45" i="3"/>
  <c r="AH66" i="3"/>
  <c r="T46" i="3"/>
  <c r="U53" i="3"/>
  <c r="U51" i="3"/>
  <c r="AA65" i="3"/>
  <c r="AA63" i="3"/>
  <c r="AH62" i="3"/>
  <c r="X64" i="3"/>
  <c r="V50" i="3"/>
  <c r="S26" i="3"/>
  <c r="R29" i="3"/>
  <c r="V32" i="3"/>
  <c r="AC15" i="3"/>
  <c r="AB15" i="3"/>
  <c r="U21" i="3"/>
  <c r="Z31" i="3"/>
  <c r="AA13" i="3"/>
  <c r="S11" i="3"/>
  <c r="U27" i="3"/>
  <c r="AC29" i="3"/>
  <c r="S30" i="3"/>
  <c r="T9" i="3"/>
  <c r="AB11" i="3"/>
  <c r="U15" i="3"/>
  <c r="AA19" i="3"/>
  <c r="V21" i="3"/>
  <c r="AB25" i="3"/>
  <c r="N130" i="3"/>
  <c r="BE52" i="3"/>
  <c r="AU52" i="3"/>
  <c r="N55" i="3"/>
  <c r="W75" i="3"/>
  <c r="AS54" i="3"/>
  <c r="BM53" i="3"/>
  <c r="AE74" i="3"/>
  <c r="N119" i="3"/>
  <c r="N34" i="3"/>
  <c r="R42" i="3"/>
  <c r="T71" i="3"/>
  <c r="AE40" i="3"/>
  <c r="AR59" i="3"/>
  <c r="AQ52" i="3"/>
  <c r="N107" i="3"/>
  <c r="N40" i="3"/>
  <c r="AL8" i="3"/>
  <c r="BN54" i="3"/>
  <c r="AZ58" i="3"/>
  <c r="N64" i="3"/>
  <c r="AE43" i="3"/>
  <c r="BG56" i="3"/>
  <c r="N69" i="3"/>
  <c r="N31" i="3"/>
  <c r="X40" i="3"/>
  <c r="AZ56" i="3"/>
  <c r="AX59" i="3"/>
  <c r="AF44" i="3"/>
  <c r="BK57" i="3"/>
  <c r="AA72" i="3"/>
  <c r="Q72" i="3"/>
  <c r="AB43" i="3"/>
  <c r="BC56" i="3"/>
  <c r="N83" i="3"/>
  <c r="AL25" i="3"/>
  <c r="N65" i="3"/>
  <c r="AD40" i="3"/>
  <c r="BB57" i="3"/>
  <c r="BC57" i="3"/>
  <c r="BH56" i="3"/>
  <c r="N85" i="3"/>
  <c r="AL33" i="3"/>
  <c r="BF33" i="3" s="1"/>
  <c r="AE44" i="3"/>
  <c r="N53" i="3"/>
  <c r="BO20" i="3"/>
  <c r="BH8" i="3"/>
  <c r="BJ11" i="3"/>
  <c r="BD14" i="3"/>
  <c r="AR20" i="3"/>
  <c r="BL22" i="3"/>
  <c r="BF25" i="3"/>
  <c r="AS8" i="3"/>
  <c r="AW22" i="3"/>
  <c r="AY25" i="3"/>
  <c r="BM30" i="3"/>
  <c r="BG33" i="3"/>
  <c r="BL11" i="3"/>
  <c r="H14" i="3"/>
  <c r="V73" i="3"/>
  <c r="W54" i="3"/>
  <c r="AC53" i="3"/>
  <c r="Z66" i="3"/>
  <c r="Q56" i="3"/>
  <c r="T65" i="3"/>
  <c r="R57" i="3"/>
  <c r="AH48" i="3"/>
  <c r="W55" i="3"/>
  <c r="AE59" i="3"/>
  <c r="S51" i="3"/>
  <c r="AH60" i="3"/>
  <c r="V53" i="3"/>
  <c r="AD58" i="3"/>
  <c r="W58" i="3"/>
  <c r="V62" i="3"/>
  <c r="AE56" i="3"/>
  <c r="Y55" i="3"/>
  <c r="AG48" i="3"/>
  <c r="T45" i="3"/>
  <c r="S59" i="3"/>
  <c r="AH52" i="3"/>
  <c r="S10" i="3"/>
  <c r="AC32" i="3"/>
  <c r="T18" i="3"/>
  <c r="V16" i="3"/>
  <c r="T27" i="3"/>
  <c r="Z14" i="3"/>
  <c r="AC27" i="3"/>
  <c r="V14" i="3"/>
  <c r="Z12" i="3"/>
  <c r="Z29" i="3"/>
  <c r="T28" i="3"/>
  <c r="Z24" i="3"/>
  <c r="R17" i="3"/>
  <c r="AA14" i="3"/>
  <c r="BB56" i="3"/>
  <c r="AL9" i="3"/>
  <c r="X75" i="3"/>
  <c r="AA40" i="3"/>
  <c r="AG44" i="3"/>
  <c r="U74" i="3"/>
  <c r="R43" i="3"/>
  <c r="BJ57" i="3"/>
  <c r="AE71" i="3"/>
  <c r="N57" i="3"/>
  <c r="BF57" i="3"/>
  <c r="N147" i="3"/>
  <c r="N125" i="3"/>
  <c r="N84" i="3"/>
  <c r="AV56" i="3"/>
  <c r="N32" i="3"/>
  <c r="T42" i="3"/>
  <c r="BK55" i="3"/>
  <c r="N18" i="3"/>
  <c r="AQ58" i="3"/>
  <c r="N20" i="3"/>
  <c r="N142" i="3"/>
  <c r="AW53" i="3"/>
  <c r="N42" i="3"/>
  <c r="N139" i="3"/>
  <c r="R72" i="3"/>
  <c r="T41" i="3"/>
  <c r="BM54" i="3"/>
  <c r="AZ52" i="3"/>
  <c r="N16" i="3"/>
  <c r="AG42" i="3"/>
  <c r="N118" i="3"/>
  <c r="AW59" i="3"/>
  <c r="N95" i="3"/>
  <c r="N132" i="3"/>
  <c r="AL32" i="3"/>
  <c r="S41" i="3"/>
  <c r="AW52" i="3"/>
  <c r="AQ20" i="3"/>
  <c r="AW33" i="3"/>
  <c r="AZ20" i="3"/>
  <c r="BP32" i="3"/>
  <c r="BA20" i="3"/>
  <c r="AW30" i="3"/>
  <c r="AY33" i="3"/>
  <c r="AR14" i="3"/>
  <c r="AZ22" i="3"/>
  <c r="BB25" i="3"/>
  <c r="BP30" i="3"/>
  <c r="BB33" i="3"/>
  <c r="BM8" i="3"/>
  <c r="BA9" i="3"/>
  <c r="BJ20" i="3"/>
  <c r="BH25" i="3"/>
  <c r="BF30" i="3"/>
  <c r="BL9" i="3"/>
  <c r="AT32" i="3"/>
  <c r="BG11" i="3"/>
  <c r="AQ22" i="3"/>
  <c r="BJ30" i="3"/>
  <c r="AX22" i="3"/>
  <c r="AS14" i="3"/>
  <c r="BK33" i="3"/>
  <c r="AX32" i="3"/>
  <c r="AY14" i="3"/>
  <c r="BA14" i="3"/>
  <c r="BB14" i="3"/>
  <c r="BN32" i="3"/>
  <c r="H12" i="3"/>
  <c r="V44" i="3"/>
  <c r="S64" i="3"/>
  <c r="Y63" i="3"/>
  <c r="AF59" i="3"/>
  <c r="W52" i="3"/>
  <c r="Q47" i="3"/>
  <c r="AH64" i="3"/>
  <c r="AA48" i="3"/>
  <c r="S54" i="3"/>
  <c r="AB56" i="3"/>
  <c r="AE49" i="3"/>
  <c r="AC60" i="3"/>
  <c r="Y51" i="3"/>
  <c r="Z56" i="3"/>
  <c r="Y61" i="3"/>
  <c r="AG55" i="3"/>
  <c r="AA56" i="3"/>
  <c r="AA54" i="3"/>
  <c r="AB51" i="3"/>
  <c r="AH65" i="3"/>
  <c r="T57" i="3"/>
  <c r="AE50" i="3"/>
  <c r="Z33" i="3"/>
  <c r="AB29" i="3"/>
  <c r="R31" i="3"/>
  <c r="Z30" i="3"/>
  <c r="S24" i="3"/>
  <c r="T34" i="3"/>
  <c r="AB24" i="3"/>
  <c r="U11" i="3"/>
  <c r="U28" i="3"/>
  <c r="AB27" i="3"/>
  <c r="S25" i="3"/>
  <c r="AC17" i="3"/>
  <c r="V13" i="3"/>
  <c r="AC12" i="3"/>
  <c r="N45" i="3"/>
  <c r="BL57" i="3"/>
  <c r="V75" i="3"/>
  <c r="N150" i="3"/>
  <c r="AH41" i="3"/>
  <c r="AB74" i="3"/>
  <c r="AW58" i="3"/>
  <c r="AC44" i="3"/>
  <c r="AA71" i="3"/>
  <c r="AL15" i="3"/>
  <c r="AV52" i="3"/>
  <c r="BB52" i="3"/>
  <c r="AL19" i="3"/>
  <c r="BH58" i="3"/>
  <c r="N87" i="3"/>
  <c r="BH54" i="3"/>
  <c r="AA42" i="3"/>
  <c r="AL16" i="3"/>
  <c r="AX57" i="3"/>
  <c r="N35" i="3"/>
  <c r="V42" i="3"/>
  <c r="N10" i="3"/>
  <c r="N109" i="3"/>
  <c r="AT57" i="3"/>
  <c r="AH42" i="3"/>
  <c r="AC72" i="3"/>
  <c r="W40" i="3"/>
  <c r="N110" i="3"/>
  <c r="N17" i="3"/>
  <c r="AQ53" i="3"/>
  <c r="S42" i="3"/>
  <c r="AT54" i="3"/>
  <c r="AS59" i="3"/>
  <c r="N94" i="3"/>
  <c r="AY59" i="3"/>
  <c r="N152" i="3"/>
  <c r="BI56" i="3"/>
  <c r="AU53" i="3"/>
  <c r="AS11" i="3"/>
  <c r="AU14" i="3"/>
  <c r="AY20" i="3"/>
  <c r="AU30" i="3"/>
  <c r="BE33" i="3"/>
  <c r="AV14" i="3"/>
  <c r="BH20" i="3"/>
  <c r="AV30" i="3"/>
  <c r="AX33" i="3"/>
  <c r="AU11" i="3"/>
  <c r="AW14" i="3"/>
  <c r="BI20" i="3"/>
  <c r="BE30" i="3"/>
  <c r="BO33" i="3"/>
  <c r="AV8" i="3"/>
  <c r="H15" i="3"/>
  <c r="Y73" i="3"/>
  <c r="AE41" i="3"/>
  <c r="S60" i="3"/>
  <c r="Q63" i="3"/>
  <c r="V59" i="3"/>
  <c r="R61" i="3"/>
  <c r="AH51" i="3"/>
  <c r="W60" i="3"/>
  <c r="X53" i="3"/>
  <c r="AG46" i="3"/>
  <c r="Z48" i="3"/>
  <c r="AE62" i="3"/>
  <c r="V46" i="3"/>
  <c r="R62" i="3"/>
  <c r="Y50" i="3"/>
  <c r="AB63" i="3"/>
  <c r="AA59" i="3"/>
  <c r="Z52" i="3"/>
  <c r="X63" i="3"/>
  <c r="AD55" i="3"/>
  <c r="AH47" i="3"/>
  <c r="S57" i="3"/>
  <c r="W48" i="3"/>
  <c r="AC26" i="3"/>
  <c r="AD19" i="3"/>
  <c r="U24" i="3"/>
  <c r="AA17" i="3"/>
  <c r="U14" i="3"/>
  <c r="S15" i="3"/>
  <c r="AD14" i="3"/>
  <c r="R10" i="3"/>
  <c r="R27" i="3"/>
  <c r="AC22" i="3"/>
  <c r="T20" i="3"/>
  <c r="AD12" i="3"/>
  <c r="S12" i="3"/>
  <c r="N90" i="3"/>
  <c r="BG59" i="3"/>
  <c r="BG58" i="3"/>
  <c r="AD75" i="3"/>
  <c r="BG55" i="3"/>
  <c r="AH74" i="3"/>
  <c r="AA74" i="3"/>
  <c r="BA53" i="3"/>
  <c r="AG41" i="3"/>
  <c r="S71" i="3"/>
  <c r="N23" i="3"/>
  <c r="AY57" i="3"/>
  <c r="AW55" i="3"/>
  <c r="AV53" i="3"/>
  <c r="BD55" i="3"/>
  <c r="BM56" i="3"/>
  <c r="BF59" i="3"/>
  <c r="R41" i="3"/>
  <c r="N135" i="3"/>
  <c r="N116" i="3"/>
  <c r="N21" i="3"/>
  <c r="Z43" i="3"/>
  <c r="AL10" i="3"/>
  <c r="BI58" i="3"/>
  <c r="AY56" i="3"/>
  <c r="T44" i="3"/>
  <c r="U72" i="3"/>
  <c r="AC43" i="3"/>
  <c r="AV54" i="3"/>
  <c r="N121" i="3"/>
  <c r="BH55" i="3"/>
  <c r="AH44" i="3"/>
  <c r="AU54" i="3"/>
  <c r="AL23" i="3"/>
  <c r="N51" i="3"/>
  <c r="N86" i="3"/>
  <c r="BM58" i="3"/>
  <c r="BN55" i="3"/>
  <c r="N29" i="3"/>
  <c r="BA11" i="3"/>
  <c r="BC14" i="3"/>
  <c r="AW21" i="3"/>
  <c r="BK30" i="3"/>
  <c r="BM33" i="3"/>
  <c r="AR8" i="3"/>
  <c r="AT11" i="3"/>
  <c r="BL14" i="3"/>
  <c r="BP20" i="3"/>
  <c r="BD30" i="3"/>
  <c r="BN33" i="3"/>
  <c r="BA8" i="3"/>
  <c r="BC11" i="3"/>
  <c r="BM14" i="3"/>
  <c r="AQ21" i="3"/>
  <c r="BD8" i="3"/>
  <c r="BF11" i="3"/>
  <c r="BH14" i="3"/>
  <c r="BD20" i="3"/>
  <c r="AX23" i="3"/>
  <c r="BC9" i="3"/>
  <c r="BE11" i="3"/>
  <c r="BP21" i="3"/>
  <c r="BF16" i="3"/>
  <c r="AR21" i="3"/>
  <c r="AW23" i="3"/>
  <c r="AS33" i="3"/>
  <c r="BH19" i="3"/>
  <c r="AQ10" i="3"/>
  <c r="BC8" i="3"/>
  <c r="AY15" i="3"/>
  <c r="AW20" i="3"/>
  <c r="AU25" i="3"/>
  <c r="AS30" i="3"/>
  <c r="BF8" i="3"/>
  <c r="BJ22" i="3"/>
  <c r="BO11" i="3"/>
  <c r="BN8" i="3"/>
  <c r="BE15" i="3"/>
  <c r="BC20" i="3"/>
  <c r="BA25" i="3"/>
  <c r="AY30" i="3"/>
  <c r="AS9" i="3"/>
  <c r="BG15" i="3"/>
  <c r="BE20" i="3"/>
  <c r="BC25" i="3"/>
  <c r="BA30" i="3"/>
  <c r="AV9" i="3"/>
  <c r="BH15" i="3"/>
  <c r="BF20" i="3"/>
  <c r="BD25" i="3"/>
  <c r="H24" i="3"/>
  <c r="R73" i="3"/>
  <c r="Q40" i="3"/>
  <c r="AA46" i="3"/>
  <c r="X65" i="3"/>
  <c r="Z57" i="3"/>
  <c r="AB50" i="3"/>
  <c r="AB62" i="3"/>
  <c r="R46" i="3"/>
  <c r="AG45" i="3"/>
  <c r="AD48" i="3"/>
  <c r="AG53" i="3"/>
  <c r="AD66" i="3"/>
  <c r="T56" i="3"/>
  <c r="W59" i="3"/>
  <c r="AF53" i="3"/>
  <c r="Q65" i="3"/>
  <c r="U57" i="3"/>
  <c r="U52" i="3"/>
  <c r="AE66" i="3"/>
  <c r="AB57" i="3"/>
  <c r="R47" i="3"/>
  <c r="AB60" i="3"/>
  <c r="U48" i="3"/>
  <c r="AA20" i="3"/>
  <c r="R20" i="3"/>
  <c r="T21" i="3"/>
  <c r="T22" i="3"/>
  <c r="AD27" i="3"/>
  <c r="Z22" i="3"/>
  <c r="AC11" i="3"/>
  <c r="Z28" i="3"/>
  <c r="V23" i="3"/>
  <c r="AB19" i="3"/>
  <c r="T12" i="3"/>
  <c r="AA11" i="3"/>
  <c r="R9" i="3"/>
  <c r="BL58" i="3"/>
  <c r="BA52" i="3"/>
  <c r="N46" i="3"/>
  <c r="AA75" i="3"/>
  <c r="N28" i="3"/>
  <c r="R74" i="3"/>
  <c r="N81" i="3"/>
  <c r="BN58" i="3"/>
  <c r="V41" i="3"/>
  <c r="Z71" i="3"/>
  <c r="BG53" i="3"/>
  <c r="AL17" i="3"/>
  <c r="BM55" i="3"/>
  <c r="N111" i="3"/>
  <c r="AY54" i="3"/>
  <c r="AX53" i="3"/>
  <c r="N136" i="3"/>
  <c r="X41" i="3"/>
  <c r="BF53" i="3"/>
  <c r="N99" i="3"/>
  <c r="N127" i="3"/>
  <c r="BE55" i="3"/>
  <c r="N73" i="3"/>
  <c r="N98" i="3"/>
  <c r="N43" i="3"/>
  <c r="V72" i="3"/>
  <c r="AG72" i="3"/>
  <c r="AR53" i="3"/>
  <c r="AL34" i="3"/>
  <c r="AS58" i="3"/>
  <c r="AA73" i="3"/>
  <c r="T52" i="3"/>
  <c r="W64" i="3"/>
  <c r="R55" i="3"/>
  <c r="AG47" i="3"/>
  <c r="V63" i="3"/>
  <c r="AB61" i="3"/>
  <c r="AC59" i="3"/>
  <c r="Y64" i="3"/>
  <c r="Y54" i="3"/>
  <c r="AG62" i="3"/>
  <c r="T10" i="3"/>
  <c r="V28" i="3"/>
  <c r="AB28" i="3"/>
  <c r="T30" i="3"/>
  <c r="Z20" i="3"/>
  <c r="AD9" i="3"/>
  <c r="T31" i="3"/>
  <c r="AL13" i="3"/>
  <c r="AY55" i="3"/>
  <c r="N66" i="3"/>
  <c r="N126" i="3"/>
  <c r="X71" i="3"/>
  <c r="N97" i="3"/>
  <c r="AW56" i="3"/>
  <c r="AL18" i="3"/>
  <c r="AS52" i="3"/>
  <c r="BI53" i="3"/>
  <c r="N122" i="3"/>
  <c r="AA43" i="3"/>
  <c r="AT55" i="3"/>
  <c r="AE72" i="3"/>
  <c r="BL52" i="3"/>
  <c r="N49" i="3"/>
  <c r="BA59" i="3"/>
  <c r="BH59" i="3"/>
  <c r="BE59" i="3"/>
  <c r="BM52" i="3"/>
  <c r="BG8" i="3"/>
  <c r="BE13" i="3"/>
  <c r="AS19" i="3"/>
  <c r="BC34" i="3"/>
  <c r="AV10" i="3"/>
  <c r="BJ15" i="3"/>
  <c r="BF21" i="3"/>
  <c r="BN25" i="3"/>
  <c r="AX10" i="3"/>
  <c r="AW18" i="3"/>
  <c r="BM22" i="3"/>
  <c r="AQ33" i="3"/>
  <c r="BB9" i="3"/>
  <c r="BJ13" i="3"/>
  <c r="AR18" i="3"/>
  <c r="BB21" i="3"/>
  <c r="BD32" i="3"/>
  <c r="BE8" i="3"/>
  <c r="BN18" i="3"/>
  <c r="AR25" i="3"/>
  <c r="BB32" i="3"/>
  <c r="AT22" i="3"/>
  <c r="BD15" i="3"/>
  <c r="AW15" i="3"/>
  <c r="BA21" i="3"/>
  <c r="BO34" i="3"/>
  <c r="BH11" i="3"/>
  <c r="BA18" i="3"/>
  <c r="BK25" i="3"/>
  <c r="AV17" i="3"/>
  <c r="AX14" i="3"/>
  <c r="BJ32" i="3"/>
  <c r="BI13" i="3"/>
  <c r="AS21" i="3"/>
  <c r="BA33" i="3"/>
  <c r="AW16" i="3"/>
  <c r="BA22" i="3"/>
  <c r="BB10" i="3"/>
  <c r="BD17" i="3"/>
  <c r="BH23" i="3"/>
  <c r="W73" i="3"/>
  <c r="W50" i="3"/>
  <c r="AF60" i="3"/>
  <c r="AH59" i="3"/>
  <c r="R51" i="3"/>
  <c r="Y65" i="3"/>
  <c r="S61" i="3"/>
  <c r="Q54" i="3"/>
  <c r="AG64" i="3"/>
  <c r="AE58" i="3"/>
  <c r="AB55" i="3"/>
  <c r="U32" i="3"/>
  <c r="Z26" i="3"/>
  <c r="AD18" i="3"/>
  <c r="R24" i="3"/>
  <c r="AB18" i="3"/>
  <c r="U31" i="3"/>
  <c r="V29" i="3"/>
  <c r="AZ57" i="3"/>
  <c r="BL54" i="3"/>
  <c r="BA57" i="3"/>
  <c r="BH52" i="3"/>
  <c r="AD71" i="3"/>
  <c r="N91" i="3"/>
  <c r="N67" i="3"/>
  <c r="BI59" i="3"/>
  <c r="AV57" i="3"/>
  <c r="N112" i="3"/>
  <c r="AR57" i="3"/>
  <c r="BD54" i="3"/>
  <c r="AL27" i="3"/>
  <c r="W72" i="3"/>
  <c r="AT58" i="3"/>
  <c r="AU55" i="3"/>
  <c r="AZ59" i="3"/>
  <c r="AL31" i="3"/>
  <c r="N13" i="3"/>
  <c r="BB58" i="3"/>
  <c r="BO8" i="3"/>
  <c r="BK14" i="3"/>
  <c r="BA19" i="3"/>
  <c r="BB8" i="3"/>
  <c r="AR16" i="3"/>
  <c r="BN21" i="3"/>
  <c r="AR32" i="3"/>
  <c r="BI8" i="3"/>
  <c r="AQ13" i="3"/>
  <c r="BE18" i="3"/>
  <c r="AU23" i="3"/>
  <c r="BM34" i="3"/>
  <c r="BJ9" i="3"/>
  <c r="AZ14" i="3"/>
  <c r="AZ18" i="3"/>
  <c r="AD73" i="3"/>
  <c r="V48" i="3"/>
  <c r="AF58" i="3"/>
  <c r="Q59" i="3"/>
  <c r="R49" i="3"/>
  <c r="Z51" i="3"/>
  <c r="AF50" i="3"/>
  <c r="Y46" i="3"/>
  <c r="AF46" i="3"/>
  <c r="V61" i="3"/>
  <c r="Z55" i="3"/>
  <c r="V19" i="3"/>
  <c r="AB16" i="3"/>
  <c r="V33" i="3"/>
  <c r="AD30" i="3"/>
  <c r="AD16" i="3"/>
  <c r="R30" i="3"/>
  <c r="S20" i="3"/>
  <c r="N100" i="3"/>
  <c r="U75" i="3"/>
  <c r="N96" i="3"/>
  <c r="AA44" i="3"/>
  <c r="V71" i="3"/>
  <c r="N30" i="3"/>
  <c r="N60" i="3"/>
  <c r="Z40" i="3"/>
  <c r="AE42" i="3"/>
  <c r="BD59" i="3"/>
  <c r="N156" i="3"/>
  <c r="BG54" i="3"/>
  <c r="N77" i="3"/>
  <c r="AA41" i="3"/>
  <c r="N63" i="3"/>
  <c r="BA54" i="3"/>
  <c r="N38" i="3"/>
  <c r="N155" i="3"/>
  <c r="AF42" i="3"/>
  <c r="AQ59" i="3"/>
  <c r="BE9" i="3"/>
  <c r="BA15" i="3"/>
  <c r="BI19" i="3"/>
  <c r="AW25" i="3"/>
  <c r="AS31" i="3"/>
  <c r="BF10" i="3"/>
  <c r="BH16" i="3"/>
  <c r="AV22" i="3"/>
  <c r="BJ27" i="3"/>
  <c r="AZ32" i="3"/>
  <c r="AQ9" i="3"/>
  <c r="AY13" i="3"/>
  <c r="BM18" i="3"/>
  <c r="AQ25" i="3"/>
  <c r="AT8" i="3"/>
  <c r="BH10" i="3"/>
  <c r="BP14" i="3"/>
  <c r="BH18" i="3"/>
  <c r="AR22" i="3"/>
  <c r="AT33" i="3"/>
  <c r="BK9" i="3"/>
  <c r="BP13" i="3"/>
  <c r="AT20" i="3"/>
  <c r="BD27" i="3"/>
  <c r="BH33" i="3"/>
  <c r="BL25" i="3"/>
  <c r="BN22" i="3"/>
  <c r="AX8" i="3"/>
  <c r="BC16" i="3"/>
  <c r="BM23" i="3"/>
  <c r="AQ30" i="3"/>
  <c r="BC13" i="3"/>
  <c r="BD31" i="3"/>
  <c r="BA13" i="3"/>
  <c r="BM20" i="3"/>
  <c r="AQ27" i="3"/>
  <c r="AU33" i="3"/>
  <c r="BP17" i="3"/>
  <c r="AU16" i="3"/>
  <c r="AY22" i="3"/>
  <c r="AY10" i="3"/>
  <c r="BC17" i="3"/>
  <c r="BG23" i="3"/>
  <c r="AQ31" i="3"/>
  <c r="BJ18" i="3"/>
  <c r="Y71" i="3"/>
  <c r="AS56" i="3"/>
  <c r="N154" i="3"/>
  <c r="BH53" i="3"/>
  <c r="AL24" i="3"/>
  <c r="AT52" i="3"/>
  <c r="N140" i="3"/>
  <c r="Q8" i="3"/>
  <c r="BI11" i="3"/>
  <c r="BM21" i="3"/>
  <c r="BI31" i="3"/>
  <c r="AT23" i="3"/>
  <c r="BO9" i="3"/>
  <c r="AS20" i="3"/>
  <c r="BC31" i="3"/>
  <c r="BN11" i="3"/>
  <c r="AX19" i="3"/>
  <c r="AZ34" i="3"/>
  <c r="AV15" i="3"/>
  <c r="BF22" i="3"/>
  <c r="BN34" i="3"/>
  <c r="BP25" i="3"/>
  <c r="BO18" i="3"/>
  <c r="AW31" i="3"/>
  <c r="BJ16" i="3"/>
  <c r="BO15" i="3"/>
  <c r="AT10" i="3"/>
  <c r="BE23" i="3"/>
  <c r="H19" i="3"/>
  <c r="AH40" i="3"/>
  <c r="T51" i="3"/>
  <c r="U50" i="3"/>
  <c r="X58" i="3"/>
  <c r="AC65" i="3"/>
  <c r="Q55" i="3"/>
  <c r="AH63" i="3"/>
  <c r="T47" i="3"/>
  <c r="S50" i="3"/>
  <c r="T54" i="3"/>
  <c r="S46" i="3"/>
  <c r="Z17" i="3"/>
  <c r="V11" i="3"/>
  <c r="AA18" i="3"/>
  <c r="V30" i="3"/>
  <c r="R19" i="3"/>
  <c r="V10" i="3"/>
  <c r="AD31" i="3"/>
  <c r="N93" i="3"/>
  <c r="AH75" i="3"/>
  <c r="Z74" i="3"/>
  <c r="AR58" i="3"/>
  <c r="R71" i="3"/>
  <c r="BJ59" i="3"/>
  <c r="N114" i="3"/>
  <c r="AL26" i="3"/>
  <c r="AG40" i="3"/>
  <c r="BC55" i="3"/>
  <c r="N74" i="3"/>
  <c r="BH57" i="3"/>
  <c r="Z72" i="3"/>
  <c r="BB54" i="3"/>
  <c r="N108" i="3"/>
  <c r="N71" i="3"/>
  <c r="BI57" i="3"/>
  <c r="AL29" i="3"/>
  <c r="X44" i="3"/>
  <c r="BE57" i="3"/>
  <c r="AU10" i="3"/>
  <c r="AQ16" i="3"/>
  <c r="BE21" i="3"/>
  <c r="BM25" i="3"/>
  <c r="BA31" i="3"/>
  <c r="BD11" i="3"/>
  <c r="AV18" i="3"/>
  <c r="BD22" i="3"/>
  <c r="BH32" i="3"/>
  <c r="AY9" i="3"/>
  <c r="AU15" i="3"/>
  <c r="BK19" i="3"/>
  <c r="BG25" i="3"/>
  <c r="BO29" i="3"/>
  <c r="AR9" i="3"/>
  <c r="AX11" i="3"/>
  <c r="BF15" i="3"/>
  <c r="BP18" i="3"/>
  <c r="BP22" i="3"/>
  <c r="BH26" i="3"/>
  <c r="AZ30" i="3"/>
  <c r="BJ33" i="3"/>
  <c r="AS10" i="3"/>
  <c r="BF14" i="3"/>
  <c r="AZ21" i="3"/>
  <c r="AX34" i="3"/>
  <c r="BD29" i="3"/>
  <c r="AT24" i="3"/>
  <c r="BD9" i="3"/>
  <c r="BI17" i="3"/>
  <c r="BC24" i="3"/>
  <c r="BG30" i="3"/>
  <c r="BL17" i="3"/>
  <c r="BN14" i="3"/>
  <c r="AZ33" i="3"/>
  <c r="BI14" i="3"/>
  <c r="BC21" i="3"/>
  <c r="BG27" i="3"/>
  <c r="BA34" i="3"/>
  <c r="BB26" i="3"/>
  <c r="BL19" i="3"/>
  <c r="BJ34" i="3"/>
  <c r="BK16" i="3"/>
  <c r="BO22" i="3"/>
  <c r="BI29" i="3"/>
  <c r="AY11" i="3"/>
  <c r="AS18" i="3"/>
  <c r="BM24" i="3"/>
  <c r="BG31" i="3"/>
  <c r="AS13" i="3"/>
  <c r="BP19" i="3"/>
  <c r="BJ26" i="3"/>
  <c r="H27" i="3"/>
  <c r="AF43" i="3"/>
  <c r="X49" i="3"/>
  <c r="U63" i="3"/>
  <c r="R56" i="3"/>
  <c r="AF47" i="3"/>
  <c r="W57" i="3"/>
  <c r="AA45" i="3"/>
  <c r="V47" i="3"/>
  <c r="W53" i="3"/>
  <c r="V60" i="3"/>
  <c r="V58" i="3"/>
  <c r="V25" i="3"/>
  <c r="AB31" i="3"/>
  <c r="Z15" i="3"/>
  <c r="T24" i="3"/>
  <c r="T17" i="3"/>
  <c r="AC33" i="3"/>
  <c r="AA22" i="3"/>
  <c r="AS57" i="3"/>
  <c r="Z75" i="3"/>
  <c r="AD74" i="3"/>
  <c r="N12" i="3"/>
  <c r="N22" i="3"/>
  <c r="X42" i="3"/>
  <c r="BM57" i="3"/>
  <c r="AF40" i="3"/>
  <c r="BJ52" i="3"/>
  <c r="AD72" i="3"/>
  <c r="Q41" i="3"/>
  <c r="Q43" i="3"/>
  <c r="AY16" i="3"/>
  <c r="AU26" i="3"/>
  <c r="AZ8" i="3"/>
  <c r="BD18" i="3"/>
  <c r="BD34" i="3"/>
  <c r="BC15" i="3"/>
  <c r="BO25" i="3"/>
  <c r="BP9" i="3"/>
  <c r="BN15" i="3"/>
  <c r="BF23" i="3"/>
  <c r="BH30" i="3"/>
  <c r="BA10" i="3"/>
  <c r="BF32" i="3"/>
  <c r="BJ10" i="3"/>
  <c r="AS25" i="3"/>
  <c r="BD21" i="3"/>
  <c r="AV29" i="3"/>
  <c r="AS22" i="3"/>
  <c r="BM11" i="3"/>
  <c r="BH21" i="3"/>
  <c r="BA17" i="3"/>
  <c r="BO30" i="3"/>
  <c r="BI18" i="3"/>
  <c r="AF73" i="3"/>
  <c r="Q45" i="3"/>
  <c r="R54" i="3"/>
  <c r="AH54" i="3"/>
  <c r="AG56" i="3"/>
  <c r="U13" i="3"/>
  <c r="AD17" i="3"/>
  <c r="N137" i="3"/>
  <c r="AU58" i="3"/>
  <c r="N113" i="3"/>
  <c r="AQ57" i="3"/>
  <c r="N153" i="3"/>
  <c r="N92" i="3"/>
  <c r="N52" i="3"/>
  <c r="BN52" i="3"/>
  <c r="BK18" i="3"/>
  <c r="BG32" i="3"/>
  <c r="AT19" i="3"/>
  <c r="BL30" i="3"/>
  <c r="AS16" i="3"/>
  <c r="BK31" i="3"/>
  <c r="BB13" i="3"/>
  <c r="BN23" i="3"/>
  <c r="AX31" i="3"/>
  <c r="BI10" i="3"/>
  <c r="AV23" i="3"/>
  <c r="BJ14" i="3"/>
  <c r="BL27" i="3"/>
  <c r="BE19" i="3"/>
  <c r="BC32" i="3"/>
  <c r="BF18" i="3"/>
  <c r="BE16" i="3"/>
  <c r="BC29" i="3"/>
  <c r="AT30" i="3"/>
  <c r="AW11" i="3"/>
  <c r="BK24" i="3"/>
  <c r="AS26" i="3"/>
  <c r="BI34" i="3"/>
  <c r="BL21" i="3"/>
  <c r="AU17" i="3"/>
  <c r="BP31" i="3"/>
  <c r="AQ26" i="3"/>
  <c r="BK13" i="3"/>
  <c r="AZ11" i="3"/>
  <c r="AC56" i="3"/>
  <c r="AB47" i="3"/>
  <c r="AB12" i="3"/>
  <c r="R75" i="3"/>
  <c r="AC71" i="3"/>
  <c r="N134" i="3"/>
  <c r="N54" i="3"/>
  <c r="BF52" i="3"/>
  <c r="AQ8" i="3"/>
  <c r="AX9" i="3"/>
  <c r="BJ8" i="3"/>
  <c r="BI32" i="3"/>
  <c r="BD24" i="3"/>
  <c r="BG10" i="3"/>
  <c r="AX20" i="3"/>
  <c r="BK20" i="3"/>
  <c r="BJ24" i="3"/>
  <c r="AY31" i="3"/>
  <c r="AQ15" i="3"/>
  <c r="BL13" i="3"/>
  <c r="AA28" i="3"/>
  <c r="Q42" i="3"/>
  <c r="BN57" i="3"/>
  <c r="BK11" i="3"/>
  <c r="BL20" i="3"/>
  <c r="BH17" i="3"/>
  <c r="AQ14" i="3"/>
  <c r="BI9" i="3"/>
  <c r="AR29" i="3"/>
  <c r="AU21" i="3"/>
  <c r="BL29" i="3"/>
  <c r="AB49" i="3"/>
  <c r="S14" i="3"/>
  <c r="BF55" i="3"/>
  <c r="V43" i="3"/>
  <c r="AT15" i="3"/>
  <c r="BE26" i="3"/>
  <c r="AV31" i="3"/>
  <c r="BE27" i="3"/>
  <c r="BE24" i="3"/>
  <c r="BM19" i="3"/>
  <c r="AT18" i="3"/>
  <c r="H20" i="3"/>
  <c r="W49" i="3"/>
  <c r="AA32" i="3"/>
  <c r="AC41" i="3"/>
  <c r="BB15" i="3"/>
  <c r="BB29" i="3"/>
  <c r="AR33" i="3"/>
  <c r="BA29" i="3"/>
  <c r="BA26" i="3"/>
  <c r="BI21" i="3"/>
  <c r="BC33" i="3"/>
  <c r="U65" i="3"/>
  <c r="V66" i="3"/>
  <c r="AF54" i="3"/>
  <c r="Q53" i="3"/>
  <c r="T26" i="3"/>
  <c r="AD26" i="3"/>
  <c r="AB30" i="3"/>
  <c r="BJ53" i="3"/>
  <c r="N124" i="3"/>
  <c r="AB41" i="3"/>
  <c r="BM59" i="3"/>
  <c r="AB40" i="3"/>
  <c r="BD58" i="3"/>
  <c r="BK56" i="3"/>
  <c r="BL56" i="3"/>
  <c r="AU22" i="3"/>
  <c r="AU34" i="3"/>
  <c r="BB19" i="3"/>
  <c r="BL34" i="3"/>
  <c r="BI16" i="3"/>
  <c r="BA32" i="3"/>
  <c r="AV16" i="3"/>
  <c r="AV24" i="3"/>
  <c r="BN31" i="3"/>
  <c r="AU8" i="3"/>
  <c r="BL23" i="3"/>
  <c r="BB18" i="3"/>
  <c r="AX30" i="3"/>
  <c r="AU20" i="3"/>
  <c r="BI33" i="3"/>
  <c r="BB20" i="3"/>
  <c r="BI30" i="3"/>
  <c r="BP11" i="3"/>
  <c r="BI26" i="3"/>
  <c r="BB22" i="3"/>
  <c r="AC54" i="3"/>
  <c r="U61" i="3"/>
  <c r="S16" i="3"/>
  <c r="AD28" i="3"/>
  <c r="R40" i="3"/>
  <c r="N48" i="3"/>
  <c r="BC22" i="3"/>
  <c r="BJ19" i="3"/>
  <c r="AY21" i="3"/>
  <c r="BD16" i="3"/>
  <c r="AV32" i="3"/>
  <c r="BB24" i="3"/>
  <c r="BP33" i="3"/>
  <c r="AY34" i="3"/>
  <c r="BK17" i="3"/>
  <c r="BK8" i="3"/>
  <c r="BG26" i="3"/>
  <c r="AY27" i="3"/>
  <c r="AR23" i="3"/>
  <c r="AA23" i="3"/>
  <c r="AF72" i="3"/>
  <c r="AX25" i="3"/>
  <c r="AT9" i="3"/>
  <c r="BP34" i="3"/>
  <c r="AR11" i="3"/>
  <c r="AV25" i="3"/>
  <c r="AT14" i="3"/>
  <c r="AU32" i="3"/>
  <c r="BN16" i="3"/>
  <c r="AH55" i="3"/>
  <c r="AA12" i="3"/>
  <c r="BJ55" i="3"/>
  <c r="N103" i="3"/>
  <c r="AT21" i="3"/>
  <c r="AX18" i="3"/>
  <c r="BG14" i="3"/>
  <c r="BO10" i="3"/>
  <c r="BN30" i="3"/>
  <c r="BK21" i="3"/>
  <c r="BB30" i="3"/>
  <c r="AD63" i="3"/>
  <c r="AC19" i="3"/>
  <c r="AR54" i="3"/>
  <c r="AX52" i="3"/>
  <c r="BC18" i="3"/>
  <c r="BF29" i="3"/>
  <c r="AU9" i="3"/>
  <c r="BM15" i="3"/>
  <c r="BF34" i="3"/>
  <c r="AQ23" i="3"/>
  <c r="AV21" i="3"/>
  <c r="S58" i="3"/>
  <c r="AA50" i="3"/>
  <c r="T49" i="3"/>
  <c r="V57" i="3"/>
  <c r="V9" i="3"/>
  <c r="U19" i="3"/>
  <c r="R33" i="3"/>
  <c r="AG75" i="3"/>
  <c r="Y40" i="3"/>
  <c r="N145" i="3"/>
  <c r="AL12" i="3"/>
  <c r="T72" i="3"/>
  <c r="AY53" i="3"/>
  <c r="N151" i="3"/>
  <c r="AQ12" i="3"/>
  <c r="BK22" i="3"/>
  <c r="BF9" i="3"/>
  <c r="BH24" i="3"/>
  <c r="AZ9" i="3"/>
  <c r="BG21" i="3"/>
  <c r="BN10" i="3"/>
  <c r="AT17" i="3"/>
  <c r="BJ25" i="3"/>
  <c r="BL32" i="3"/>
  <c r="AU13" i="3"/>
  <c r="AX26" i="3"/>
  <c r="BP23" i="3"/>
  <c r="BD33" i="3"/>
  <c r="BG22" i="3"/>
  <c r="AQ11" i="3"/>
  <c r="BH29" i="3"/>
  <c r="BG19" i="3"/>
  <c r="BE32" i="3"/>
  <c r="AT16" i="3"/>
  <c r="BO14" i="3"/>
  <c r="BM27" i="3"/>
  <c r="BM16" i="3"/>
  <c r="BO27" i="3"/>
  <c r="AR15" i="3"/>
  <c r="BN24" i="3"/>
  <c r="AH49" i="3"/>
  <c r="AD49" i="3"/>
  <c r="AG57" i="3"/>
  <c r="Q52" i="3"/>
  <c r="AA33" i="3"/>
  <c r="R18" i="3"/>
  <c r="AC20" i="3"/>
  <c r="BN56" i="3"/>
  <c r="W43" i="3"/>
  <c r="AZ53" i="3"/>
  <c r="AW54" i="3"/>
  <c r="S72" i="3"/>
  <c r="W41" i="3"/>
  <c r="N102" i="3"/>
  <c r="BG12" i="3"/>
  <c r="BI27" i="3"/>
  <c r="BN9" i="3"/>
  <c r="BP24" i="3"/>
  <c r="AW10" i="3"/>
  <c r="BE22" i="3"/>
  <c r="BL8" i="3"/>
  <c r="BN19" i="3"/>
  <c r="AX27" i="3"/>
  <c r="BH34" i="3"/>
  <c r="BB16" i="3"/>
  <c r="AZ29" i="3"/>
  <c r="BL33" i="3"/>
  <c r="BC12" i="3"/>
  <c r="BI25" i="3"/>
  <c r="AZ23" i="3"/>
  <c r="AT34" i="3"/>
  <c r="BI22" i="3"/>
  <c r="BF12" i="3"/>
  <c r="AZ25" i="3"/>
  <c r="AQ18" i="3"/>
  <c r="BE31" i="3"/>
  <c r="BO19" i="3"/>
  <c r="BK29" i="3"/>
  <c r="AX16" i="3"/>
  <c r="AZ27" i="3"/>
  <c r="AA62" i="3"/>
  <c r="AG49" i="3"/>
  <c r="AC45" i="3"/>
  <c r="W63" i="3"/>
  <c r="Z19" i="3"/>
  <c r="Q74" i="3"/>
  <c r="N79" i="3"/>
  <c r="AL28" i="3"/>
  <c r="U41" i="3"/>
  <c r="AX13" i="3"/>
  <c r="AW26" i="3"/>
  <c r="BN27" i="3"/>
  <c r="BP29" i="3"/>
  <c r="AY26" i="3"/>
  <c r="AY23" i="3"/>
  <c r="BG18" i="3"/>
  <c r="AW32" i="3"/>
  <c r="H21" i="3"/>
  <c r="V64" i="3"/>
  <c r="W51" i="3"/>
  <c r="BF56" i="3"/>
  <c r="AC74" i="3"/>
  <c r="BC59" i="3"/>
  <c r="BJ56" i="3"/>
  <c r="BG16" i="3"/>
  <c r="AX29" i="3"/>
  <c r="AV12" i="3"/>
  <c r="AW8" i="3"/>
  <c r="BD13" i="3"/>
  <c r="AR27" i="3"/>
  <c r="BP15" i="3"/>
  <c r="BK32" i="3"/>
  <c r="BM32" i="3"/>
  <c r="W45" i="3"/>
  <c r="Y58" i="3"/>
  <c r="BE58" i="3"/>
  <c r="N50" i="3"/>
  <c r="BC52" i="3"/>
  <c r="BE56" i="3"/>
  <c r="BK59" i="3"/>
  <c r="AY32" i="3"/>
  <c r="BK15" i="3"/>
  <c r="BJ21" i="3"/>
  <c r="BD19" i="3"/>
  <c r="AV19" i="3"/>
  <c r="AV33" i="3"/>
  <c r="BN20" i="3"/>
  <c r="BG34" i="3"/>
  <c r="D4" i="8"/>
  <c r="BP8" i="3"/>
  <c r="AY8" i="3"/>
  <c r="AT25" i="3"/>
  <c r="BE25" i="3"/>
  <c r="AW9" i="3"/>
  <c r="BG9" i="3"/>
  <c r="BH9" i="3"/>
  <c r="BM9" i="3"/>
  <c r="AQ32" i="3"/>
  <c r="AS32" i="3"/>
  <c r="BO32" i="3"/>
  <c r="AZ15" i="3"/>
  <c r="BL15" i="3"/>
  <c r="AS15" i="3"/>
  <c r="AX15" i="3"/>
  <c r="BI15" i="3"/>
  <c r="AZ19" i="3"/>
  <c r="AY19" i="3"/>
  <c r="AW19" i="3"/>
  <c r="AR19" i="3"/>
  <c r="AQ19" i="3"/>
  <c r="BF19" i="3"/>
  <c r="AU19" i="3"/>
  <c r="BC19" i="3"/>
  <c r="BL16" i="3"/>
  <c r="BP16" i="3"/>
  <c r="BO16" i="3"/>
  <c r="BA16" i="3"/>
  <c r="AZ16" i="3"/>
  <c r="BL10" i="3"/>
  <c r="BP10" i="3"/>
  <c r="BE10" i="3"/>
  <c r="BD10" i="3"/>
  <c r="BC10" i="3"/>
  <c r="AR10" i="3"/>
  <c r="BM10" i="3"/>
  <c r="AZ10" i="3"/>
  <c r="BK10" i="3"/>
  <c r="BK23" i="3"/>
  <c r="BD23" i="3"/>
  <c r="BO23" i="3"/>
  <c r="BC23" i="3"/>
  <c r="BB23" i="3"/>
  <c r="BA23" i="3"/>
  <c r="BI23" i="3"/>
  <c r="BJ23" i="3"/>
  <c r="AS23" i="3"/>
  <c r="AR17" i="3"/>
  <c r="BB17" i="3"/>
  <c r="BO17" i="3"/>
  <c r="BN17" i="3"/>
  <c r="BE17" i="3"/>
  <c r="BG17" i="3"/>
  <c r="BF17" i="3"/>
  <c r="AW17" i="3"/>
  <c r="AS17" i="3"/>
  <c r="AZ17" i="3"/>
  <c r="AY17" i="3"/>
  <c r="AX17" i="3"/>
  <c r="BM17" i="3"/>
  <c r="BJ17" i="3"/>
  <c r="AQ17" i="3"/>
  <c r="AR34" i="3"/>
  <c r="AW34" i="3"/>
  <c r="AS34" i="3"/>
  <c r="AQ34" i="3"/>
  <c r="BB34" i="3"/>
  <c r="AV34" i="3"/>
  <c r="BK34" i="3"/>
  <c r="BE34" i="3"/>
  <c r="AV13" i="3"/>
  <c r="AR13" i="3"/>
  <c r="AZ13" i="3"/>
  <c r="BO13" i="3"/>
  <c r="BF13" i="3"/>
  <c r="BM13" i="3"/>
  <c r="AT13" i="3"/>
  <c r="BG13" i="3"/>
  <c r="BH13" i="3"/>
  <c r="BN13" i="3"/>
  <c r="AW13" i="3"/>
  <c r="AY18" i="3"/>
  <c r="BL18" i="3"/>
  <c r="AU18" i="3"/>
  <c r="AW27" i="3"/>
  <c r="AV27" i="3"/>
  <c r="BP27" i="3"/>
  <c r="BK27" i="3"/>
  <c r="BB27" i="3"/>
  <c r="BA27" i="3"/>
  <c r="BC27" i="3"/>
  <c r="AT27" i="3"/>
  <c r="AS27" i="3"/>
  <c r="BH27" i="3"/>
  <c r="BF27" i="3"/>
  <c r="AU27" i="3"/>
  <c r="BO31" i="3"/>
  <c r="AR31" i="3"/>
  <c r="BJ31" i="3"/>
  <c r="AZ31" i="3"/>
  <c r="BL31" i="3"/>
  <c r="BF31" i="3"/>
  <c r="AU31" i="3"/>
  <c r="BH31" i="3"/>
  <c r="BM31" i="3"/>
  <c r="BB31" i="3"/>
  <c r="AT31" i="3"/>
  <c r="BF24" i="3"/>
  <c r="BO24" i="3"/>
  <c r="BL24" i="3"/>
  <c r="BG24" i="3"/>
  <c r="BA24" i="3"/>
  <c r="AZ24" i="3"/>
  <c r="AY24" i="3"/>
  <c r="AR24" i="3"/>
  <c r="AQ24" i="3"/>
  <c r="AX24" i="3"/>
  <c r="AW24" i="3"/>
  <c r="AU24" i="3"/>
  <c r="BI24" i="3"/>
  <c r="BP26" i="3"/>
  <c r="AT26" i="3"/>
  <c r="AZ26" i="3"/>
  <c r="BD26" i="3"/>
  <c r="BF26" i="3"/>
  <c r="BN26" i="3"/>
  <c r="AR26" i="3"/>
  <c r="BO26" i="3"/>
  <c r="BM26" i="3"/>
  <c r="BL26" i="3"/>
  <c r="BK26" i="3"/>
  <c r="BC26" i="3"/>
  <c r="AV26" i="3"/>
  <c r="BJ29" i="3"/>
  <c r="AY29" i="3"/>
  <c r="AQ29" i="3"/>
  <c r="BE29" i="3"/>
  <c r="AT29" i="3"/>
  <c r="AU29" i="3"/>
  <c r="AS29" i="3"/>
  <c r="BN29" i="3"/>
  <c r="BM29" i="3"/>
  <c r="AW29" i="3"/>
  <c r="BG29" i="3"/>
  <c r="BE12" i="3"/>
  <c r="BD12" i="3"/>
  <c r="BA12" i="3"/>
  <c r="BO12" i="3"/>
  <c r="BM12" i="3"/>
  <c r="BN12" i="3"/>
  <c r="BH12" i="3"/>
  <c r="AU12" i="3"/>
  <c r="BP12" i="3"/>
  <c r="AW12" i="3"/>
  <c r="BK12" i="3"/>
  <c r="AZ12" i="3"/>
  <c r="AR12" i="3"/>
  <c r="AX12" i="3"/>
  <c r="BI12" i="3"/>
  <c r="BJ12" i="3"/>
  <c r="AT12" i="3"/>
  <c r="BB12" i="3"/>
  <c r="AY12" i="3"/>
  <c r="BL12" i="3"/>
  <c r="AS12" i="3"/>
  <c r="BG28" i="3"/>
  <c r="BA28" i="3"/>
  <c r="BD28" i="3"/>
  <c r="AY28" i="3"/>
  <c r="BJ28" i="3"/>
  <c r="AT28" i="3"/>
  <c r="AR28" i="3"/>
  <c r="AX28" i="3"/>
  <c r="AW28" i="3"/>
  <c r="BP28" i="3"/>
  <c r="BC28" i="3"/>
  <c r="BF28" i="3"/>
  <c r="BE28" i="3"/>
  <c r="BB28" i="3"/>
  <c r="BN28" i="3"/>
  <c r="BK28" i="3"/>
  <c r="BI28" i="3"/>
  <c r="BO28" i="3"/>
  <c r="AU28" i="3"/>
  <c r="BL28" i="3"/>
  <c r="BM28" i="3"/>
  <c r="AV28" i="3"/>
  <c r="AS28" i="3"/>
  <c r="AZ28" i="3"/>
  <c r="BH28" i="3"/>
  <c r="AQ28" i="3"/>
  <c r="B27" i="3" l="1"/>
  <c r="C27" i="3"/>
  <c r="B30" i="3"/>
  <c r="C30" i="3" s="1"/>
  <c r="B29" i="3"/>
  <c r="C29" i="3" s="1"/>
  <c r="B28" i="3"/>
  <c r="C28" i="3" s="1"/>
  <c r="B31" i="3"/>
  <c r="C31" i="3"/>
  <c r="AV9" i="8"/>
  <c r="AB8" i="8"/>
  <c r="U8" i="8"/>
  <c r="BK9" i="8"/>
  <c r="BF9" i="8"/>
  <c r="Q8" i="8"/>
  <c r="AF8" i="8"/>
  <c r="AW9" i="8"/>
  <c r="BO9" i="8"/>
  <c r="AZ8" i="8"/>
  <c r="BJ8" i="8"/>
  <c r="M8" i="8"/>
  <c r="AK9" i="8"/>
  <c r="AB9" i="8"/>
  <c r="AR8" i="8"/>
  <c r="V8" i="8"/>
  <c r="P9" i="8"/>
  <c r="BJ9" i="8"/>
  <c r="T9" i="8"/>
  <c r="BM9" i="8"/>
  <c r="BF8" i="8"/>
  <c r="W8" i="8"/>
  <c r="BI9" i="8"/>
  <c r="AR9" i="8"/>
  <c r="AY8" i="8"/>
  <c r="BD8" i="8"/>
  <c r="AU8" i="8"/>
  <c r="BL9" i="8"/>
  <c r="AO8" i="8"/>
  <c r="AN8" i="8"/>
  <c r="AI8" i="8"/>
  <c r="R9" i="8"/>
  <c r="X9" i="8"/>
  <c r="M9" i="8"/>
  <c r="U9" i="8"/>
  <c r="I8" i="8"/>
  <c r="AM9" i="8"/>
  <c r="AF9" i="8"/>
  <c r="BN9" i="8"/>
  <c r="BO8" i="8"/>
  <c r="AA8" i="8"/>
  <c r="R8" i="8"/>
  <c r="W9" i="8"/>
  <c r="AH9" i="8"/>
  <c r="Z8" i="8"/>
  <c r="AC8" i="8"/>
  <c r="BG9" i="8"/>
  <c r="Q9" i="8"/>
  <c r="N9" i="8"/>
  <c r="AD9" i="8"/>
  <c r="V9" i="8"/>
  <c r="AW8" i="8"/>
  <c r="I9" i="8"/>
  <c r="AQ9" i="8"/>
  <c r="BE8" i="8"/>
  <c r="AQ8" i="8"/>
  <c r="BE9" i="8"/>
  <c r="AC9" i="8"/>
  <c r="BB9" i="8"/>
  <c r="Y8" i="8"/>
  <c r="AL9" i="8"/>
  <c r="P8" i="8"/>
  <c r="BL8" i="8"/>
  <c r="BI8" i="8"/>
  <c r="BA8" i="8"/>
  <c r="BG8" i="8"/>
  <c r="AP9" i="8"/>
  <c r="AO9" i="8"/>
  <c r="AV8" i="8"/>
  <c r="K9" i="8"/>
  <c r="K8" i="8"/>
  <c r="T8" i="8"/>
  <c r="AS9" i="8"/>
  <c r="AJ8" i="8"/>
  <c r="N8" i="8"/>
  <c r="AM8" i="8"/>
  <c r="AN9" i="8"/>
  <c r="AX8" i="8"/>
  <c r="BD9" i="8"/>
  <c r="BN8" i="8"/>
  <c r="Z9" i="8"/>
  <c r="AG8" i="8"/>
  <c r="BM8" i="8"/>
  <c r="L9" i="8"/>
  <c r="X8" i="8"/>
  <c r="AJ9" i="8"/>
  <c r="BB8" i="8"/>
  <c r="S9" i="8"/>
  <c r="O9" i="8"/>
  <c r="Y9" i="8"/>
  <c r="AI9" i="8"/>
  <c r="BC9" i="8"/>
  <c r="AH8" i="8"/>
  <c r="AE8" i="8"/>
  <c r="O8" i="8"/>
  <c r="BK8" i="8"/>
  <c r="AY9" i="8"/>
  <c r="L8" i="8"/>
  <c r="BH9" i="8"/>
  <c r="AE9" i="8"/>
  <c r="AU9" i="8"/>
  <c r="S8" i="8"/>
  <c r="AD8" i="8"/>
  <c r="AT9" i="8"/>
  <c r="AP8" i="8"/>
  <c r="AG9" i="8"/>
  <c r="BH8" i="8"/>
  <c r="BC8" i="8"/>
  <c r="AX9" i="8"/>
  <c r="AA9" i="8"/>
  <c r="AS8" i="8"/>
  <c r="J9" i="8"/>
  <c r="BA9" i="8"/>
  <c r="AK8" i="8"/>
  <c r="AZ9" i="8"/>
  <c r="AT8" i="8"/>
  <c r="AL8" i="8"/>
  <c r="J8" i="8"/>
  <c r="C32" i="3" l="1"/>
  <c r="AS24" i="3"/>
</calcChain>
</file>

<file path=xl/sharedStrings.xml><?xml version="1.0" encoding="utf-8"?>
<sst xmlns="http://schemas.openxmlformats.org/spreadsheetml/2006/main" count="950" uniqueCount="513">
  <si>
    <t>k1</t>
  </si>
  <si>
    <t>k2</t>
  </si>
  <si>
    <t>theta</t>
  </si>
  <si>
    <t>rho</t>
  </si>
  <si>
    <t>omega</t>
  </si>
  <si>
    <t>VarianceATM</t>
  </si>
  <si>
    <t>VarianceSkew</t>
  </si>
  <si>
    <t>VarianceCurvature</t>
  </si>
  <si>
    <t>T1</t>
  </si>
  <si>
    <t>T</t>
  </si>
  <si>
    <t>T2</t>
  </si>
  <si>
    <t>dt</t>
  </si>
  <si>
    <t>Forward</t>
  </si>
  <si>
    <t>Mode Avelaneda</t>
  </si>
  <si>
    <t>Today</t>
  </si>
  <si>
    <t>Strike</t>
  </si>
  <si>
    <t>Spot</t>
  </si>
  <si>
    <t>F</t>
  </si>
  <si>
    <t>NbLegendre</t>
  </si>
  <si>
    <t>Forwards_Step</t>
  </si>
  <si>
    <t>Maturité</t>
  </si>
  <si>
    <t>Variance Swap market</t>
  </si>
  <si>
    <t>Methode d'interpolation</t>
  </si>
  <si>
    <t>Variance Swap Market</t>
  </si>
  <si>
    <t>Volatility Swap Market</t>
  </si>
  <si>
    <t>IntegrationFactor</t>
  </si>
  <si>
    <t>Option/Vol</t>
  </si>
  <si>
    <t>Future</t>
  </si>
  <si>
    <t>Settlement</t>
  </si>
  <si>
    <t>Maturity</t>
  </si>
  <si>
    <t>VarSwap</t>
  </si>
  <si>
    <t>Variance swaps</t>
  </si>
  <si>
    <t>Maturite(année)</t>
  </si>
  <si>
    <t>Maturity(Années)</t>
  </si>
  <si>
    <t>Tenor</t>
  </si>
  <si>
    <t>Forward Index</t>
  </si>
  <si>
    <t>Spot Index</t>
  </si>
  <si>
    <t>Futur de VIX Like</t>
  </si>
  <si>
    <t>Option sur Futur de VIX Like</t>
  </si>
  <si>
    <t>Variance Forward brute</t>
  </si>
  <si>
    <t>VolSwap</t>
  </si>
  <si>
    <t>base(bp)</t>
  </si>
  <si>
    <t>alpha (volvol decroissance)</t>
  </si>
  <si>
    <t xml:space="preserve">market </t>
  </si>
  <si>
    <t>Absolute</t>
  </si>
  <si>
    <t>v2x</t>
  </si>
  <si>
    <t>BID</t>
  </si>
  <si>
    <t>ASK</t>
  </si>
  <si>
    <t xml:space="preserve">MATURITE V2X </t>
  </si>
  <si>
    <t>Vol</t>
  </si>
  <si>
    <t>Type</t>
  </si>
  <si>
    <t>Calls</t>
  </si>
  <si>
    <t>Puts</t>
  </si>
  <si>
    <t>Ticker</t>
  </si>
  <si>
    <t>Bid</t>
  </si>
  <si>
    <t>Ask</t>
  </si>
  <si>
    <t>Last</t>
  </si>
  <si>
    <t>Volm</t>
  </si>
  <si>
    <t>OInt</t>
  </si>
  <si>
    <t>V2X 3 C9</t>
  </si>
  <si>
    <t>V2X 3 P9</t>
  </si>
  <si>
    <t>V2X 3 C10</t>
  </si>
  <si>
    <t>V2X 3 P10</t>
  </si>
  <si>
    <t>V2X 3 C11</t>
  </si>
  <si>
    <t>V2X 3 P11</t>
  </si>
  <si>
    <t>V2X 3 C12</t>
  </si>
  <si>
    <t>V2X 3 P12</t>
  </si>
  <si>
    <t>V2X 3 C13</t>
  </si>
  <si>
    <t>V2X 3 P13</t>
  </si>
  <si>
    <t>V2X 3 C14</t>
  </si>
  <si>
    <t>V2X 3 P14</t>
  </si>
  <si>
    <t>V2X 3 C15</t>
  </si>
  <si>
    <t>V2X 3 P15</t>
  </si>
  <si>
    <t>V2X 3 C16</t>
  </si>
  <si>
    <t>V2X 3 P16</t>
  </si>
  <si>
    <t>V2X 3 C17</t>
  </si>
  <si>
    <t>V2X 3 P17</t>
  </si>
  <si>
    <t>V2X 3 C18</t>
  </si>
  <si>
    <t>V2X 3 P18</t>
  </si>
  <si>
    <t>V2X 3 C19</t>
  </si>
  <si>
    <t>V2X 3 P19</t>
  </si>
  <si>
    <t>V2X 3 C20</t>
  </si>
  <si>
    <t>V2X 3 P20</t>
  </si>
  <si>
    <t>V2X 3 C21</t>
  </si>
  <si>
    <t>V2X 3 P21</t>
  </si>
  <si>
    <t>V2X 3 C22</t>
  </si>
  <si>
    <t>V2X 3 P22</t>
  </si>
  <si>
    <t>V2X 3 C23</t>
  </si>
  <si>
    <t>V2X 3 P23</t>
  </si>
  <si>
    <t>V2X 3 C24</t>
  </si>
  <si>
    <t>V2X 3 P24</t>
  </si>
  <si>
    <t>V2X 3 C25</t>
  </si>
  <si>
    <t>V2X 3 P25</t>
  </si>
  <si>
    <t>V2X 3 C26</t>
  </si>
  <si>
    <t>V2X 3 P26</t>
  </si>
  <si>
    <t>V2X 3 C27</t>
  </si>
  <si>
    <t>V2X 3 P27</t>
  </si>
  <si>
    <t>V2X 3 C28</t>
  </si>
  <si>
    <t>V2X 3 P28</t>
  </si>
  <si>
    <t>V2X 3 C29</t>
  </si>
  <si>
    <t>V2X 3 P29</t>
  </si>
  <si>
    <t>V2X 3 C30</t>
  </si>
  <si>
    <t>V2X 3 P30</t>
  </si>
  <si>
    <t>V2X 3 C32.5</t>
  </si>
  <si>
    <t>V2X 3 P32.5</t>
  </si>
  <si>
    <t>V2X 3 C35</t>
  </si>
  <si>
    <t>V2X 3 P35</t>
  </si>
  <si>
    <t>V2X 4 C13</t>
  </si>
  <si>
    <t>V2X 4 P13</t>
  </si>
  <si>
    <t>V2X 4 C14</t>
  </si>
  <si>
    <t>V2X 4 P14</t>
  </si>
  <si>
    <t>V2X 4 C15</t>
  </si>
  <si>
    <t>V2X 4 P15</t>
  </si>
  <si>
    <t>V2X 4 C16</t>
  </si>
  <si>
    <t>V2X 4 P16</t>
  </si>
  <si>
    <t>V2X 4 C17</t>
  </si>
  <si>
    <t>V2X 4 P17</t>
  </si>
  <si>
    <t>V2X 4 C18</t>
  </si>
  <si>
    <t>V2X 4 P18</t>
  </si>
  <si>
    <t>V2X 4 C19</t>
  </si>
  <si>
    <t>V2X 4 P19</t>
  </si>
  <si>
    <t>V2X 4 C20</t>
  </si>
  <si>
    <t>V2X 4 P20</t>
  </si>
  <si>
    <t>V2X 4 C21</t>
  </si>
  <si>
    <t>V2X 4 P21</t>
  </si>
  <si>
    <t>V2X 4 C22</t>
  </si>
  <si>
    <t>V2X 4 P22</t>
  </si>
  <si>
    <t>V2X 4 C23</t>
  </si>
  <si>
    <t>V2X 4 P23</t>
  </si>
  <si>
    <t>V2X 4 C24</t>
  </si>
  <si>
    <t>V2X 4 P24</t>
  </si>
  <si>
    <t>V2X 4 C25</t>
  </si>
  <si>
    <t>V2X 4 P25</t>
  </si>
  <si>
    <t>V2X 4 C26</t>
  </si>
  <si>
    <t>V2X 4 P26</t>
  </si>
  <si>
    <t>V2X 4 C27</t>
  </si>
  <si>
    <t>V2X 4 P27</t>
  </si>
  <si>
    <t>V2X 4 C28</t>
  </si>
  <si>
    <t>V2X 4 P28</t>
  </si>
  <si>
    <t>V2X 4 C29</t>
  </si>
  <si>
    <t>V2X 4 P29</t>
  </si>
  <si>
    <t>V2X 5 C13</t>
  </si>
  <si>
    <t>V2X 5 P13</t>
  </si>
  <si>
    <t>V2X 5 C14</t>
  </si>
  <si>
    <t>V2X 5 P14</t>
  </si>
  <si>
    <t>V2X 5 C15</t>
  </si>
  <si>
    <t>V2X 5 P15</t>
  </si>
  <si>
    <t>V2X 5 C16</t>
  </si>
  <si>
    <t>V2X 5 P16</t>
  </si>
  <si>
    <t>V2X 5 C17</t>
  </si>
  <si>
    <t>V2X 5 P17</t>
  </si>
  <si>
    <t>V2X 5 C18</t>
  </si>
  <si>
    <t>V2X 5 P18</t>
  </si>
  <si>
    <t>V2X 5 C19</t>
  </si>
  <si>
    <t>V2X 5 P19</t>
  </si>
  <si>
    <t>V2X 5 C20</t>
  </si>
  <si>
    <t>V2X 5 P20</t>
  </si>
  <si>
    <t>V2X 5 C21</t>
  </si>
  <si>
    <t>V2X 5 P21</t>
  </si>
  <si>
    <t>V2X 5 C22</t>
  </si>
  <si>
    <t>V2X 5 P22</t>
  </si>
  <si>
    <t>V2X 5 C23</t>
  </si>
  <si>
    <t>V2X 5 P23</t>
  </si>
  <si>
    <t>V2X 5 C24</t>
  </si>
  <si>
    <t>V2X 5 P24</t>
  </si>
  <si>
    <t>V2X 5 C25</t>
  </si>
  <si>
    <t>V2X 5 P25</t>
  </si>
  <si>
    <t>V2X 5 C26</t>
  </si>
  <si>
    <t>V2X 5 P26</t>
  </si>
  <si>
    <t>V2X 5 C27</t>
  </si>
  <si>
    <t>V2X 5 P27</t>
  </si>
  <si>
    <t>V2X 5 C28</t>
  </si>
  <si>
    <t>V2X 5 P28</t>
  </si>
  <si>
    <t>V2X 5 C29</t>
  </si>
  <si>
    <t>V2X 5 P29</t>
  </si>
  <si>
    <t>V2X 6 C12</t>
  </si>
  <si>
    <t>V2X 6 P12</t>
  </si>
  <si>
    <t>V2X 6 C13</t>
  </si>
  <si>
    <t>V2X 6 P13</t>
  </si>
  <si>
    <t>V2X 6 C14</t>
  </si>
  <si>
    <t>V2X 6 P14</t>
  </si>
  <si>
    <t>V2X 6 C15</t>
  </si>
  <si>
    <t>V2X 6 P15</t>
  </si>
  <si>
    <t>V2X 6 C16</t>
  </si>
  <si>
    <t>V2X 6 P16</t>
  </si>
  <si>
    <t>V2X 6 C17</t>
  </si>
  <si>
    <t>V2X 6 P17</t>
  </si>
  <si>
    <t>V2X 6 C18</t>
  </si>
  <si>
    <t>V2X 6 P18</t>
  </si>
  <si>
    <t>V2X 6 C19</t>
  </si>
  <si>
    <t>V2X 6 P19</t>
  </si>
  <si>
    <t>V2X 6 C20</t>
  </si>
  <si>
    <t>V2X 6 P20</t>
  </si>
  <si>
    <t>V2X 6 C21</t>
  </si>
  <si>
    <t>V2X 6 P21</t>
  </si>
  <si>
    <t>V2X 6 C22</t>
  </si>
  <si>
    <t>V2X 6 P22</t>
  </si>
  <si>
    <t>V2X 6 C23</t>
  </si>
  <si>
    <t>V2X 6 P23</t>
  </si>
  <si>
    <t>V2X 6 C24</t>
  </si>
  <si>
    <t>V2X 6 P24</t>
  </si>
  <si>
    <t>V2X 6 C25</t>
  </si>
  <si>
    <t>V2X 6 P25</t>
  </si>
  <si>
    <t>V2X 6 C26</t>
  </si>
  <si>
    <t>V2X 6 P26</t>
  </si>
  <si>
    <t>V2X 6 C27</t>
  </si>
  <si>
    <t>V2X 6 P27</t>
  </si>
  <si>
    <t>V2X 6 C28</t>
  </si>
  <si>
    <t>V2X 6 P28</t>
  </si>
  <si>
    <t>V2X 6 C29</t>
  </si>
  <si>
    <t>V2X 6 P29</t>
  </si>
  <si>
    <t>V2X 7 C12</t>
  </si>
  <si>
    <t>V2X 7 P12</t>
  </si>
  <si>
    <t>V2X 7 C13</t>
  </si>
  <si>
    <t>V2X 7 P13</t>
  </si>
  <si>
    <t>V2X 7 C14</t>
  </si>
  <si>
    <t>V2X 7 P14</t>
  </si>
  <si>
    <t>V2X 7 C15</t>
  </si>
  <si>
    <t>V2X 7 P15</t>
  </si>
  <si>
    <t>V2X 7 C16</t>
  </si>
  <si>
    <t>V2X 7 P16</t>
  </si>
  <si>
    <t>V2X 7 C17</t>
  </si>
  <si>
    <t>V2X 7 P17</t>
  </si>
  <si>
    <t>V2X 7 C18</t>
  </si>
  <si>
    <t>V2X 7 P18</t>
  </si>
  <si>
    <t>V2X 7 C19</t>
  </si>
  <si>
    <t>V2X 7 P19</t>
  </si>
  <si>
    <t>V2X 7 C20</t>
  </si>
  <si>
    <t>V2X 7 P20</t>
  </si>
  <si>
    <t>V2X 7 C21</t>
  </si>
  <si>
    <t>V2X 7 P21</t>
  </si>
  <si>
    <t>V2X 7 C22</t>
  </si>
  <si>
    <t>V2X 7 P22</t>
  </si>
  <si>
    <t>V2X 7 C23</t>
  </si>
  <si>
    <t>V2X 7 P23</t>
  </si>
  <si>
    <t>V2X 7 C24</t>
  </si>
  <si>
    <t>V2X 7 P24</t>
  </si>
  <si>
    <t>V2X 7 C25</t>
  </si>
  <si>
    <t>V2X 7 P25</t>
  </si>
  <si>
    <t>V2X 7 C26</t>
  </si>
  <si>
    <t>V2X 7 P26</t>
  </si>
  <si>
    <t>V2X 7 C27</t>
  </si>
  <si>
    <t>V2X 7 P27</t>
  </si>
  <si>
    <t>V2X 7 C28</t>
  </si>
  <si>
    <t>V2X 7 P28</t>
  </si>
  <si>
    <t>V2X 7 C29</t>
  </si>
  <si>
    <t>V2X 7 P29</t>
  </si>
  <si>
    <t>V2X 8 C14</t>
  </si>
  <si>
    <t>V2X 8 P14</t>
  </si>
  <si>
    <t>V2X 8 C15</t>
  </si>
  <si>
    <t>V2X 8 P15</t>
  </si>
  <si>
    <t>V2X 8 C16</t>
  </si>
  <si>
    <t>V2X 8 P16</t>
  </si>
  <si>
    <t>V2X 8 C17</t>
  </si>
  <si>
    <t>V2X 8 P17</t>
  </si>
  <si>
    <t>V2X 8 C18</t>
  </si>
  <si>
    <t>V2X 8 P18</t>
  </si>
  <si>
    <t>V2X 8 C19</t>
  </si>
  <si>
    <t>V2X 8 P19</t>
  </si>
  <si>
    <t>V2X 8 C20</t>
  </si>
  <si>
    <t>V2X 8 P20</t>
  </si>
  <si>
    <t>V2X 8 C21</t>
  </si>
  <si>
    <t>V2X 8 P21</t>
  </si>
  <si>
    <t>V2X 8 C22</t>
  </si>
  <si>
    <t>V2X 8 P22</t>
  </si>
  <si>
    <t>V2X 8 C23</t>
  </si>
  <si>
    <t>V2X 8 P23</t>
  </si>
  <si>
    <t>V2X 8 C24</t>
  </si>
  <si>
    <t>V2X 8 P24</t>
  </si>
  <si>
    <t>V2X 8 C25</t>
  </si>
  <si>
    <t>V2X 8 P25</t>
  </si>
  <si>
    <t>V2X 8 C26</t>
  </si>
  <si>
    <t>V2X 8 P26</t>
  </si>
  <si>
    <t>V2X 8 C27</t>
  </si>
  <si>
    <t>V2X 8 P27</t>
  </si>
  <si>
    <t>V2X 8 C28</t>
  </si>
  <si>
    <t>V2X 8 P28</t>
  </si>
  <si>
    <t>V2X 8 C29</t>
  </si>
  <si>
    <t>V2X 8 P29</t>
  </si>
  <si>
    <t>V2X 8 C30</t>
  </si>
  <si>
    <t>V2X 8 P30</t>
  </si>
  <si>
    <t>V2X 8 C32.5</t>
  </si>
  <si>
    <t>V2X 8 P32.5</t>
  </si>
  <si>
    <t>V2X 9 C12</t>
  </si>
  <si>
    <t>V2X 9 P12</t>
  </si>
  <si>
    <t>V2X 9 C13</t>
  </si>
  <si>
    <t>V2X 9 P13</t>
  </si>
  <si>
    <t>V2X 9 C14</t>
  </si>
  <si>
    <t>V2X 9 P14</t>
  </si>
  <si>
    <t>V2X 9 C15</t>
  </si>
  <si>
    <t>V2X 9 P15</t>
  </si>
  <si>
    <t>V2X 9 C16</t>
  </si>
  <si>
    <t>V2X 9 P16</t>
  </si>
  <si>
    <t>V2X 9 C17</t>
  </si>
  <si>
    <t>V2X 9 P17</t>
  </si>
  <si>
    <t>V2X 9 C18</t>
  </si>
  <si>
    <t>V2X 9 P18</t>
  </si>
  <si>
    <t>V2X 9 C19</t>
  </si>
  <si>
    <t>V2X 9 P19</t>
  </si>
  <si>
    <t>V2X 9 C20</t>
  </si>
  <si>
    <t>V2X 9 P20</t>
  </si>
  <si>
    <t>V2X 9 C21</t>
  </si>
  <si>
    <t>V2X 9 P21</t>
  </si>
  <si>
    <t>V2X 9 C22</t>
  </si>
  <si>
    <t>V2X 9 P22</t>
  </si>
  <si>
    <t>V2X 9 C23</t>
  </si>
  <si>
    <t>V2X 9 P23</t>
  </si>
  <si>
    <t>V2X 9 C24</t>
  </si>
  <si>
    <t>V2X 9 P24</t>
  </si>
  <si>
    <t>V2X 9 C25</t>
  </si>
  <si>
    <t>V2X 9 P25</t>
  </si>
  <si>
    <t>V2X 9 C26</t>
  </si>
  <si>
    <t>V2X 9 P26</t>
  </si>
  <si>
    <t>V2X 9 C27</t>
  </si>
  <si>
    <t>V2X 9 P27</t>
  </si>
  <si>
    <t>V2X 9 C28</t>
  </si>
  <si>
    <t>V2X 9 P28</t>
  </si>
  <si>
    <t>V2X 9 C29</t>
  </si>
  <si>
    <t>V2X 9 P29</t>
  </si>
  <si>
    <t>V2X 10 C12</t>
  </si>
  <si>
    <t>V2X 10 P12</t>
  </si>
  <si>
    <t>V2X 10 C13</t>
  </si>
  <si>
    <t>V2X 10 P13</t>
  </si>
  <si>
    <t>V2X 10 C14</t>
  </si>
  <si>
    <t>V2X 10 P14</t>
  </si>
  <si>
    <t>V2X 10 C15</t>
  </si>
  <si>
    <t>V2X 10 P15</t>
  </si>
  <si>
    <t>V2X 10 C16</t>
  </si>
  <si>
    <t>V2X 10 P16</t>
  </si>
  <si>
    <t>V2X 10 C17</t>
  </si>
  <si>
    <t>V2X 10 P17</t>
  </si>
  <si>
    <t>V2X 10 C18</t>
  </si>
  <si>
    <t>V2X 10 P18</t>
  </si>
  <si>
    <t>V2X 10 C19</t>
  </si>
  <si>
    <t>V2X 10 P19</t>
  </si>
  <si>
    <t>V2X 10 C20</t>
  </si>
  <si>
    <t>V2X 10 P20</t>
  </si>
  <si>
    <t>V2X 10 C21</t>
  </si>
  <si>
    <t>V2X 10 P21</t>
  </si>
  <si>
    <t>V2X 10 C22</t>
  </si>
  <si>
    <t>V2X 10 P22</t>
  </si>
  <si>
    <t>V2X 10 C23</t>
  </si>
  <si>
    <t>V2X 10 P23</t>
  </si>
  <si>
    <t>V2X 10 C24</t>
  </si>
  <si>
    <t>V2X 10 P24</t>
  </si>
  <si>
    <t>V2X 10 C25</t>
  </si>
  <si>
    <t>V2X 10 P25</t>
  </si>
  <si>
    <t>V2X 10 C26</t>
  </si>
  <si>
    <t>V2X 10 P26</t>
  </si>
  <si>
    <t>V2X 10 C27</t>
  </si>
  <si>
    <t>V2X 10 P27</t>
  </si>
  <si>
    <t>V2X 10 C28</t>
  </si>
  <si>
    <t>V2X 10 P28</t>
  </si>
  <si>
    <t>V2X 10 C29</t>
  </si>
  <si>
    <t>V2X 10 P29</t>
  </si>
  <si>
    <t>V2X 4 C12</t>
  </si>
  <si>
    <t>V2X 4 P12</t>
  </si>
  <si>
    <t>V2X 5 C12</t>
  </si>
  <si>
    <t>V2X 5 P12</t>
  </si>
  <si>
    <t>21.4231</t>
  </si>
  <si>
    <t>20.1221</t>
  </si>
  <si>
    <t>20.0500</t>
  </si>
  <si>
    <t>20.1235</t>
  </si>
  <si>
    <t>20.8000</t>
  </si>
  <si>
    <t>21.1000</t>
  </si>
  <si>
    <t>21.1500</t>
  </si>
  <si>
    <t>21.2000</t>
  </si>
  <si>
    <t>Vol moyenne</t>
  </si>
  <si>
    <t>Mid</t>
  </si>
  <si>
    <t>Ecart</t>
  </si>
  <si>
    <t>poids</t>
  </si>
  <si>
    <t>Solveur Excel</t>
  </si>
  <si>
    <t>Ecar ponderé</t>
  </si>
  <si>
    <t>OptionType</t>
  </si>
  <si>
    <t>CALL</t>
  </si>
  <si>
    <t>PUT</t>
  </si>
  <si>
    <t>MID</t>
  </si>
  <si>
    <t>C</t>
  </si>
  <si>
    <t>P</t>
  </si>
  <si>
    <t>target</t>
  </si>
  <si>
    <t>V2X 3 C37.5</t>
  </si>
  <si>
    <t>V2X 3 P37.5</t>
  </si>
  <si>
    <t>V2X 4 C9</t>
  </si>
  <si>
    <t>V2X 4 P9</t>
  </si>
  <si>
    <t>V2X 4 C10</t>
  </si>
  <si>
    <t>V2X 4 P10</t>
  </si>
  <si>
    <t>V2X 4 C11</t>
  </si>
  <si>
    <t>V2X 4 P11</t>
  </si>
  <si>
    <t>V2X 4 C30</t>
  </si>
  <si>
    <t>V2X 4 P30</t>
  </si>
  <si>
    <t>V2X 4 C32.5</t>
  </si>
  <si>
    <t>V2X 4 P32.5</t>
  </si>
  <si>
    <t>V2X 4 C35</t>
  </si>
  <si>
    <t>V2X 4 P35</t>
  </si>
  <si>
    <t>V2X 4 C37.5</t>
  </si>
  <si>
    <t>V2X 4 P37.5</t>
  </si>
  <si>
    <t>18 Mar 14 (5d); CSize 100; R .19; V2H4 22.1093</t>
  </si>
  <si>
    <t>16 Apr 14 (34d); CSize 100; R .24; V2J4 20.4823</t>
  </si>
  <si>
    <t>21 May 14 (69d); CSize 100; R .28; FVSK4 20.2500</t>
  </si>
  <si>
    <t>V2X 5 C9</t>
  </si>
  <si>
    <t>V2X 5 P9</t>
  </si>
  <si>
    <t>V2X 5 C10</t>
  </si>
  <si>
    <t>V2X 5 P10</t>
  </si>
  <si>
    <t>V2X 5 C11</t>
  </si>
  <si>
    <t>V2X 5 P11</t>
  </si>
  <si>
    <t>V2X 5 C30</t>
  </si>
  <si>
    <t>V2X 5 P30</t>
  </si>
  <si>
    <t>V2X 5 C32.5</t>
  </si>
  <si>
    <t>V2X 5 P32.5</t>
  </si>
  <si>
    <t>V2X 5 C35</t>
  </si>
  <si>
    <t>V2X 5 P35</t>
  </si>
  <si>
    <t>V2X 5 C37.5</t>
  </si>
  <si>
    <t>V2X 5 P37.5</t>
  </si>
  <si>
    <t>18 Jun 14 (97d); CSize 100; R .31; V2M4 20.4836</t>
  </si>
  <si>
    <t>V2X 6 C9</t>
  </si>
  <si>
    <t>V2X 6 P9</t>
  </si>
  <si>
    <t>V2X 6 C10</t>
  </si>
  <si>
    <t>V2X 6 P10</t>
  </si>
  <si>
    <t>V2X 6 C11</t>
  </si>
  <si>
    <t>V2X 6 P11</t>
  </si>
  <si>
    <t>V2X 6 C30</t>
  </si>
  <si>
    <t>V2X 6 P30</t>
  </si>
  <si>
    <t>V2X 6 C32.5</t>
  </si>
  <si>
    <t>V2X 6 P32.5</t>
  </si>
  <si>
    <t>V2X 6 C35</t>
  </si>
  <si>
    <t>V2X 6 P35</t>
  </si>
  <si>
    <t>V2X 6 C37.5</t>
  </si>
  <si>
    <t>V2X 6 P37.5</t>
  </si>
  <si>
    <t>16 Jul 14 (125d); CSize 100; R .34; FVSN4 21.0000</t>
  </si>
  <si>
    <t>V2X 7 C9</t>
  </si>
  <si>
    <t>V2X 7 P9</t>
  </si>
  <si>
    <t>V2X 7 C10</t>
  </si>
  <si>
    <t>V2X 7 P10</t>
  </si>
  <si>
    <t>V2X 7 C11</t>
  </si>
  <si>
    <t>V2X 7 P11</t>
  </si>
  <si>
    <t>V2X 7 C30</t>
  </si>
  <si>
    <t>V2X 7 P30</t>
  </si>
  <si>
    <t>V2X 7 C32.5</t>
  </si>
  <si>
    <t>V2X 7 P32.5</t>
  </si>
  <si>
    <t>V2X 7 C35</t>
  </si>
  <si>
    <t>V2X 7 P35</t>
  </si>
  <si>
    <t>V2X 7 C37.5</t>
  </si>
  <si>
    <t>V2X 7 P37.5</t>
  </si>
  <si>
    <t>20 Aug 14 (160d); CSize 100; R .38; FVSQ4 21.1500</t>
  </si>
  <si>
    <t>V2X 8 C35</t>
  </si>
  <si>
    <t>V2X 8 P35</t>
  </si>
  <si>
    <t>V2X 8 C37.5</t>
  </si>
  <si>
    <t>V2X 8 P37.5</t>
  </si>
  <si>
    <t>V2X 8 C40</t>
  </si>
  <si>
    <t>V2X 8 P40</t>
  </si>
  <si>
    <t>V2X 8 C42.5</t>
  </si>
  <si>
    <t>V2X 8 P42.5</t>
  </si>
  <si>
    <t>V2X 8 C45</t>
  </si>
  <si>
    <t>V2X 8 P45</t>
  </si>
  <si>
    <t>V2X 8 C47.5</t>
  </si>
  <si>
    <t>V2X 8 P47.5</t>
  </si>
  <si>
    <t>V2X 8 C50</t>
  </si>
  <si>
    <t>V2X 8 P50</t>
  </si>
  <si>
    <t>17 Sep 14 (188d); CSize 100; R .41; FVSU4 21.2500</t>
  </si>
  <si>
    <t>V2X 9 C9</t>
  </si>
  <si>
    <t>V2X 9 P9</t>
  </si>
  <si>
    <t>V2X 9 C10</t>
  </si>
  <si>
    <t>V2X 9 P10</t>
  </si>
  <si>
    <t>V2X 9 C11</t>
  </si>
  <si>
    <t>V2X 9 P11</t>
  </si>
  <si>
    <t>V2X 9 C30</t>
  </si>
  <si>
    <t>V2X 9 P30</t>
  </si>
  <si>
    <t>V2X 9 C32.5</t>
  </si>
  <si>
    <t>V2X 9 P32.5</t>
  </si>
  <si>
    <t>V2X 9 C35</t>
  </si>
  <si>
    <t>V2X 9 P35</t>
  </si>
  <si>
    <t>V2X 9 C37.5</t>
  </si>
  <si>
    <t>V2X 9 P37.5</t>
  </si>
  <si>
    <t>22 Oct 14 (223d); CSize 100; R .45; FVSV4 21.5000</t>
  </si>
  <si>
    <t>V2X 10 C9</t>
  </si>
  <si>
    <t>V2X 10 P9</t>
  </si>
  <si>
    <t>V2X 10 C10</t>
  </si>
  <si>
    <t>V2X 10 P10</t>
  </si>
  <si>
    <t>V2X 10 C11</t>
  </si>
  <si>
    <t>V2X 10 P11</t>
  </si>
  <si>
    <t>V2X 10 C30</t>
  </si>
  <si>
    <t>V2X 10 P30</t>
  </si>
  <si>
    <t>V2X 10 C32.5</t>
  </si>
  <si>
    <t>V2X 10 P32.5</t>
  </si>
  <si>
    <t>V2X 10 C35</t>
  </si>
  <si>
    <t>V2X 10 P35</t>
  </si>
  <si>
    <t>V2X 10 C37.5</t>
  </si>
  <si>
    <t>V2X 10 P37.5</t>
  </si>
  <si>
    <t>FUTURES</t>
  </si>
  <si>
    <t>FORWARD</t>
  </si>
  <si>
    <t>FWD</t>
  </si>
  <si>
    <t>NOT UPDATED /////</t>
  </si>
  <si>
    <t>MATURITE</t>
  </si>
  <si>
    <t>TYPE</t>
  </si>
  <si>
    <t>FUTURE price</t>
  </si>
  <si>
    <t>Index Forward</t>
  </si>
  <si>
    <t>maturity</t>
  </si>
  <si>
    <t>volOrOption</t>
  </si>
  <si>
    <t>Volatility of the ViX like squared index</t>
  </si>
  <si>
    <t>Volatility of the Var Swaps short term input</t>
  </si>
  <si>
    <t>Tenor 1</t>
  </si>
  <si>
    <t>Tenor 2</t>
  </si>
  <si>
    <t>Input Volatility Model</t>
  </si>
  <si>
    <t>Basket Volatility</t>
  </si>
  <si>
    <t>optiontype</t>
  </si>
  <si>
    <t>Option Racine Carré(Bergomi Model vol) : forward imposé</t>
  </si>
  <si>
    <t>Option Racine Carré(Bergomi Model vol) : forward naturel</t>
  </si>
  <si>
    <t>beta (volvol biais)</t>
  </si>
  <si>
    <t>Option Racine Carré (parabolic Vol) : forward imposé</t>
  </si>
  <si>
    <t>Option Racine Carré(Bergomi Model vol) : VIX-Like avec forward imposé</t>
  </si>
  <si>
    <t>C Eq</t>
  </si>
  <si>
    <t>vol</t>
  </si>
  <si>
    <t>Option Racine Carré2 (parabolic Vol) : forward imposé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</si>
</sst>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_-;\-* #,##0_-;_-* &quot;-&quot;_-;_-@_-"/>
    <numFmt numFmtId="165" formatCode="_-* #,##0.00_-;\-* #,##0.00_-;_-* &quot;-&quot;??_-;_-@_-"/>
    <numFmt numFmtId="166" formatCode="0.0"/>
    <numFmt numFmtId="167" formatCode="0.0000"/>
    <numFmt numFmtId="168" formatCode="0.000000"/>
    <numFmt numFmtId="169" formatCode="0.000"/>
    <numFmt numFmtId="170" formatCode="_(* #,##0_);_(* \(#,##0\);_(* &quot;-&quot;_);_(@_)"/>
    <numFmt numFmtId="171" formatCode="_(* #,##0.00_);_(* \(#,##0.00\);_(* &quot;-&quot;??_);_(@_)"/>
    <numFmt numFmtId="172" formatCode="ddd\ dd\ mmm\ yy"/>
    <numFmt numFmtId="173" formatCode="_-* #,##0.00\ _F_-;\-* #,##0.00\ _F_-;_-* &quot;-&quot;??\ _F_-;_-@_-"/>
    <numFmt numFmtId="174" formatCode="dd\-mmm\-yyyy"/>
    <numFmt numFmtId="175" formatCode="#,##0.000"/>
    <numFmt numFmtId="176" formatCode="_-* #,##0\ _F_F_-;\-* #,##0\ _F_F_-;_-* &quot;-&quot;\ _F_F_-;_-@_-"/>
    <numFmt numFmtId="177" formatCode="_-* #,##0\ &quot;FF&quot;_-;\-* #,##0\ &quot;FF&quot;_-;_-* &quot;-&quot;\ &quot;FF&quot;_-;_-@_-"/>
    <numFmt numFmtId="178" formatCode="_-* #,##0.00\ &quot;FF&quot;_-;\-* #,##0.00\ &quot;FF&quot;_-;_-* &quot;-&quot;??\ &quot;FF&quot;_-;_-@_-"/>
    <numFmt numFmtId="179" formatCode="mm/dd/yy;@"/>
    <numFmt numFmtId="180" formatCode="dd/mm/yy;@"/>
  </numFmts>
  <fonts count="10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18"/>
      <name val="Arial"/>
      <family val="2"/>
    </font>
    <font>
      <sz val="9"/>
      <color indexed="42"/>
      <name val="Arial"/>
      <family val="2"/>
    </font>
    <font>
      <b/>
      <sz val="10"/>
      <color rgb="FF99CCFF"/>
      <name val="Arial"/>
      <family val="2"/>
    </font>
    <font>
      <sz val="10"/>
      <color theme="1"/>
      <name val="Arial"/>
      <family val="2"/>
    </font>
    <font>
      <b/>
      <sz val="9"/>
      <color rgb="FFFFFF00"/>
      <name val="Arial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8"/>
      <color indexed="8"/>
      <name val="Arial"/>
      <family val="2"/>
    </font>
    <font>
      <u/>
      <sz val="10"/>
      <color indexed="12"/>
      <name val="Arial"/>
      <family val="2"/>
    </font>
    <font>
      <sz val="8"/>
      <color indexed="16"/>
      <name val="Arial"/>
      <family val="2"/>
    </font>
    <font>
      <sz val="8"/>
      <color indexed="56"/>
      <name val="Arial"/>
      <family val="2"/>
    </font>
    <font>
      <b/>
      <sz val="10"/>
      <name val="Arial"/>
      <family val="2"/>
    </font>
    <font>
      <sz val="8"/>
      <color indexed="8"/>
      <name val="MS Sans Serif"/>
      <family val="2"/>
    </font>
    <font>
      <b/>
      <sz val="10"/>
      <color indexed="10"/>
      <name val="Arial"/>
      <family val="2"/>
    </font>
    <font>
      <b/>
      <sz val="9"/>
      <color indexed="13"/>
      <name val="Arial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2"/>
      <color indexed="8"/>
      <name val="Arial"/>
      <family val="2"/>
    </font>
    <font>
      <b/>
      <sz val="10"/>
      <color indexed="12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name val="Arial"/>
      <family val="2"/>
    </font>
    <font>
      <sz val="11"/>
      <color indexed="61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name val="Courier"/>
      <family val="3"/>
    </font>
    <font>
      <sz val="11"/>
      <name val="Calibri"/>
      <family val="2"/>
    </font>
    <font>
      <sz val="11"/>
      <color indexed="16"/>
      <name val="Calibri"/>
      <family val="2"/>
    </font>
    <font>
      <b/>
      <sz val="11"/>
      <color indexed="53"/>
      <name val="Calibri"/>
      <family val="2"/>
    </font>
    <font>
      <sz val="10"/>
      <name val="Tahoma"/>
      <family val="2"/>
    </font>
    <font>
      <sz val="10"/>
      <name val="MS Sans Serif"/>
      <family val="2"/>
    </font>
    <font>
      <sz val="8.5"/>
      <name val="MS Sans Serif"/>
      <family val="2"/>
    </font>
    <font>
      <sz val="10"/>
      <color indexed="54"/>
      <name val="Garamond"/>
      <family val="1"/>
    </font>
    <font>
      <b/>
      <sz val="10"/>
      <color indexed="57"/>
      <name val="Arial"/>
      <family val="2"/>
    </font>
    <font>
      <b/>
      <u/>
      <sz val="12"/>
      <name val="Arial"/>
      <family val="2"/>
    </font>
    <font>
      <b/>
      <sz val="10"/>
      <name val="MS Sans Serif"/>
      <family val="2"/>
    </font>
    <font>
      <sz val="11"/>
      <color indexed="53"/>
      <name val="Calibri"/>
      <family val="2"/>
    </font>
    <font>
      <sz val="11"/>
      <color indexed="19"/>
      <name val="Calibri"/>
      <family val="2"/>
    </font>
    <font>
      <sz val="10"/>
      <name val="Calibri"/>
      <family val="2"/>
    </font>
    <font>
      <sz val="10"/>
      <color indexed="60"/>
      <name val="Arial"/>
      <family val="2"/>
    </font>
    <font>
      <sz val="10"/>
      <name val="Times New Roman"/>
      <family val="1"/>
    </font>
    <font>
      <b/>
      <u/>
      <sz val="10"/>
      <name val="Arial"/>
      <family val="2"/>
    </font>
    <font>
      <b/>
      <sz val="7"/>
      <name val="Arial"/>
      <family val="2"/>
    </font>
    <font>
      <sz val="9"/>
      <name val="NewsGoth Lt BT"/>
      <family val="2"/>
    </font>
    <font>
      <sz val="10"/>
      <name val="NewsGoth Dm BT"/>
      <family val="2"/>
    </font>
    <font>
      <sz val="9"/>
      <name val="NewsGoth BT"/>
      <family val="2"/>
    </font>
    <font>
      <sz val="6"/>
      <name val="Arial"/>
      <family val="2"/>
    </font>
    <font>
      <sz val="6"/>
      <color indexed="9"/>
      <name val="Arial"/>
      <family val="2"/>
    </font>
    <font>
      <sz val="6"/>
      <color indexed="8"/>
      <name val="Arial"/>
      <family val="2"/>
    </font>
    <font>
      <b/>
      <sz val="7"/>
      <color indexed="8"/>
      <name val="Verdana"/>
      <family val="2"/>
    </font>
    <font>
      <b/>
      <sz val="18"/>
      <color indexed="62"/>
      <name val="Cambria"/>
      <family val="1"/>
    </font>
    <font>
      <b/>
      <sz val="8.5"/>
      <name val="MS Sans Serif"/>
      <family val="2"/>
    </font>
    <font>
      <b/>
      <sz val="8"/>
      <color indexed="62"/>
      <name val="Trebuchet MS"/>
      <family val="2"/>
    </font>
    <font>
      <b/>
      <sz val="11"/>
      <name val="Calibri"/>
      <family val="2"/>
    </font>
    <font>
      <b/>
      <sz val="10"/>
      <color indexed="44"/>
      <name val="Arial"/>
      <family val="2"/>
    </font>
    <font>
      <b/>
      <sz val="9"/>
      <color indexed="42"/>
      <name val="Arial"/>
      <family val="2"/>
    </font>
    <font>
      <b/>
      <sz val="11"/>
      <color indexed="18"/>
      <name val="Arial"/>
      <family val="2"/>
    </font>
    <font>
      <sz val="11"/>
      <color indexed="9"/>
      <name val="Arial"/>
      <family val="2"/>
    </font>
    <font>
      <sz val="11"/>
      <name val="Calibri"/>
      <family val="2"/>
      <scheme val="minor"/>
    </font>
    <font>
      <sz val="9"/>
      <color indexed="9"/>
      <name val="Arial"/>
      <family val="2"/>
    </font>
    <font>
      <b/>
      <sz val="10"/>
      <color indexed="18"/>
      <name val="Arial"/>
      <family val="2"/>
    </font>
    <font>
      <b/>
      <sz val="9"/>
      <color indexed="9"/>
      <name val="Arial"/>
      <family val="2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name val="Arial"/>
      <family val="2"/>
    </font>
  </fonts>
  <fills count="11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58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9"/>
      </patternFill>
    </fill>
    <fill>
      <patternFill patternType="solid">
        <fgColor indexed="19"/>
      </patternFill>
    </fill>
    <fill>
      <patternFill patternType="solid">
        <fgColor indexed="31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25"/>
        <bgColor indexed="64"/>
      </patternFill>
    </fill>
    <fill>
      <patternFill patternType="solid">
        <fgColor indexed="57"/>
      </patternFill>
    </fill>
    <fill>
      <patternFill patternType="solid">
        <fgColor indexed="55"/>
        <bgColor indexed="64"/>
      </patternFill>
    </fill>
    <fill>
      <patternFill patternType="solid">
        <fgColor indexed="54"/>
      </patternFill>
    </fill>
    <fill>
      <patternFill patternType="solid">
        <fgColor indexed="49"/>
        <bgColor indexed="64"/>
      </patternFill>
    </fill>
    <fill>
      <patternFill patternType="solid">
        <fgColor indexed="53"/>
      </patternFill>
    </fill>
    <fill>
      <patternFill patternType="solid">
        <fgColor indexed="9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darkGray">
        <fgColor indexed="22"/>
      </patternFill>
    </fill>
    <fill>
      <patternFill patternType="solid">
        <fgColor indexed="34"/>
        <bgColor indexed="64"/>
      </patternFill>
    </fill>
    <fill>
      <patternFill patternType="darkGray">
        <fgColor indexed="9"/>
        <bgColor indexed="43"/>
      </patternFill>
    </fill>
    <fill>
      <patternFill patternType="solid">
        <fgColor indexed="41"/>
      </patternFill>
    </fill>
    <fill>
      <patternFill patternType="mediumGray">
        <fgColor indexed="9"/>
        <bgColor indexed="22"/>
      </patternFill>
    </fill>
    <fill>
      <patternFill patternType="solid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63"/>
      </patternFill>
    </fill>
    <fill>
      <patternFill patternType="solid">
        <fgColor indexed="60"/>
      </patternFill>
    </fill>
    <fill>
      <patternFill patternType="solid">
        <fgColor indexed="61"/>
      </patternFill>
    </fill>
    <fill>
      <patternFill patternType="solid">
        <fgColor indexed="56"/>
      </patternFill>
    </fill>
    <fill>
      <patternFill patternType="solid">
        <fgColor indexed="65"/>
      </patternFill>
    </fill>
    <fill>
      <patternFill patternType="mediumGray">
        <fgColor indexed="9"/>
        <bgColor indexed="13"/>
      </patternFill>
    </fill>
    <fill>
      <patternFill patternType="solid">
        <fgColor indexed="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8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2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376">
    <xf numFmtId="0" fontId="0" fillId="0" borderId="0"/>
    <xf numFmtId="9" fontId="1" fillId="0" borderId="0" applyFont="0" applyFill="0" applyBorder="0" applyAlignment="0" applyProtection="0"/>
    <xf numFmtId="0" fontId="1" fillId="0" borderId="0"/>
    <xf numFmtId="165" fontId="8" fillId="0" borderId="0" applyFont="0" applyFill="0" applyBorder="0" applyAlignment="0" applyProtection="0"/>
    <xf numFmtId="0" fontId="25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63" fillId="0" borderId="0" applyNumberFormat="0" applyFont="0" applyFill="0" applyBorder="0" applyAlignment="0" applyProtection="0">
      <alignment vertical="center"/>
    </xf>
    <xf numFmtId="0" fontId="1" fillId="0" borderId="0">
      <alignment vertical="top"/>
    </xf>
    <xf numFmtId="0" fontId="63" fillId="0" borderId="0" applyNumberFormat="0" applyFont="0" applyFill="0" applyBorder="0" applyAlignment="0" applyProtection="0">
      <alignment vertical="center"/>
    </xf>
    <xf numFmtId="0" fontId="63" fillId="0" borderId="0" applyNumberFormat="0" applyFont="0" applyFill="0" applyBorder="0" applyAlignment="0" applyProtection="0">
      <alignment vertical="center"/>
    </xf>
    <xf numFmtId="0" fontId="1" fillId="0" borderId="0">
      <alignment vertical="top"/>
    </xf>
    <xf numFmtId="0" fontId="63" fillId="0" borderId="0" applyNumberFormat="0" applyFont="0" applyFill="0" applyBorder="0" applyAlignment="0" applyProtection="0">
      <alignment vertical="center"/>
    </xf>
    <xf numFmtId="0" fontId="63" fillId="0" borderId="0" applyNumberFormat="0" applyFont="0" applyFill="0" applyBorder="0" applyAlignment="0" applyProtection="0">
      <alignment vertical="center"/>
    </xf>
    <xf numFmtId="0" fontId="1" fillId="0" borderId="0">
      <alignment vertical="top"/>
    </xf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0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40" fillId="50" borderId="0" applyNumberFormat="0" applyBorder="0" applyAlignment="0" applyProtection="0"/>
    <xf numFmtId="0" fontId="40" fillId="56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40" fillId="50" borderId="0" applyNumberFormat="0" applyBorder="0" applyAlignment="0" applyProtection="0"/>
    <xf numFmtId="0" fontId="64" fillId="57" borderId="0" applyNumberFormat="0" applyBorder="0" applyAlignment="0" applyProtection="0"/>
    <xf numFmtId="0" fontId="40" fillId="56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8" fillId="27" borderId="0" applyNumberFormat="0" applyBorder="0" applyAlignment="0" applyProtection="0"/>
    <xf numFmtId="0" fontId="64" fillId="57" borderId="0" applyNumberFormat="0" applyBorder="0" applyAlignment="0" applyProtection="0"/>
    <xf numFmtId="0" fontId="40" fillId="50" borderId="0" applyNumberFormat="0" applyBorder="0" applyAlignment="0" applyProtection="0"/>
    <xf numFmtId="0" fontId="40" fillId="56" borderId="0" applyNumberFormat="0" applyBorder="0" applyAlignment="0" applyProtection="0"/>
    <xf numFmtId="0" fontId="40" fillId="50" borderId="0" applyNumberFormat="0" applyBorder="0" applyAlignment="0" applyProtection="0"/>
    <xf numFmtId="0" fontId="40" fillId="56" borderId="0" applyNumberFormat="0" applyBorder="0" applyAlignment="0" applyProtection="0"/>
    <xf numFmtId="0" fontId="40" fillId="50" borderId="0" applyNumberFormat="0" applyBorder="0" applyAlignment="0" applyProtection="0"/>
    <xf numFmtId="0" fontId="40" fillId="56" borderId="0" applyNumberFormat="0" applyBorder="0" applyAlignment="0" applyProtection="0"/>
    <xf numFmtId="0" fontId="40" fillId="55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40" fillId="51" borderId="0" applyNumberFormat="0" applyBorder="0" applyAlignment="0" applyProtection="0"/>
    <xf numFmtId="0" fontId="40" fillId="55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40" fillId="51" borderId="0" applyNumberFormat="0" applyBorder="0" applyAlignment="0" applyProtection="0"/>
    <xf numFmtId="0" fontId="64" fillId="58" borderId="0" applyNumberFormat="0" applyBorder="0" applyAlignment="0" applyProtection="0"/>
    <xf numFmtId="0" fontId="40" fillId="55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8" fillId="31" borderId="0" applyNumberFormat="0" applyBorder="0" applyAlignment="0" applyProtection="0"/>
    <xf numFmtId="0" fontId="64" fillId="58" borderId="0" applyNumberFormat="0" applyBorder="0" applyAlignment="0" applyProtection="0"/>
    <xf numFmtId="0" fontId="40" fillId="51" borderId="0" applyNumberFormat="0" applyBorder="0" applyAlignment="0" applyProtection="0"/>
    <xf numFmtId="0" fontId="40" fillId="55" borderId="0" applyNumberFormat="0" applyBorder="0" applyAlignment="0" applyProtection="0"/>
    <xf numFmtId="0" fontId="40" fillId="51" borderId="0" applyNumberFormat="0" applyBorder="0" applyAlignment="0" applyProtection="0"/>
    <xf numFmtId="0" fontId="40" fillId="55" borderId="0" applyNumberFormat="0" applyBorder="0" applyAlignment="0" applyProtection="0"/>
    <xf numFmtId="0" fontId="40" fillId="51" borderId="0" applyNumberFormat="0" applyBorder="0" applyAlignment="0" applyProtection="0"/>
    <xf numFmtId="0" fontId="40" fillId="55" borderId="0" applyNumberFormat="0" applyBorder="0" applyAlignment="0" applyProtection="0"/>
    <xf numFmtId="0" fontId="40" fillId="59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40" fillId="52" borderId="0" applyNumberFormat="0" applyBorder="0" applyAlignment="0" applyProtection="0"/>
    <xf numFmtId="0" fontId="40" fillId="59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40" fillId="52" borderId="0" applyNumberFormat="0" applyBorder="0" applyAlignment="0" applyProtection="0"/>
    <xf numFmtId="0" fontId="64" fillId="58" borderId="0" applyNumberFormat="0" applyBorder="0" applyAlignment="0" applyProtection="0"/>
    <xf numFmtId="0" fontId="40" fillId="59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8" fillId="35" borderId="0" applyNumberFormat="0" applyBorder="0" applyAlignment="0" applyProtection="0"/>
    <xf numFmtId="0" fontId="64" fillId="58" borderId="0" applyNumberFormat="0" applyBorder="0" applyAlignment="0" applyProtection="0"/>
    <xf numFmtId="0" fontId="40" fillId="52" borderId="0" applyNumberFormat="0" applyBorder="0" applyAlignment="0" applyProtection="0"/>
    <xf numFmtId="0" fontId="40" fillId="59" borderId="0" applyNumberFormat="0" applyBorder="0" applyAlignment="0" applyProtection="0"/>
    <xf numFmtId="0" fontId="40" fillId="52" borderId="0" applyNumberFormat="0" applyBorder="0" applyAlignment="0" applyProtection="0"/>
    <xf numFmtId="0" fontId="40" fillId="59" borderId="0" applyNumberFormat="0" applyBorder="0" applyAlignment="0" applyProtection="0"/>
    <xf numFmtId="0" fontId="40" fillId="52" borderId="0" applyNumberFormat="0" applyBorder="0" applyAlignment="0" applyProtection="0"/>
    <xf numFmtId="0" fontId="40" fillId="59" borderId="0" applyNumberFormat="0" applyBorder="0" applyAlignment="0" applyProtection="0"/>
    <xf numFmtId="0" fontId="40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40" fillId="53" borderId="0" applyNumberFormat="0" applyBorder="0" applyAlignment="0" applyProtection="0"/>
    <xf numFmtId="0" fontId="64" fillId="61" borderId="0" applyNumberFormat="0" applyBorder="0" applyAlignment="0" applyProtection="0"/>
    <xf numFmtId="0" fontId="40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8" fillId="39" borderId="0" applyNumberFormat="0" applyBorder="0" applyAlignment="0" applyProtection="0"/>
    <xf numFmtId="0" fontId="64" fillId="61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40" fillId="54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40" fillId="54" borderId="0" applyNumberFormat="0" applyBorder="0" applyAlignment="0" applyProtection="0"/>
    <xf numFmtId="0" fontId="64" fillId="57" borderId="0" applyNumberFormat="0" applyBorder="0" applyAlignment="0" applyProtection="0"/>
    <xf numFmtId="0" fontId="64" fillId="57" borderId="0" applyNumberFormat="0" applyBorder="0" applyAlignment="0" applyProtection="0"/>
    <xf numFmtId="0" fontId="8" fillId="43" borderId="0" applyNumberFormat="0" applyBorder="0" applyAlignment="0" applyProtection="0"/>
    <xf numFmtId="0" fontId="64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40" fillId="55" borderId="0" applyNumberFormat="0" applyBorder="0" applyAlignment="0" applyProtection="0"/>
    <xf numFmtId="0" fontId="40" fillId="59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40" fillId="55" borderId="0" applyNumberFormat="0" applyBorder="0" applyAlignment="0" applyProtection="0"/>
    <xf numFmtId="0" fontId="64" fillId="58" borderId="0" applyNumberFormat="0" applyBorder="0" applyAlignment="0" applyProtection="0"/>
    <xf numFmtId="0" fontId="40" fillId="59" borderId="0" applyNumberFormat="0" applyBorder="0" applyAlignment="0" applyProtection="0"/>
    <xf numFmtId="0" fontId="64" fillId="58" borderId="0" applyNumberFormat="0" applyBorder="0" applyAlignment="0" applyProtection="0"/>
    <xf numFmtId="0" fontId="64" fillId="58" borderId="0" applyNumberFormat="0" applyBorder="0" applyAlignment="0" applyProtection="0"/>
    <xf numFmtId="0" fontId="8" fillId="47" borderId="0" applyNumberFormat="0" applyBorder="0" applyAlignment="0" applyProtection="0"/>
    <xf numFmtId="0" fontId="64" fillId="58" borderId="0" applyNumberFormat="0" applyBorder="0" applyAlignment="0" applyProtection="0"/>
    <xf numFmtId="0" fontId="40" fillId="55" borderId="0" applyNumberFormat="0" applyBorder="0" applyAlignment="0" applyProtection="0"/>
    <xf numFmtId="0" fontId="40" fillId="59" borderId="0" applyNumberFormat="0" applyBorder="0" applyAlignment="0" applyProtection="0"/>
    <xf numFmtId="0" fontId="40" fillId="55" borderId="0" applyNumberFormat="0" applyBorder="0" applyAlignment="0" applyProtection="0"/>
    <xf numFmtId="0" fontId="40" fillId="59" borderId="0" applyNumberFormat="0" applyBorder="0" applyAlignment="0" applyProtection="0"/>
    <xf numFmtId="0" fontId="40" fillId="55" borderId="0" applyNumberFormat="0" applyBorder="0" applyAlignment="0" applyProtection="0"/>
    <xf numFmtId="0" fontId="40" fillId="59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63" borderId="0" applyNumberFormat="0" applyBorder="0" applyAlignment="0" applyProtection="0"/>
    <xf numFmtId="0" fontId="40" fillId="63" borderId="0" applyNumberFormat="0" applyBorder="0" applyAlignment="0" applyProtection="0"/>
    <xf numFmtId="0" fontId="40" fillId="63" borderId="0" applyNumberFormat="0" applyBorder="0" applyAlignment="0" applyProtection="0"/>
    <xf numFmtId="0" fontId="40" fillId="64" borderId="0" applyNumberFormat="0" applyBorder="0" applyAlignment="0" applyProtection="0"/>
    <xf numFmtId="0" fontId="40" fillId="64" borderId="0" applyNumberFormat="0" applyBorder="0" applyAlignment="0" applyProtection="0"/>
    <xf numFmtId="0" fontId="40" fillId="6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5" borderId="0" applyNumberFormat="0" applyBorder="0" applyAlignment="0" applyProtection="0"/>
    <xf numFmtId="0" fontId="40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40" fillId="62" borderId="0" applyNumberFormat="0" applyBorder="0" applyAlignment="0" applyProtection="0"/>
    <xf numFmtId="0" fontId="40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40" fillId="62" borderId="0" applyNumberFormat="0" applyBorder="0" applyAlignment="0" applyProtection="0"/>
    <xf numFmtId="0" fontId="64" fillId="61" borderId="0" applyNumberFormat="0" applyBorder="0" applyAlignment="0" applyProtection="0"/>
    <xf numFmtId="0" fontId="40" fillId="60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8" fillId="28" borderId="0" applyNumberFormat="0" applyBorder="0" applyAlignment="0" applyProtection="0"/>
    <xf numFmtId="0" fontId="64" fillId="61" borderId="0" applyNumberFormat="0" applyBorder="0" applyAlignment="0" applyProtection="0"/>
    <xf numFmtId="0" fontId="40" fillId="62" borderId="0" applyNumberFormat="0" applyBorder="0" applyAlignment="0" applyProtection="0"/>
    <xf numFmtId="0" fontId="40" fillId="60" borderId="0" applyNumberFormat="0" applyBorder="0" applyAlignment="0" applyProtection="0"/>
    <xf numFmtId="0" fontId="40" fillId="62" borderId="0" applyNumberFormat="0" applyBorder="0" applyAlignment="0" applyProtection="0"/>
    <xf numFmtId="0" fontId="40" fillId="60" borderId="0" applyNumberFormat="0" applyBorder="0" applyAlignment="0" applyProtection="0"/>
    <xf numFmtId="0" fontId="40" fillId="62" borderId="0" applyNumberFormat="0" applyBorder="0" applyAlignment="0" applyProtection="0"/>
    <xf numFmtId="0" fontId="40" fillId="60" borderId="0" applyNumberFormat="0" applyBorder="0" applyAlignment="0" applyProtection="0"/>
    <xf numFmtId="0" fontId="40" fillId="63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40" fillId="63" borderId="0" applyNumberFormat="0" applyBorder="0" applyAlignment="0" applyProtection="0"/>
    <xf numFmtId="0" fontId="40" fillId="63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40" fillId="63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8" fillId="32" borderId="0" applyNumberFormat="0" applyBorder="0" applyAlignment="0" applyProtection="0"/>
    <xf numFmtId="0" fontId="64" fillId="66" borderId="0" applyNumberFormat="0" applyBorder="0" applyAlignment="0" applyProtection="0"/>
    <xf numFmtId="0" fontId="40" fillId="63" borderId="0" applyNumberFormat="0" applyBorder="0" applyAlignment="0" applyProtection="0"/>
    <xf numFmtId="0" fontId="40" fillId="63" borderId="0" applyNumberFormat="0" applyBorder="0" applyAlignment="0" applyProtection="0"/>
    <xf numFmtId="0" fontId="40" fillId="63" borderId="0" applyNumberFormat="0" applyBorder="0" applyAlignment="0" applyProtection="0"/>
    <xf numFmtId="0" fontId="40" fillId="63" borderId="0" applyNumberFormat="0" applyBorder="0" applyAlignment="0" applyProtection="0"/>
    <xf numFmtId="0" fontId="40" fillId="59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40" fillId="64" borderId="0" applyNumberFormat="0" applyBorder="0" applyAlignment="0" applyProtection="0"/>
    <xf numFmtId="0" fontId="40" fillId="59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40" fillId="64" borderId="0" applyNumberFormat="0" applyBorder="0" applyAlignment="0" applyProtection="0"/>
    <xf numFmtId="0" fontId="64" fillId="67" borderId="0" applyNumberFormat="0" applyBorder="0" applyAlignment="0" applyProtection="0"/>
    <xf numFmtId="0" fontId="40" fillId="59" borderId="0" applyNumberFormat="0" applyBorder="0" applyAlignment="0" applyProtection="0"/>
    <xf numFmtId="0" fontId="64" fillId="67" borderId="0" applyNumberFormat="0" applyBorder="0" applyAlignment="0" applyProtection="0"/>
    <xf numFmtId="0" fontId="64" fillId="67" borderId="0" applyNumberFormat="0" applyBorder="0" applyAlignment="0" applyProtection="0"/>
    <xf numFmtId="0" fontId="8" fillId="36" borderId="0" applyNumberFormat="0" applyBorder="0" applyAlignment="0" applyProtection="0"/>
    <xf numFmtId="0" fontId="64" fillId="67" borderId="0" applyNumberFormat="0" applyBorder="0" applyAlignment="0" applyProtection="0"/>
    <xf numFmtId="0" fontId="40" fillId="64" borderId="0" applyNumberFormat="0" applyBorder="0" applyAlignment="0" applyProtection="0"/>
    <xf numFmtId="0" fontId="40" fillId="59" borderId="0" applyNumberFormat="0" applyBorder="0" applyAlignment="0" applyProtection="0"/>
    <xf numFmtId="0" fontId="40" fillId="64" borderId="0" applyNumberFormat="0" applyBorder="0" applyAlignment="0" applyProtection="0"/>
    <xf numFmtId="0" fontId="40" fillId="59" borderId="0" applyNumberFormat="0" applyBorder="0" applyAlignment="0" applyProtection="0"/>
    <xf numFmtId="0" fontId="40" fillId="64" borderId="0" applyNumberFormat="0" applyBorder="0" applyAlignment="0" applyProtection="0"/>
    <xf numFmtId="0" fontId="40" fillId="59" borderId="0" applyNumberFormat="0" applyBorder="0" applyAlignment="0" applyProtection="0"/>
    <xf numFmtId="0" fontId="40" fillId="60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40" fillId="53" borderId="0" applyNumberFormat="0" applyBorder="0" applyAlignment="0" applyProtection="0"/>
    <xf numFmtId="0" fontId="64" fillId="66" borderId="0" applyNumberFormat="0" applyBorder="0" applyAlignment="0" applyProtection="0"/>
    <xf numFmtId="0" fontId="40" fillId="60" borderId="0" applyNumberFormat="0" applyBorder="0" applyAlignment="0" applyProtection="0"/>
    <xf numFmtId="0" fontId="64" fillId="66" borderId="0" applyNumberFormat="0" applyBorder="0" applyAlignment="0" applyProtection="0"/>
    <xf numFmtId="0" fontId="64" fillId="66" borderId="0" applyNumberFormat="0" applyBorder="0" applyAlignment="0" applyProtection="0"/>
    <xf numFmtId="0" fontId="8" fillId="40" borderId="0" applyNumberFormat="0" applyBorder="0" applyAlignment="0" applyProtection="0"/>
    <xf numFmtId="0" fontId="64" fillId="66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40" fillId="62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40" fillId="62" borderId="0" applyNumberFormat="0" applyBorder="0" applyAlignment="0" applyProtection="0"/>
    <xf numFmtId="0" fontId="64" fillId="61" borderId="0" applyNumberFormat="0" applyBorder="0" applyAlignment="0" applyProtection="0"/>
    <xf numFmtId="0" fontId="64" fillId="61" borderId="0" applyNumberFormat="0" applyBorder="0" applyAlignment="0" applyProtection="0"/>
    <xf numFmtId="0" fontId="8" fillId="44" borderId="0" applyNumberFormat="0" applyBorder="0" applyAlignment="0" applyProtection="0"/>
    <xf numFmtId="0" fontId="64" fillId="61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62" borderId="0" applyNumberFormat="0" applyBorder="0" applyAlignment="0" applyProtection="0"/>
    <xf numFmtId="0" fontId="40" fillId="55" borderId="0" applyNumberFormat="0" applyBorder="0" applyAlignment="0" applyProtection="0"/>
    <xf numFmtId="0" fontId="64" fillId="68" borderId="0" applyNumberFormat="0" applyBorder="0" applyAlignment="0" applyProtection="0"/>
    <xf numFmtId="0" fontId="64" fillId="68" borderId="0" applyNumberFormat="0" applyBorder="0" applyAlignment="0" applyProtection="0"/>
    <xf numFmtId="0" fontId="40" fillId="65" borderId="0" applyNumberFormat="0" applyBorder="0" applyAlignment="0" applyProtection="0"/>
    <xf numFmtId="0" fontId="40" fillId="55" borderId="0" applyNumberFormat="0" applyBorder="0" applyAlignment="0" applyProtection="0"/>
    <xf numFmtId="0" fontId="64" fillId="68" borderId="0" applyNumberFormat="0" applyBorder="0" applyAlignment="0" applyProtection="0"/>
    <xf numFmtId="0" fontId="64" fillId="68" borderId="0" applyNumberFormat="0" applyBorder="0" applyAlignment="0" applyProtection="0"/>
    <xf numFmtId="0" fontId="40" fillId="65" borderId="0" applyNumberFormat="0" applyBorder="0" applyAlignment="0" applyProtection="0"/>
    <xf numFmtId="0" fontId="64" fillId="68" borderId="0" applyNumberFormat="0" applyBorder="0" applyAlignment="0" applyProtection="0"/>
    <xf numFmtId="0" fontId="40" fillId="55" borderId="0" applyNumberFormat="0" applyBorder="0" applyAlignment="0" applyProtection="0"/>
    <xf numFmtId="0" fontId="64" fillId="68" borderId="0" applyNumberFormat="0" applyBorder="0" applyAlignment="0" applyProtection="0"/>
    <xf numFmtId="0" fontId="64" fillId="68" borderId="0" applyNumberFormat="0" applyBorder="0" applyAlignment="0" applyProtection="0"/>
    <xf numFmtId="0" fontId="8" fillId="48" borderId="0" applyNumberFormat="0" applyBorder="0" applyAlignment="0" applyProtection="0"/>
    <xf numFmtId="0" fontId="64" fillId="68" borderId="0" applyNumberFormat="0" applyBorder="0" applyAlignment="0" applyProtection="0"/>
    <xf numFmtId="0" fontId="40" fillId="65" borderId="0" applyNumberFormat="0" applyBorder="0" applyAlignment="0" applyProtection="0"/>
    <xf numFmtId="0" fontId="40" fillId="55" borderId="0" applyNumberFormat="0" applyBorder="0" applyAlignment="0" applyProtection="0"/>
    <xf numFmtId="0" fontId="40" fillId="65" borderId="0" applyNumberFormat="0" applyBorder="0" applyAlignment="0" applyProtection="0"/>
    <xf numFmtId="0" fontId="40" fillId="55" borderId="0" applyNumberFormat="0" applyBorder="0" applyAlignment="0" applyProtection="0"/>
    <xf numFmtId="0" fontId="40" fillId="65" borderId="0" applyNumberFormat="0" applyBorder="0" applyAlignment="0" applyProtection="0"/>
    <xf numFmtId="0" fontId="40" fillId="55" borderId="0" applyNumberFormat="0" applyBorder="0" applyAlignment="0" applyProtection="0"/>
    <xf numFmtId="0" fontId="41" fillId="69" borderId="0" applyNumberFormat="0" applyBorder="0" applyAlignment="0" applyProtection="0"/>
    <xf numFmtId="0" fontId="41" fillId="69" borderId="0" applyNumberFormat="0" applyBorder="0" applyAlignment="0" applyProtection="0"/>
    <xf numFmtId="0" fontId="41" fillId="69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4" borderId="0" applyNumberFormat="0" applyBorder="0" applyAlignment="0" applyProtection="0"/>
    <xf numFmtId="0" fontId="41" fillId="64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72" borderId="0" applyNumberFormat="0" applyBorder="0" applyAlignment="0" applyProtection="0"/>
    <xf numFmtId="0" fontId="41" fillId="72" borderId="0" applyNumberFormat="0" applyBorder="0" applyAlignment="0" applyProtection="0"/>
    <xf numFmtId="0" fontId="41" fillId="72" borderId="0" applyNumberFormat="0" applyBorder="0" applyAlignment="0" applyProtection="0"/>
    <xf numFmtId="0" fontId="41" fillId="71" borderId="0" applyNumberFormat="0" applyBorder="0" applyAlignment="0" applyProtection="0"/>
    <xf numFmtId="0" fontId="41" fillId="73" borderId="0" applyNumberFormat="0" applyBorder="0" applyAlignment="0" applyProtection="0"/>
    <xf numFmtId="0" fontId="41" fillId="73" borderId="0" applyNumberFormat="0" applyBorder="0" applyAlignment="0" applyProtection="0"/>
    <xf numFmtId="0" fontId="41" fillId="69" borderId="0" applyNumberFormat="0" applyBorder="0" applyAlignment="0" applyProtection="0"/>
    <xf numFmtId="0" fontId="41" fillId="71" borderId="0" applyNumberFormat="0" applyBorder="0" applyAlignment="0" applyProtection="0"/>
    <xf numFmtId="0" fontId="41" fillId="73" borderId="0" applyNumberFormat="0" applyBorder="0" applyAlignment="0" applyProtection="0"/>
    <xf numFmtId="0" fontId="41" fillId="73" borderId="0" applyNumberFormat="0" applyBorder="0" applyAlignment="0" applyProtection="0"/>
    <xf numFmtId="0" fontId="41" fillId="69" borderId="0" applyNumberFormat="0" applyBorder="0" applyAlignment="0" applyProtection="0"/>
    <xf numFmtId="0" fontId="41" fillId="73" borderId="0" applyNumberFormat="0" applyBorder="0" applyAlignment="0" applyProtection="0"/>
    <xf numFmtId="0" fontId="41" fillId="73" borderId="0" applyNumberFormat="0" applyBorder="0" applyAlignment="0" applyProtection="0"/>
    <xf numFmtId="0" fontId="24" fillId="29" borderId="0" applyNumberFormat="0" applyBorder="0" applyAlignment="0" applyProtection="0"/>
    <xf numFmtId="0" fontId="41" fillId="71" borderId="0" applyNumberFormat="0" applyBorder="0" applyAlignment="0" applyProtection="0"/>
    <xf numFmtId="0" fontId="41" fillId="69" borderId="0" applyNumberFormat="0" applyBorder="0" applyAlignment="0" applyProtection="0"/>
    <xf numFmtId="0" fontId="41" fillId="71" borderId="0" applyNumberFormat="0" applyBorder="0" applyAlignment="0" applyProtection="0"/>
    <xf numFmtId="0" fontId="41" fillId="69" borderId="0" applyNumberFormat="0" applyBorder="0" applyAlignment="0" applyProtection="0"/>
    <xf numFmtId="0" fontId="41" fillId="71" borderId="0" applyNumberFormat="0" applyBorder="0" applyAlignment="0" applyProtection="0"/>
    <xf numFmtId="0" fontId="41" fillId="63" borderId="0" applyNumberFormat="0" applyBorder="0" applyAlignment="0" applyProtection="0"/>
    <xf numFmtId="0" fontId="41" fillId="74" borderId="0" applyNumberFormat="0" applyBorder="0" applyAlignment="0" applyProtection="0"/>
    <xf numFmtId="0" fontId="41" fillId="74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74" borderId="0" applyNumberFormat="0" applyBorder="0" applyAlignment="0" applyProtection="0"/>
    <xf numFmtId="0" fontId="41" fillId="74" borderId="0" applyNumberFormat="0" applyBorder="0" applyAlignment="0" applyProtection="0"/>
    <xf numFmtId="0" fontId="41" fillId="63" borderId="0" applyNumberFormat="0" applyBorder="0" applyAlignment="0" applyProtection="0"/>
    <xf numFmtId="0" fontId="41" fillId="74" borderId="0" applyNumberFormat="0" applyBorder="0" applyAlignment="0" applyProtection="0"/>
    <xf numFmtId="0" fontId="41" fillId="74" borderId="0" applyNumberFormat="0" applyBorder="0" applyAlignment="0" applyProtection="0"/>
    <xf numFmtId="0" fontId="24" fillId="3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63" borderId="0" applyNumberFormat="0" applyBorder="0" applyAlignment="0" applyProtection="0"/>
    <xf numFmtId="0" fontId="41" fillId="75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4" borderId="0" applyNumberFormat="0" applyBorder="0" applyAlignment="0" applyProtection="0"/>
    <xf numFmtId="0" fontId="41" fillId="75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64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24" fillId="37" borderId="0" applyNumberFormat="0" applyBorder="0" applyAlignment="0" applyProtection="0"/>
    <xf numFmtId="0" fontId="41" fillId="75" borderId="0" applyNumberFormat="0" applyBorder="0" applyAlignment="0" applyProtection="0"/>
    <xf numFmtId="0" fontId="41" fillId="64" borderId="0" applyNumberFormat="0" applyBorder="0" applyAlignment="0" applyProtection="0"/>
    <xf numFmtId="0" fontId="41" fillId="75" borderId="0" applyNumberFormat="0" applyBorder="0" applyAlignment="0" applyProtection="0"/>
    <xf numFmtId="0" fontId="41" fillId="64" borderId="0" applyNumberFormat="0" applyBorder="0" applyAlignment="0" applyProtection="0"/>
    <xf numFmtId="0" fontId="41" fillId="75" borderId="0" applyNumberFormat="0" applyBorder="0" applyAlignment="0" applyProtection="0"/>
    <xf numFmtId="0" fontId="41" fillId="7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70" borderId="0" applyNumberFormat="0" applyBorder="0" applyAlignment="0" applyProtection="0"/>
    <xf numFmtId="0" fontId="41" fillId="76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41" fillId="70" borderId="0" applyNumberFormat="0" applyBorder="0" applyAlignment="0" applyProtection="0"/>
    <xf numFmtId="0" fontId="41" fillId="66" borderId="0" applyNumberFormat="0" applyBorder="0" applyAlignment="0" applyProtection="0"/>
    <xf numFmtId="0" fontId="41" fillId="66" borderId="0" applyNumberFormat="0" applyBorder="0" applyAlignment="0" applyProtection="0"/>
    <xf numFmtId="0" fontId="24" fillId="41" borderId="0" applyNumberFormat="0" applyBorder="0" applyAlignment="0" applyProtection="0"/>
    <xf numFmtId="0" fontId="41" fillId="76" borderId="0" applyNumberFormat="0" applyBorder="0" applyAlignment="0" applyProtection="0"/>
    <xf numFmtId="0" fontId="41" fillId="70" borderId="0" applyNumberFormat="0" applyBorder="0" applyAlignment="0" applyProtection="0"/>
    <xf numFmtId="0" fontId="41" fillId="76" borderId="0" applyNumberFormat="0" applyBorder="0" applyAlignment="0" applyProtection="0"/>
    <xf numFmtId="0" fontId="41" fillId="70" borderId="0" applyNumberFormat="0" applyBorder="0" applyAlignment="0" applyProtection="0"/>
    <xf numFmtId="0" fontId="41" fillId="76" borderId="0" applyNumberFormat="0" applyBorder="0" applyAlignment="0" applyProtection="0"/>
    <xf numFmtId="0" fontId="41" fillId="71" borderId="0" applyNumberFormat="0" applyBorder="0" applyAlignment="0" applyProtection="0"/>
    <xf numFmtId="0" fontId="41" fillId="73" borderId="0" applyNumberFormat="0" applyBorder="0" applyAlignment="0" applyProtection="0"/>
    <xf numFmtId="0" fontId="41" fillId="73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73" borderId="0" applyNumberFormat="0" applyBorder="0" applyAlignment="0" applyProtection="0"/>
    <xf numFmtId="0" fontId="41" fillId="73" borderId="0" applyNumberFormat="0" applyBorder="0" applyAlignment="0" applyProtection="0"/>
    <xf numFmtId="0" fontId="41" fillId="71" borderId="0" applyNumberFormat="0" applyBorder="0" applyAlignment="0" applyProtection="0"/>
    <xf numFmtId="0" fontId="41" fillId="73" borderId="0" applyNumberFormat="0" applyBorder="0" applyAlignment="0" applyProtection="0"/>
    <xf numFmtId="0" fontId="41" fillId="73" borderId="0" applyNumberFormat="0" applyBorder="0" applyAlignment="0" applyProtection="0"/>
    <xf numFmtId="0" fontId="24" fillId="45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55" borderId="0" applyNumberFormat="0" applyBorder="0" applyAlignment="0" applyProtection="0"/>
    <xf numFmtId="0" fontId="41" fillId="68" borderId="0" applyNumberFormat="0" applyBorder="0" applyAlignment="0" applyProtection="0"/>
    <xf numFmtId="0" fontId="41" fillId="68" borderId="0" applyNumberFormat="0" applyBorder="0" applyAlignment="0" applyProtection="0"/>
    <xf numFmtId="0" fontId="41" fillId="72" borderId="0" applyNumberFormat="0" applyBorder="0" applyAlignment="0" applyProtection="0"/>
    <xf numFmtId="0" fontId="41" fillId="55" borderId="0" applyNumberFormat="0" applyBorder="0" applyAlignment="0" applyProtection="0"/>
    <xf numFmtId="0" fontId="41" fillId="68" borderId="0" applyNumberFormat="0" applyBorder="0" applyAlignment="0" applyProtection="0"/>
    <xf numFmtId="0" fontId="41" fillId="68" borderId="0" applyNumberFormat="0" applyBorder="0" applyAlignment="0" applyProtection="0"/>
    <xf numFmtId="0" fontId="41" fillId="72" borderId="0" applyNumberFormat="0" applyBorder="0" applyAlignment="0" applyProtection="0"/>
    <xf numFmtId="0" fontId="41" fillId="68" borderId="0" applyNumberFormat="0" applyBorder="0" applyAlignment="0" applyProtection="0"/>
    <xf numFmtId="0" fontId="41" fillId="68" borderId="0" applyNumberFormat="0" applyBorder="0" applyAlignment="0" applyProtection="0"/>
    <xf numFmtId="0" fontId="24" fillId="49" borderId="0" applyNumberFormat="0" applyBorder="0" applyAlignment="0" applyProtection="0"/>
    <xf numFmtId="0" fontId="41" fillId="55" borderId="0" applyNumberFormat="0" applyBorder="0" applyAlignment="0" applyProtection="0"/>
    <xf numFmtId="0" fontId="41" fillId="72" borderId="0" applyNumberFormat="0" applyBorder="0" applyAlignment="0" applyProtection="0"/>
    <xf numFmtId="0" fontId="41" fillId="55" borderId="0" applyNumberFormat="0" applyBorder="0" applyAlignment="0" applyProtection="0"/>
    <xf numFmtId="0" fontId="41" fillId="72" borderId="0" applyNumberFormat="0" applyBorder="0" applyAlignment="0" applyProtection="0"/>
    <xf numFmtId="0" fontId="41" fillId="55" borderId="0" applyNumberFormat="0" applyBorder="0" applyAlignment="0" applyProtection="0"/>
    <xf numFmtId="0" fontId="41" fillId="77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77" borderId="0" applyNumberFormat="0" applyBorder="0" applyAlignment="0" applyProtection="0"/>
    <xf numFmtId="0" fontId="41" fillId="77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4" fillId="26" borderId="0" applyNumberFormat="0" applyBorder="0" applyAlignment="0" applyProtection="0"/>
    <xf numFmtId="0" fontId="41" fillId="77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77" borderId="0" applyNumberFormat="0" applyBorder="0" applyAlignment="0" applyProtection="0"/>
    <xf numFmtId="0" fontId="24" fillId="77" borderId="0" applyNumberFormat="0" applyBorder="0" applyAlignment="0" applyProtection="0"/>
    <xf numFmtId="0" fontId="41" fillId="77" borderId="0" applyNumberFormat="0" applyBorder="0" applyAlignment="0" applyProtection="0"/>
    <xf numFmtId="0" fontId="41" fillId="77" borderId="0" applyNumberFormat="0" applyBorder="0" applyAlignment="0" applyProtection="0"/>
    <xf numFmtId="0" fontId="41" fillId="77" borderId="0" applyNumberFormat="0" applyBorder="0" applyAlignment="0" applyProtection="0"/>
    <xf numFmtId="0" fontId="41" fillId="78" borderId="0" applyNumberFormat="0" applyBorder="0" applyAlignment="0" applyProtection="0"/>
    <xf numFmtId="0" fontId="41" fillId="79" borderId="0" applyNumberFormat="0" applyBorder="0" applyAlignment="0" applyProtection="0"/>
    <xf numFmtId="0" fontId="41" fillId="79" borderId="0" applyNumberFormat="0" applyBorder="0" applyAlignment="0" applyProtection="0"/>
    <xf numFmtId="0" fontId="41" fillId="78" borderId="0" applyNumberFormat="0" applyBorder="0" applyAlignment="0" applyProtection="0"/>
    <xf numFmtId="0" fontId="41" fillId="78" borderId="0" applyNumberFormat="0" applyBorder="0" applyAlignment="0" applyProtection="0"/>
    <xf numFmtId="0" fontId="41" fillId="79" borderId="0" applyNumberFormat="0" applyBorder="0" applyAlignment="0" applyProtection="0"/>
    <xf numFmtId="0" fontId="41" fillId="79" borderId="0" applyNumberFormat="0" applyBorder="0" applyAlignment="0" applyProtection="0"/>
    <xf numFmtId="0" fontId="24" fillId="30" borderId="0" applyNumberFormat="0" applyBorder="0" applyAlignment="0" applyProtection="0"/>
    <xf numFmtId="0" fontId="41" fillId="78" borderId="0" applyNumberFormat="0" applyBorder="0" applyAlignment="0" applyProtection="0"/>
    <xf numFmtId="0" fontId="41" fillId="79" borderId="0" applyNumberFormat="0" applyBorder="0" applyAlignment="0" applyProtection="0"/>
    <xf numFmtId="0" fontId="41" fillId="79" borderId="0" applyNumberFormat="0" applyBorder="0" applyAlignment="0" applyProtection="0"/>
    <xf numFmtId="0" fontId="41" fillId="78" borderId="0" applyNumberFormat="0" applyBorder="0" applyAlignment="0" applyProtection="0"/>
    <xf numFmtId="0" fontId="41" fillId="78" borderId="0" applyNumberFormat="0" applyBorder="0" applyAlignment="0" applyProtection="0"/>
    <xf numFmtId="0" fontId="41" fillId="78" borderId="0" applyNumberFormat="0" applyBorder="0" applyAlignment="0" applyProtection="0"/>
    <xf numFmtId="0" fontId="41" fillId="78" borderId="0" applyNumberFormat="0" applyBorder="0" applyAlignment="0" applyProtection="0"/>
    <xf numFmtId="0" fontId="41" fillId="80" borderId="0" applyNumberFormat="0" applyBorder="0" applyAlignment="0" applyProtection="0"/>
    <xf numFmtId="0" fontId="41" fillId="81" borderId="0" applyNumberFormat="0" applyBorder="0" applyAlignment="0" applyProtection="0"/>
    <xf numFmtId="0" fontId="41" fillId="81" borderId="0" applyNumberFormat="0" applyBorder="0" applyAlignment="0" applyProtection="0"/>
    <xf numFmtId="0" fontId="41" fillId="80" borderId="0" applyNumberFormat="0" applyBorder="0" applyAlignment="0" applyProtection="0"/>
    <xf numFmtId="0" fontId="41" fillId="80" borderId="0" applyNumberFormat="0" applyBorder="0" applyAlignment="0" applyProtection="0"/>
    <xf numFmtId="0" fontId="41" fillId="81" borderId="0" applyNumberFormat="0" applyBorder="0" applyAlignment="0" applyProtection="0"/>
    <xf numFmtId="0" fontId="41" fillId="81" borderId="0" applyNumberFormat="0" applyBorder="0" applyAlignment="0" applyProtection="0"/>
    <xf numFmtId="0" fontId="24" fillId="34" borderId="0" applyNumberFormat="0" applyBorder="0" applyAlignment="0" applyProtection="0"/>
    <xf numFmtId="0" fontId="41" fillId="80" borderId="0" applyNumberFormat="0" applyBorder="0" applyAlignment="0" applyProtection="0"/>
    <xf numFmtId="0" fontId="41" fillId="81" borderId="0" applyNumberFormat="0" applyBorder="0" applyAlignment="0" applyProtection="0"/>
    <xf numFmtId="0" fontId="41" fillId="81" borderId="0" applyNumberFormat="0" applyBorder="0" applyAlignment="0" applyProtection="0"/>
    <xf numFmtId="0" fontId="41" fillId="80" borderId="0" applyNumberFormat="0" applyBorder="0" applyAlignment="0" applyProtection="0"/>
    <xf numFmtId="0" fontId="41" fillId="80" borderId="0" applyNumberFormat="0" applyBorder="0" applyAlignment="0" applyProtection="0"/>
    <xf numFmtId="0" fontId="41" fillId="80" borderId="0" applyNumberFormat="0" applyBorder="0" applyAlignment="0" applyProtection="0"/>
    <xf numFmtId="0" fontId="41" fillId="80" borderId="0" applyNumberFormat="0" applyBorder="0" applyAlignment="0" applyProtection="0"/>
    <xf numFmtId="0" fontId="41" fillId="70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24" fillId="38" borderId="0" applyNumberFormat="0" applyBorder="0" applyAlignment="0" applyProtection="0"/>
    <xf numFmtId="0" fontId="41" fillId="70" borderId="0" applyNumberFormat="0" applyBorder="0" applyAlignment="0" applyProtection="0"/>
    <xf numFmtId="0" fontId="41" fillId="5" borderId="0" applyNumberFormat="0" applyBorder="0" applyAlignment="0" applyProtection="0"/>
    <xf numFmtId="0" fontId="41" fillId="5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41" fillId="70" borderId="0" applyNumberFormat="0" applyBorder="0" applyAlignment="0" applyProtection="0"/>
    <xf numFmtId="0" fontId="41" fillId="71" borderId="0" applyNumberFormat="0" applyBorder="0" applyAlignment="0" applyProtection="0"/>
    <xf numFmtId="0" fontId="41" fillId="83" borderId="0" applyNumberFormat="0" applyBorder="0" applyAlignment="0" applyProtection="0"/>
    <xf numFmtId="0" fontId="41" fillId="83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83" borderId="0" applyNumberFormat="0" applyBorder="0" applyAlignment="0" applyProtection="0"/>
    <xf numFmtId="0" fontId="41" fillId="83" borderId="0" applyNumberFormat="0" applyBorder="0" applyAlignment="0" applyProtection="0"/>
    <xf numFmtId="0" fontId="24" fillId="42" borderId="0" applyNumberFormat="0" applyBorder="0" applyAlignment="0" applyProtection="0"/>
    <xf numFmtId="0" fontId="41" fillId="71" borderId="0" applyNumberFormat="0" applyBorder="0" applyAlignment="0" applyProtection="0"/>
    <xf numFmtId="0" fontId="41" fillId="83" borderId="0" applyNumberFormat="0" applyBorder="0" applyAlignment="0" applyProtection="0"/>
    <xf numFmtId="0" fontId="41" fillId="83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71" borderId="0" applyNumberFormat="0" applyBorder="0" applyAlignment="0" applyProtection="0"/>
    <xf numFmtId="0" fontId="41" fillId="84" borderId="0" applyNumberFormat="0" applyBorder="0" applyAlignment="0" applyProtection="0"/>
    <xf numFmtId="0" fontId="41" fillId="74" borderId="0" applyNumberFormat="0" applyBorder="0" applyAlignment="0" applyProtection="0"/>
    <xf numFmtId="0" fontId="41" fillId="74" borderId="0" applyNumberFormat="0" applyBorder="0" applyAlignment="0" applyProtection="0"/>
    <xf numFmtId="0" fontId="41" fillId="84" borderId="0" applyNumberFormat="0" applyBorder="0" applyAlignment="0" applyProtection="0"/>
    <xf numFmtId="0" fontId="41" fillId="84" borderId="0" applyNumberFormat="0" applyBorder="0" applyAlignment="0" applyProtection="0"/>
    <xf numFmtId="0" fontId="41" fillId="74" borderId="0" applyNumberFormat="0" applyBorder="0" applyAlignment="0" applyProtection="0"/>
    <xf numFmtId="0" fontId="41" fillId="74" borderId="0" applyNumberFormat="0" applyBorder="0" applyAlignment="0" applyProtection="0"/>
    <xf numFmtId="0" fontId="24" fillId="46" borderId="0" applyNumberFormat="0" applyBorder="0" applyAlignment="0" applyProtection="0"/>
    <xf numFmtId="0" fontId="41" fillId="84" borderId="0" applyNumberFormat="0" applyBorder="0" applyAlignment="0" applyProtection="0"/>
    <xf numFmtId="0" fontId="41" fillId="74" borderId="0" applyNumberFormat="0" applyBorder="0" applyAlignment="0" applyProtection="0"/>
    <xf numFmtId="0" fontId="41" fillId="74" borderId="0" applyNumberFormat="0" applyBorder="0" applyAlignment="0" applyProtection="0"/>
    <xf numFmtId="0" fontId="41" fillId="84" borderId="0" applyNumberFormat="0" applyBorder="0" applyAlignment="0" applyProtection="0"/>
    <xf numFmtId="0" fontId="41" fillId="84" borderId="0" applyNumberFormat="0" applyBorder="0" applyAlignment="0" applyProtection="0"/>
    <xf numFmtId="0" fontId="41" fillId="84" borderId="0" applyNumberFormat="0" applyBorder="0" applyAlignment="0" applyProtection="0"/>
    <xf numFmtId="0" fontId="41" fillId="84" borderId="0" applyNumberFormat="0" applyBorder="0" applyAlignment="0" applyProtection="0"/>
    <xf numFmtId="49" fontId="32" fillId="85" borderId="1">
      <alignment horizontal="center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58" fillId="51" borderId="0" applyNumberFormat="0" applyBorder="0" applyAlignment="0" applyProtection="0"/>
    <xf numFmtId="0" fontId="65" fillId="86" borderId="0" applyNumberFormat="0" applyBorder="0" applyAlignment="0" applyProtection="0"/>
    <xf numFmtId="0" fontId="65" fillId="86" borderId="0" applyNumberFormat="0" applyBorder="0" applyAlignment="0" applyProtection="0"/>
    <xf numFmtId="0" fontId="46" fillId="51" borderId="0" applyNumberFormat="0" applyBorder="0" applyAlignment="0" applyProtection="0"/>
    <xf numFmtId="0" fontId="58" fillId="51" borderId="0" applyNumberFormat="0" applyBorder="0" applyAlignment="0" applyProtection="0"/>
    <xf numFmtId="0" fontId="65" fillId="86" borderId="0" applyNumberFormat="0" applyBorder="0" applyAlignment="0" applyProtection="0"/>
    <xf numFmtId="0" fontId="65" fillId="86" borderId="0" applyNumberFormat="0" applyBorder="0" applyAlignment="0" applyProtection="0"/>
    <xf numFmtId="0" fontId="65" fillId="86" borderId="0" applyNumberFormat="0" applyBorder="0" applyAlignment="0" applyProtection="0"/>
    <xf numFmtId="0" fontId="46" fillId="51" borderId="0" applyNumberFormat="0" applyBorder="0" applyAlignment="0" applyProtection="0"/>
    <xf numFmtId="0" fontId="65" fillId="86" borderId="0" applyNumberFormat="0" applyBorder="0" applyAlignment="0" applyProtection="0"/>
    <xf numFmtId="0" fontId="65" fillId="86" borderId="0" applyNumberFormat="0" applyBorder="0" applyAlignment="0" applyProtection="0"/>
    <xf numFmtId="0" fontId="65" fillId="86" borderId="0" applyNumberFormat="0" applyBorder="0" applyAlignment="0" applyProtection="0"/>
    <xf numFmtId="0" fontId="14" fillId="20" borderId="0" applyNumberFormat="0" applyBorder="0" applyAlignment="0" applyProtection="0"/>
    <xf numFmtId="0" fontId="58" fillId="51" borderId="0" applyNumberFormat="0" applyBorder="0" applyAlignment="0" applyProtection="0"/>
    <xf numFmtId="0" fontId="46" fillId="51" borderId="0" applyNumberFormat="0" applyBorder="0" applyAlignment="0" applyProtection="0"/>
    <xf numFmtId="0" fontId="58" fillId="51" borderId="0" applyNumberFormat="0" applyBorder="0" applyAlignment="0" applyProtection="0"/>
    <xf numFmtId="0" fontId="46" fillId="51" borderId="0" applyNumberFormat="0" applyBorder="0" applyAlignment="0" applyProtection="0"/>
    <xf numFmtId="0" fontId="58" fillId="51" borderId="0" applyNumberFormat="0" applyBorder="0" applyAlignment="0" applyProtection="0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1" fillId="0" borderId="31"/>
    <xf numFmtId="0" fontId="43" fillId="76" borderId="32" applyNumberFormat="0" applyAlignment="0" applyProtection="0"/>
    <xf numFmtId="0" fontId="43" fillId="76" borderId="32" applyNumberFormat="0" applyAlignment="0" applyProtection="0"/>
    <xf numFmtId="0" fontId="43" fillId="76" borderId="32" applyNumberFormat="0" applyAlignment="0" applyProtection="0"/>
    <xf numFmtId="0" fontId="43" fillId="56" borderId="32" applyNumberFormat="0" applyAlignment="0" applyProtection="0"/>
    <xf numFmtId="0" fontId="66" fillId="87" borderId="32" applyNumberFormat="0" applyAlignment="0" applyProtection="0"/>
    <xf numFmtId="0" fontId="66" fillId="87" borderId="32" applyNumberFormat="0" applyAlignment="0" applyProtection="0"/>
    <xf numFmtId="0" fontId="43" fillId="76" borderId="32" applyNumberFormat="0" applyAlignment="0" applyProtection="0"/>
    <xf numFmtId="0" fontId="43" fillId="56" borderId="32" applyNumberFormat="0" applyAlignment="0" applyProtection="0"/>
    <xf numFmtId="0" fontId="66" fillId="87" borderId="32" applyNumberFormat="0" applyAlignment="0" applyProtection="0"/>
    <xf numFmtId="0" fontId="66" fillId="87" borderId="32" applyNumberFormat="0" applyAlignment="0" applyProtection="0"/>
    <xf numFmtId="0" fontId="66" fillId="87" borderId="32" applyNumberFormat="0" applyAlignment="0" applyProtection="0"/>
    <xf numFmtId="0" fontId="43" fillId="76" borderId="32" applyNumberFormat="0" applyAlignment="0" applyProtection="0"/>
    <xf numFmtId="0" fontId="66" fillId="87" borderId="32" applyNumberFormat="0" applyAlignment="0" applyProtection="0"/>
    <xf numFmtId="0" fontId="66" fillId="87" borderId="32" applyNumberFormat="0" applyAlignment="0" applyProtection="0"/>
    <xf numFmtId="0" fontId="66" fillId="87" borderId="32" applyNumberFormat="0" applyAlignment="0" applyProtection="0"/>
    <xf numFmtId="0" fontId="18" fillId="23" borderId="25" applyNumberFormat="0" applyAlignment="0" applyProtection="0"/>
    <xf numFmtId="0" fontId="43" fillId="56" borderId="32" applyNumberFormat="0" applyAlignment="0" applyProtection="0"/>
    <xf numFmtId="0" fontId="43" fillId="76" borderId="32" applyNumberFormat="0" applyAlignment="0" applyProtection="0"/>
    <xf numFmtId="0" fontId="43" fillId="56" borderId="32" applyNumberFormat="0" applyAlignment="0" applyProtection="0"/>
    <xf numFmtId="0" fontId="43" fillId="76" borderId="32" applyNumberFormat="0" applyAlignment="0" applyProtection="0"/>
    <xf numFmtId="0" fontId="43" fillId="56" borderId="32" applyNumberFormat="0" applyAlignment="0" applyProtection="0"/>
    <xf numFmtId="0" fontId="44" fillId="0" borderId="33" applyNumberFormat="0" applyFill="0" applyAlignment="0" applyProtection="0"/>
    <xf numFmtId="0" fontId="44" fillId="0" borderId="33" applyNumberFormat="0" applyFill="0" applyAlignment="0" applyProtection="0"/>
    <xf numFmtId="0" fontId="44" fillId="0" borderId="33" applyNumberFormat="0" applyFill="0" applyAlignment="0" applyProtection="0"/>
    <xf numFmtId="0" fontId="56" fillId="88" borderId="34" applyNumberFormat="0" applyAlignment="0" applyProtection="0"/>
    <xf numFmtId="0" fontId="56" fillId="81" borderId="34" applyNumberFormat="0" applyAlignment="0" applyProtection="0"/>
    <xf numFmtId="0" fontId="56" fillId="81" borderId="34" applyNumberFormat="0" applyAlignment="0" applyProtection="0"/>
    <xf numFmtId="0" fontId="56" fillId="88" borderId="34" applyNumberFormat="0" applyAlignment="0" applyProtection="0"/>
    <xf numFmtId="0" fontId="56" fillId="88" borderId="34" applyNumberFormat="0" applyAlignment="0" applyProtection="0"/>
    <xf numFmtId="0" fontId="56" fillId="81" borderId="34" applyNumberFormat="0" applyAlignment="0" applyProtection="0"/>
    <xf numFmtId="0" fontId="56" fillId="81" borderId="34" applyNumberFormat="0" applyAlignment="0" applyProtection="0"/>
    <xf numFmtId="0" fontId="56" fillId="88" borderId="34" applyNumberFormat="0" applyAlignment="0" applyProtection="0"/>
    <xf numFmtId="0" fontId="56" fillId="81" borderId="34" applyNumberFormat="0" applyAlignment="0" applyProtection="0"/>
    <xf numFmtId="0" fontId="56" fillId="81" borderId="34" applyNumberFormat="0" applyAlignment="0" applyProtection="0"/>
    <xf numFmtId="0" fontId="20" fillId="24" borderId="28" applyNumberFormat="0" applyAlignment="0" applyProtection="0"/>
    <xf numFmtId="0" fontId="56" fillId="88" borderId="34" applyNumberFormat="0" applyAlignment="0" applyProtection="0"/>
    <xf numFmtId="0" fontId="56" fillId="88" borderId="34" applyNumberFormat="0" applyAlignment="0" applyProtection="0"/>
    <xf numFmtId="0" fontId="56" fillId="88" borderId="34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40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3" fontId="1" fillId="0" borderId="0" applyFont="0" applyFill="0" applyBorder="0" applyAlignment="0" applyProtection="0"/>
    <xf numFmtId="0" fontId="25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8" fillId="85" borderId="36" applyNumberFormat="0" applyFont="0" applyBorder="0" applyAlignment="0" applyProtection="0"/>
    <xf numFmtId="0" fontId="39" fillId="90" borderId="0" applyNumberFormat="0" applyBorder="0" applyAlignment="0">
      <alignment horizontal="center"/>
    </xf>
    <xf numFmtId="0" fontId="32" fillId="91" borderId="37">
      <alignment horizontal="center"/>
      <protection locked="0"/>
    </xf>
    <xf numFmtId="0" fontId="69" fillId="92" borderId="36" applyNumberFormat="0" applyBorder="0">
      <alignment horizontal="left"/>
    </xf>
    <xf numFmtId="174" fontId="1" fillId="0" borderId="0" applyFont="0" applyFill="0" applyBorder="0" applyProtection="0"/>
    <xf numFmtId="174" fontId="1" fillId="0" borderId="0" applyFont="0" applyFill="0" applyBorder="0" applyProtection="0"/>
    <xf numFmtId="174" fontId="1" fillId="0" borderId="0" applyFont="0" applyFill="0" applyBorder="0" applyProtection="0"/>
    <xf numFmtId="174" fontId="1" fillId="0" borderId="0" applyFont="0" applyFill="0" applyBorder="0" applyProtection="0"/>
    <xf numFmtId="174" fontId="1" fillId="0" borderId="0" applyFont="0" applyFill="0" applyBorder="0" applyProtection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166" fontId="26" fillId="0" borderId="38" applyNumberFormat="0" applyBorder="0"/>
    <xf numFmtId="0" fontId="45" fillId="55" borderId="32" applyNumberFormat="0" applyAlignment="0" applyProtection="0"/>
    <xf numFmtId="0" fontId="45" fillId="55" borderId="32" applyNumberFormat="0" applyAlignment="0" applyProtection="0"/>
    <xf numFmtId="0" fontId="45" fillId="55" borderId="32" applyNumberFormat="0" applyAlignment="0" applyProtection="0"/>
    <xf numFmtId="44" fontId="25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70" fillId="87" borderId="0" applyNumberFormat="0" applyFill="0" applyBorder="0" applyProtection="0">
      <alignment horizontal="right"/>
    </xf>
    <xf numFmtId="175" fontId="39" fillId="93" borderId="0">
      <alignment horizontal="center"/>
    </xf>
    <xf numFmtId="175" fontId="71" fillId="93" borderId="0">
      <alignment horizontal="center"/>
    </xf>
    <xf numFmtId="175" fontId="35" fillId="62" borderId="0">
      <alignment horizontal="center"/>
    </xf>
    <xf numFmtId="175" fontId="32" fillId="93" borderId="0">
      <alignment horizontal="center"/>
    </xf>
    <xf numFmtId="0" fontId="48" fillId="52" borderId="0" applyNumberFormat="0" applyBorder="0" applyAlignment="0" applyProtection="0"/>
    <xf numFmtId="0" fontId="48" fillId="67" borderId="0" applyNumberFormat="0" applyBorder="0" applyAlignment="0" applyProtection="0"/>
    <xf numFmtId="0" fontId="48" fillId="67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67" borderId="0" applyNumberFormat="0" applyBorder="0" applyAlignment="0" applyProtection="0"/>
    <xf numFmtId="0" fontId="48" fillId="67" borderId="0" applyNumberFormat="0" applyBorder="0" applyAlignment="0" applyProtection="0"/>
    <xf numFmtId="0" fontId="48" fillId="52" borderId="0" applyNumberFormat="0" applyBorder="0" applyAlignment="0" applyProtection="0"/>
    <xf numFmtId="0" fontId="48" fillId="67" borderId="0" applyNumberFormat="0" applyBorder="0" applyAlignment="0" applyProtection="0"/>
    <xf numFmtId="0" fontId="48" fillId="67" borderId="0" applyNumberFormat="0" applyBorder="0" applyAlignment="0" applyProtection="0"/>
    <xf numFmtId="0" fontId="13" fillId="19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72" fillId="0" borderId="0"/>
    <xf numFmtId="0" fontId="72" fillId="0" borderId="0"/>
    <xf numFmtId="0" fontId="72" fillId="0" borderId="0"/>
    <xf numFmtId="0" fontId="57" fillId="0" borderId="0"/>
    <xf numFmtId="0" fontId="57" fillId="0" borderId="0"/>
    <xf numFmtId="0" fontId="57" fillId="0" borderId="0"/>
    <xf numFmtId="0" fontId="30" fillId="0" borderId="0"/>
    <xf numFmtId="0" fontId="30" fillId="0" borderId="0"/>
    <xf numFmtId="0" fontId="30" fillId="0" borderId="0"/>
    <xf numFmtId="0" fontId="36" fillId="0" borderId="0"/>
    <xf numFmtId="0" fontId="36" fillId="0" borderId="0"/>
    <xf numFmtId="0" fontId="36" fillId="0" borderId="0"/>
    <xf numFmtId="0" fontId="37" fillId="0" borderId="0"/>
    <xf numFmtId="0" fontId="37" fillId="0" borderId="0"/>
    <xf numFmtId="0" fontId="37" fillId="0" borderId="0"/>
    <xf numFmtId="0" fontId="73" fillId="94" borderId="39" applyNumberFormat="0" applyFont="0" applyBorder="0" applyAlignment="0">
      <alignment horizontal="centerContinuous"/>
    </xf>
    <xf numFmtId="0" fontId="59" fillId="0" borderId="40" applyNumberFormat="0" applyFill="0" applyAlignment="0" applyProtection="0"/>
    <xf numFmtId="0" fontId="59" fillId="0" borderId="41" applyNumberFormat="0" applyFill="0" applyAlignment="0" applyProtection="0"/>
    <xf numFmtId="0" fontId="59" fillId="0" borderId="41" applyNumberFormat="0" applyFill="0" applyAlignment="0" applyProtection="0"/>
    <xf numFmtId="0" fontId="52" fillId="0" borderId="42" applyNumberFormat="0" applyFill="0" applyAlignment="0" applyProtection="0"/>
    <xf numFmtId="0" fontId="59" fillId="0" borderId="40" applyNumberFormat="0" applyFill="0" applyAlignment="0" applyProtection="0"/>
    <xf numFmtId="0" fontId="59" fillId="0" borderId="41" applyNumberFormat="0" applyFill="0" applyAlignment="0" applyProtection="0"/>
    <xf numFmtId="0" fontId="59" fillId="0" borderId="41" applyNumberFormat="0" applyFill="0" applyAlignment="0" applyProtection="0"/>
    <xf numFmtId="0" fontId="52" fillId="0" borderId="42" applyNumberFormat="0" applyFill="0" applyAlignment="0" applyProtection="0"/>
    <xf numFmtId="0" fontId="59" fillId="0" borderId="41" applyNumberFormat="0" applyFill="0" applyAlignment="0" applyProtection="0"/>
    <xf numFmtId="0" fontId="59" fillId="0" borderId="41" applyNumberFormat="0" applyFill="0" applyAlignment="0" applyProtection="0"/>
    <xf numFmtId="0" fontId="10" fillId="0" borderId="22" applyNumberFormat="0" applyFill="0" applyAlignment="0" applyProtection="0"/>
    <xf numFmtId="0" fontId="59" fillId="0" borderId="40" applyNumberFormat="0" applyFill="0" applyAlignment="0" applyProtection="0"/>
    <xf numFmtId="0" fontId="52" fillId="0" borderId="42" applyNumberFormat="0" applyFill="0" applyAlignment="0" applyProtection="0"/>
    <xf numFmtId="0" fontId="59" fillId="0" borderId="40" applyNumberFormat="0" applyFill="0" applyAlignment="0" applyProtection="0"/>
    <xf numFmtId="0" fontId="52" fillId="0" borderId="42" applyNumberFormat="0" applyFill="0" applyAlignment="0" applyProtection="0"/>
    <xf numFmtId="0" fontId="59" fillId="0" borderId="40" applyNumberFormat="0" applyFill="0" applyAlignment="0" applyProtection="0"/>
    <xf numFmtId="0" fontId="60" fillId="0" borderId="43" applyNumberFormat="0" applyFill="0" applyAlignment="0" applyProtection="0"/>
    <xf numFmtId="0" fontId="60" fillId="0" borderId="44" applyNumberFormat="0" applyFill="0" applyAlignment="0" applyProtection="0"/>
    <xf numFmtId="0" fontId="60" fillId="0" borderId="44" applyNumberFormat="0" applyFill="0" applyAlignment="0" applyProtection="0"/>
    <xf numFmtId="0" fontId="53" fillId="0" borderId="43" applyNumberFormat="0" applyFill="0" applyAlignment="0" applyProtection="0"/>
    <xf numFmtId="0" fontId="60" fillId="0" borderId="43" applyNumberFormat="0" applyFill="0" applyAlignment="0" applyProtection="0"/>
    <xf numFmtId="0" fontId="60" fillId="0" borderId="44" applyNumberFormat="0" applyFill="0" applyAlignment="0" applyProtection="0"/>
    <xf numFmtId="0" fontId="60" fillId="0" borderId="44" applyNumberFormat="0" applyFill="0" applyAlignment="0" applyProtection="0"/>
    <xf numFmtId="0" fontId="53" fillId="0" borderId="43" applyNumberFormat="0" applyFill="0" applyAlignment="0" applyProtection="0"/>
    <xf numFmtId="0" fontId="60" fillId="0" borderId="44" applyNumberFormat="0" applyFill="0" applyAlignment="0" applyProtection="0"/>
    <xf numFmtId="0" fontId="60" fillId="0" borderId="44" applyNumberFormat="0" applyFill="0" applyAlignment="0" applyProtection="0"/>
    <xf numFmtId="0" fontId="11" fillId="0" borderId="23" applyNumberFormat="0" applyFill="0" applyAlignment="0" applyProtection="0"/>
    <xf numFmtId="0" fontId="60" fillId="0" borderId="43" applyNumberFormat="0" applyFill="0" applyAlignment="0" applyProtection="0"/>
    <xf numFmtId="0" fontId="53" fillId="0" borderId="43" applyNumberFormat="0" applyFill="0" applyAlignment="0" applyProtection="0"/>
    <xf numFmtId="0" fontId="60" fillId="0" borderId="43" applyNumberFormat="0" applyFill="0" applyAlignment="0" applyProtection="0"/>
    <xf numFmtId="0" fontId="53" fillId="0" borderId="43" applyNumberFormat="0" applyFill="0" applyAlignment="0" applyProtection="0"/>
    <xf numFmtId="0" fontId="60" fillId="0" borderId="43" applyNumberFormat="0" applyFill="0" applyAlignment="0" applyProtection="0"/>
    <xf numFmtId="0" fontId="61" fillId="0" borderId="45" applyNumberFormat="0" applyFill="0" applyAlignment="0" applyProtection="0"/>
    <xf numFmtId="0" fontId="61" fillId="0" borderId="46" applyNumberFormat="0" applyFill="0" applyAlignment="0" applyProtection="0"/>
    <xf numFmtId="0" fontId="61" fillId="0" borderId="46" applyNumberFormat="0" applyFill="0" applyAlignment="0" applyProtection="0"/>
    <xf numFmtId="0" fontId="54" fillId="0" borderId="47" applyNumberFormat="0" applyFill="0" applyAlignment="0" applyProtection="0"/>
    <xf numFmtId="0" fontId="61" fillId="0" borderId="45" applyNumberFormat="0" applyFill="0" applyAlignment="0" applyProtection="0"/>
    <xf numFmtId="0" fontId="61" fillId="0" borderId="46" applyNumberFormat="0" applyFill="0" applyAlignment="0" applyProtection="0"/>
    <xf numFmtId="0" fontId="61" fillId="0" borderId="46" applyNumberFormat="0" applyFill="0" applyAlignment="0" applyProtection="0"/>
    <xf numFmtId="0" fontId="54" fillId="0" borderId="47" applyNumberFormat="0" applyFill="0" applyAlignment="0" applyProtection="0"/>
    <xf numFmtId="0" fontId="61" fillId="0" borderId="46" applyNumberFormat="0" applyFill="0" applyAlignment="0" applyProtection="0"/>
    <xf numFmtId="0" fontId="61" fillId="0" borderId="46" applyNumberFormat="0" applyFill="0" applyAlignment="0" applyProtection="0"/>
    <xf numFmtId="0" fontId="12" fillId="0" borderId="24" applyNumberFormat="0" applyFill="0" applyAlignment="0" applyProtection="0"/>
    <xf numFmtId="0" fontId="61" fillId="0" borderId="45" applyNumberFormat="0" applyFill="0" applyAlignment="0" applyProtection="0"/>
    <xf numFmtId="0" fontId="54" fillId="0" borderId="47" applyNumberFormat="0" applyFill="0" applyAlignment="0" applyProtection="0"/>
    <xf numFmtId="0" fontId="61" fillId="0" borderId="45" applyNumberFormat="0" applyFill="0" applyAlignment="0" applyProtection="0"/>
    <xf numFmtId="0" fontId="54" fillId="0" borderId="47" applyNumberFormat="0" applyFill="0" applyAlignment="0" applyProtection="0"/>
    <xf numFmtId="0" fontId="61" fillId="0" borderId="45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27" fillId="0" borderId="0" applyNumberFormat="0" applyFill="0" applyBorder="0" applyAlignment="0" applyProtection="0">
      <alignment vertical="top"/>
      <protection locked="0"/>
    </xf>
    <xf numFmtId="0" fontId="45" fillId="55" borderId="32" applyNumberFormat="0" applyAlignment="0" applyProtection="0"/>
    <xf numFmtId="0" fontId="45" fillId="68" borderId="32" applyNumberFormat="0" applyAlignment="0" applyProtection="0"/>
    <xf numFmtId="0" fontId="45" fillId="68" borderId="32" applyNumberFormat="0" applyAlignment="0" applyProtection="0"/>
    <xf numFmtId="0" fontId="45" fillId="55" borderId="32" applyNumberFormat="0" applyAlignment="0" applyProtection="0"/>
    <xf numFmtId="0" fontId="45" fillId="55" borderId="32" applyNumberFormat="0" applyAlignment="0" applyProtection="0"/>
    <xf numFmtId="0" fontId="45" fillId="68" borderId="32" applyNumberFormat="0" applyAlignment="0" applyProtection="0"/>
    <xf numFmtId="0" fontId="45" fillId="68" borderId="32" applyNumberFormat="0" applyAlignment="0" applyProtection="0"/>
    <xf numFmtId="0" fontId="45" fillId="55" borderId="32" applyNumberFormat="0" applyAlignment="0" applyProtection="0"/>
    <xf numFmtId="0" fontId="45" fillId="68" borderId="32" applyNumberFormat="0" applyAlignment="0" applyProtection="0"/>
    <xf numFmtId="0" fontId="45" fillId="68" borderId="32" applyNumberFormat="0" applyAlignment="0" applyProtection="0"/>
    <xf numFmtId="0" fontId="16" fillId="22" borderId="25" applyNumberFormat="0" applyAlignment="0" applyProtection="0"/>
    <xf numFmtId="0" fontId="45" fillId="55" borderId="32" applyNumberFormat="0" applyAlignment="0" applyProtection="0"/>
    <xf numFmtId="0" fontId="45" fillId="55" borderId="32" applyNumberFormat="0" applyAlignment="0" applyProtection="0"/>
    <xf numFmtId="0" fontId="45" fillId="55" borderId="32" applyNumberFormat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0" fontId="46" fillId="51" borderId="0" applyNumberFormat="0" applyBorder="0" applyAlignment="0" applyProtection="0"/>
    <xf numFmtId="49" fontId="34" fillId="77" borderId="1">
      <alignment horizontal="left"/>
    </xf>
    <xf numFmtId="0" fontId="44" fillId="0" borderId="33" applyNumberFormat="0" applyFill="0" applyAlignment="0" applyProtection="0"/>
    <xf numFmtId="0" fontId="74" fillId="0" borderId="33" applyNumberFormat="0" applyFill="0" applyAlignment="0" applyProtection="0"/>
    <xf numFmtId="0" fontId="74" fillId="0" borderId="33" applyNumberFormat="0" applyFill="0" applyAlignment="0" applyProtection="0"/>
    <xf numFmtId="0" fontId="44" fillId="0" borderId="33" applyNumberFormat="0" applyFill="0" applyAlignment="0" applyProtection="0"/>
    <xf numFmtId="0" fontId="44" fillId="0" borderId="33" applyNumberFormat="0" applyFill="0" applyAlignment="0" applyProtection="0"/>
    <xf numFmtId="0" fontId="74" fillId="0" borderId="33" applyNumberFormat="0" applyFill="0" applyAlignment="0" applyProtection="0"/>
    <xf numFmtId="0" fontId="74" fillId="0" borderId="33" applyNumberFormat="0" applyFill="0" applyAlignment="0" applyProtection="0"/>
    <xf numFmtId="0" fontId="74" fillId="0" borderId="33" applyNumberFormat="0" applyFill="0" applyAlignment="0" applyProtection="0"/>
    <xf numFmtId="0" fontId="44" fillId="0" borderId="33" applyNumberFormat="0" applyFill="0" applyAlignment="0" applyProtection="0"/>
    <xf numFmtId="0" fontId="74" fillId="0" borderId="33" applyNumberFormat="0" applyFill="0" applyAlignment="0" applyProtection="0"/>
    <xf numFmtId="0" fontId="74" fillId="0" borderId="33" applyNumberFormat="0" applyFill="0" applyAlignment="0" applyProtection="0"/>
    <xf numFmtId="0" fontId="74" fillId="0" borderId="33" applyNumberFormat="0" applyFill="0" applyAlignment="0" applyProtection="0"/>
    <xf numFmtId="0" fontId="19" fillId="0" borderId="27" applyNumberFormat="0" applyFill="0" applyAlignment="0" applyProtection="0"/>
    <xf numFmtId="0" fontId="44" fillId="0" borderId="33" applyNumberFormat="0" applyFill="0" applyAlignment="0" applyProtection="0"/>
    <xf numFmtId="0" fontId="44" fillId="0" borderId="33" applyNumberFormat="0" applyFill="0" applyAlignment="0" applyProtection="0"/>
    <xf numFmtId="0" fontId="44" fillId="0" borderId="33" applyNumberFormat="0" applyFill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0" fontId="71" fillId="95" borderId="0">
      <alignment horizontal="center"/>
    </xf>
    <xf numFmtId="4" fontId="32" fillId="95" borderId="0">
      <alignment horizontal="center"/>
    </xf>
    <xf numFmtId="10" fontId="32" fillId="95" borderId="0">
      <alignment horizontal="center"/>
    </xf>
    <xf numFmtId="10" fontId="39" fillId="95" borderId="0">
      <alignment horizontal="center"/>
    </xf>
    <xf numFmtId="177" fontId="1" fillId="0" borderId="0" applyFont="0" applyFill="0" applyBorder="0" applyAlignment="0" applyProtection="0"/>
    <xf numFmtId="178" fontId="1" fillId="0" borderId="0" applyFont="0" applyFill="0" applyBorder="0" applyAlignment="0" applyProtection="0"/>
    <xf numFmtId="164" fontId="1" fillId="87" borderId="0" applyFont="0" applyFill="0" applyBorder="0" applyAlignment="0" applyProtection="0"/>
    <xf numFmtId="164" fontId="1" fillId="87" borderId="0" applyFont="0" applyFill="0" applyBorder="0" applyAlignment="0" applyProtection="0"/>
    <xf numFmtId="164" fontId="1" fillId="87" borderId="0" applyFont="0" applyFill="0" applyBorder="0" applyAlignment="0" applyProtection="0"/>
    <xf numFmtId="164" fontId="1" fillId="87" borderId="0" applyFont="0" applyFill="0" applyBorder="0" applyAlignment="0" applyProtection="0"/>
    <xf numFmtId="164" fontId="1" fillId="87" borderId="0" applyFont="0" applyFill="0" applyBorder="0" applyAlignment="0" applyProtection="0"/>
    <xf numFmtId="0" fontId="47" fillId="75" borderId="0" applyNumberFormat="0" applyBorder="0" applyAlignment="0" applyProtection="0"/>
    <xf numFmtId="0" fontId="75" fillId="96" borderId="0" applyNumberFormat="0" applyBorder="0" applyAlignment="0" applyProtection="0"/>
    <xf numFmtId="0" fontId="75" fillId="96" borderId="0" applyNumberFormat="0" applyBorder="0" applyAlignment="0" applyProtection="0"/>
    <xf numFmtId="0" fontId="47" fillId="75" borderId="0" applyNumberFormat="0" applyBorder="0" applyAlignment="0" applyProtection="0"/>
    <xf numFmtId="0" fontId="47" fillId="75" borderId="0" applyNumberFormat="0" applyBorder="0" applyAlignment="0" applyProtection="0"/>
    <xf numFmtId="0" fontId="75" fillId="96" borderId="0" applyNumberFormat="0" applyBorder="0" applyAlignment="0" applyProtection="0"/>
    <xf numFmtId="0" fontId="75" fillId="96" borderId="0" applyNumberFormat="0" applyBorder="0" applyAlignment="0" applyProtection="0"/>
    <xf numFmtId="0" fontId="75" fillId="96" borderId="0" applyNumberFormat="0" applyBorder="0" applyAlignment="0" applyProtection="0"/>
    <xf numFmtId="0" fontId="47" fillId="75" borderId="0" applyNumberFormat="0" applyBorder="0" applyAlignment="0" applyProtection="0"/>
    <xf numFmtId="0" fontId="75" fillId="96" borderId="0" applyNumberFormat="0" applyBorder="0" applyAlignment="0" applyProtection="0"/>
    <xf numFmtId="0" fontId="75" fillId="96" borderId="0" applyNumberFormat="0" applyBorder="0" applyAlignment="0" applyProtection="0"/>
    <xf numFmtId="0" fontId="75" fillId="96" borderId="0" applyNumberFormat="0" applyBorder="0" applyAlignment="0" applyProtection="0"/>
    <xf numFmtId="0" fontId="15" fillId="21" borderId="0" applyNumberFormat="0" applyBorder="0" applyAlignment="0" applyProtection="0"/>
    <xf numFmtId="0" fontId="47" fillId="75" borderId="0" applyNumberFormat="0" applyBorder="0" applyAlignment="0" applyProtection="0"/>
    <xf numFmtId="0" fontId="47" fillId="75" borderId="0" applyNumberFormat="0" applyBorder="0" applyAlignment="0" applyProtection="0"/>
    <xf numFmtId="0" fontId="47" fillId="75" borderId="0" applyNumberFormat="0" applyBorder="0" applyAlignment="0" applyProtection="0"/>
    <xf numFmtId="0" fontId="47" fillId="75" borderId="0" applyNumberFormat="0" applyBorder="0" applyAlignment="0" applyProtection="0"/>
    <xf numFmtId="0" fontId="47" fillId="75" borderId="0" applyNumberFormat="0" applyBorder="0" applyAlignment="0" applyProtection="0"/>
    <xf numFmtId="0" fontId="47" fillId="75" borderId="0" applyNumberFormat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1" fillId="0" borderId="0"/>
    <xf numFmtId="0" fontId="1" fillId="0" borderId="0"/>
    <xf numFmtId="0" fontId="76" fillId="0" borderId="0"/>
    <xf numFmtId="0" fontId="76" fillId="0" borderId="0"/>
    <xf numFmtId="0" fontId="76" fillId="0" borderId="0"/>
    <xf numFmtId="0" fontId="8" fillId="0" borderId="0"/>
    <xf numFmtId="0" fontId="76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1" fillId="0" borderId="0"/>
    <xf numFmtId="0" fontId="1" fillId="0" borderId="0"/>
    <xf numFmtId="0" fontId="40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7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67" fillId="0" borderId="0"/>
    <xf numFmtId="0" fontId="67" fillId="0" borderId="0"/>
    <xf numFmtId="0" fontId="67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25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64" fillId="58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8" fillId="25" borderId="29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1" fillId="89" borderId="35" applyNumberFormat="0" applyFont="0" applyAlignment="0" applyProtection="0"/>
    <xf numFmtId="0" fontId="49" fillId="56" borderId="48" applyNumberFormat="0" applyAlignment="0" applyProtection="0"/>
    <xf numFmtId="0" fontId="49" fillId="87" borderId="48" applyNumberFormat="0" applyAlignment="0" applyProtection="0"/>
    <xf numFmtId="0" fontId="49" fillId="87" borderId="48" applyNumberFormat="0" applyAlignment="0" applyProtection="0"/>
    <xf numFmtId="0" fontId="49" fillId="76" borderId="48" applyNumberFormat="0" applyAlignment="0" applyProtection="0"/>
    <xf numFmtId="0" fontId="49" fillId="56" borderId="48" applyNumberFormat="0" applyAlignment="0" applyProtection="0"/>
    <xf numFmtId="0" fontId="49" fillId="87" borderId="48" applyNumberFormat="0" applyAlignment="0" applyProtection="0"/>
    <xf numFmtId="0" fontId="49" fillId="87" borderId="48" applyNumberFormat="0" applyAlignment="0" applyProtection="0"/>
    <xf numFmtId="0" fontId="49" fillId="76" borderId="48" applyNumberFormat="0" applyAlignment="0" applyProtection="0"/>
    <xf numFmtId="0" fontId="49" fillId="87" borderId="48" applyNumberFormat="0" applyAlignment="0" applyProtection="0"/>
    <xf numFmtId="0" fontId="49" fillId="87" borderId="48" applyNumberFormat="0" applyAlignment="0" applyProtection="0"/>
    <xf numFmtId="0" fontId="17" fillId="23" borderId="26" applyNumberFormat="0" applyAlignment="0" applyProtection="0"/>
    <xf numFmtId="0" fontId="49" fillId="56" borderId="48" applyNumberFormat="0" applyAlignment="0" applyProtection="0"/>
    <xf numFmtId="0" fontId="49" fillId="76" borderId="48" applyNumberFormat="0" applyAlignment="0" applyProtection="0"/>
    <xf numFmtId="0" fontId="49" fillId="56" borderId="48" applyNumberFormat="0" applyAlignment="0" applyProtection="0"/>
    <xf numFmtId="0" fontId="49" fillId="76" borderId="48" applyNumberFormat="0" applyAlignment="0" applyProtection="0"/>
    <xf numFmtId="0" fontId="49" fillId="56" borderId="48" applyNumberFormat="0" applyAlignment="0" applyProtection="0"/>
    <xf numFmtId="3" fontId="77" fillId="87" borderId="49" applyNumberFormat="0" applyFill="0" applyAlignment="0" applyProtection="0"/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172" fontId="38" fillId="97" borderId="0">
      <alignment horizontal="right"/>
      <protection locked="0"/>
    </xf>
    <xf numFmtId="9" fontId="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8" fillId="0" borderId="0" applyFont="0" applyFill="0" applyBorder="0" applyAlignment="0" applyProtection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166" fontId="28" fillId="0" borderId="1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29" fillId="0" borderId="50" applyBorder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0" fontId="48" fillId="52" borderId="0" applyNumberFormat="0" applyBorder="0" applyAlignment="0" applyProtection="0"/>
    <xf numFmtId="49" fontId="79" fillId="0" borderId="0">
      <alignment horizontal="left"/>
    </xf>
    <xf numFmtId="0" fontId="80" fillId="0" borderId="31"/>
    <xf numFmtId="0" fontId="80" fillId="0" borderId="31"/>
    <xf numFmtId="0" fontId="80" fillId="0" borderId="31"/>
    <xf numFmtId="0" fontId="49" fillId="76" borderId="48" applyNumberFormat="0" applyAlignment="0" applyProtection="0"/>
    <xf numFmtId="0" fontId="49" fillId="76" borderId="48" applyNumberFormat="0" applyAlignment="0" applyProtection="0"/>
    <xf numFmtId="0" fontId="49" fillId="76" borderId="48" applyNumberFormat="0" applyAlignment="0" applyProtection="0"/>
    <xf numFmtId="0" fontId="31" fillId="61" borderId="1">
      <alignment horizontal="center"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1" fillId="0" borderId="51" applyNumberFormat="0" applyAlignment="0" applyProtection="0"/>
    <xf numFmtId="0" fontId="82" fillId="0" borderId="0" applyNumberFormat="0" applyProtection="0">
      <alignment horizontal="left" vertical="top"/>
    </xf>
    <xf numFmtId="0" fontId="83" fillId="0" borderId="52" applyNumberFormat="0" applyProtection="0">
      <alignment horizontal="left" vertical="top"/>
    </xf>
    <xf numFmtId="2" fontId="84" fillId="0" borderId="31"/>
    <xf numFmtId="2" fontId="84" fillId="0" borderId="31"/>
    <xf numFmtId="2" fontId="84" fillId="0" borderId="31"/>
    <xf numFmtId="167" fontId="84" fillId="0" borderId="31"/>
    <xf numFmtId="167" fontId="84" fillId="0" borderId="31"/>
    <xf numFmtId="167" fontId="84" fillId="0" borderId="31"/>
    <xf numFmtId="2" fontId="85" fillId="56" borderId="31"/>
    <xf numFmtId="2" fontId="85" fillId="56" borderId="31"/>
    <xf numFmtId="2" fontId="85" fillId="56" borderId="31"/>
    <xf numFmtId="167" fontId="85" fillId="56" borderId="31"/>
    <xf numFmtId="167" fontId="85" fillId="56" borderId="31"/>
    <xf numFmtId="167" fontId="85" fillId="56" borderId="31"/>
    <xf numFmtId="2" fontId="86" fillId="98" borderId="31"/>
    <xf numFmtId="2" fontId="86" fillId="98" borderId="31"/>
    <xf numFmtId="2" fontId="86" fillId="98" borderId="31"/>
    <xf numFmtId="167" fontId="86" fillId="98" borderId="31"/>
    <xf numFmtId="167" fontId="86" fillId="98" borderId="31"/>
    <xf numFmtId="167" fontId="86" fillId="98" borderId="31"/>
    <xf numFmtId="2" fontId="86" fillId="99" borderId="31"/>
    <xf numFmtId="2" fontId="86" fillId="99" borderId="31"/>
    <xf numFmtId="2" fontId="86" fillId="99" borderId="31"/>
    <xf numFmtId="167" fontId="86" fillId="99" borderId="31"/>
    <xf numFmtId="167" fontId="86" fillId="99" borderId="31"/>
    <xf numFmtId="167" fontId="86" fillId="99" borderId="31"/>
    <xf numFmtId="2" fontId="85" fillId="80" borderId="31"/>
    <xf numFmtId="2" fontId="85" fillId="80" borderId="31"/>
    <xf numFmtId="2" fontId="85" fillId="80" borderId="31"/>
    <xf numFmtId="167" fontId="85" fillId="80" borderId="31"/>
    <xf numFmtId="167" fontId="85" fillId="80" borderId="31"/>
    <xf numFmtId="167" fontId="85" fillId="80" borderId="31"/>
    <xf numFmtId="0" fontId="86" fillId="100" borderId="31"/>
    <xf numFmtId="0" fontId="86" fillId="100" borderId="31"/>
    <xf numFmtId="0" fontId="86" fillId="100" borderId="31"/>
    <xf numFmtId="2" fontId="86" fillId="101" borderId="31"/>
    <xf numFmtId="2" fontId="86" fillId="101" borderId="31"/>
    <xf numFmtId="2" fontId="86" fillId="101" borderId="31"/>
    <xf numFmtId="167" fontId="86" fillId="101" borderId="31"/>
    <xf numFmtId="167" fontId="86" fillId="101" borderId="31"/>
    <xf numFmtId="167" fontId="86" fillId="101" borderId="31"/>
    <xf numFmtId="0" fontId="87" fillId="102" borderId="31"/>
    <xf numFmtId="0" fontId="87" fillId="102" borderId="31"/>
    <xf numFmtId="0" fontId="87" fillId="102" borderId="31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9" fillId="103" borderId="0" applyNumberFormat="0">
      <alignment horizontal="left"/>
    </xf>
    <xf numFmtId="0" fontId="51" fillId="0" borderId="0" applyNumberFormat="0" applyFill="0" applyBorder="0" applyAlignment="0" applyProtection="0"/>
    <xf numFmtId="0" fontId="89" fillId="103" borderId="0" applyNumberFormat="0">
      <alignment horizontal="left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89" fillId="103" borderId="0" applyNumberFormat="0">
      <alignment horizontal="left"/>
    </xf>
    <xf numFmtId="0" fontId="6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90" fillId="0" borderId="53" applyNumberFormat="0" applyBorder="0" applyProtection="0">
      <alignment vertical="center"/>
    </xf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42" applyNumberFormat="0" applyFill="0" applyAlignment="0" applyProtection="0"/>
    <xf numFmtId="0" fontId="52" fillId="0" borderId="42" applyNumberFormat="0" applyFill="0" applyAlignment="0" applyProtection="0"/>
    <xf numFmtId="0" fontId="52" fillId="0" borderId="42" applyNumberFormat="0" applyFill="0" applyAlignment="0" applyProtection="0"/>
    <xf numFmtId="0" fontId="53" fillId="0" borderId="43" applyNumberFormat="0" applyFill="0" applyAlignment="0" applyProtection="0"/>
    <xf numFmtId="0" fontId="53" fillId="0" borderId="43" applyNumberFormat="0" applyFill="0" applyAlignment="0" applyProtection="0"/>
    <xf numFmtId="0" fontId="53" fillId="0" borderId="43" applyNumberFormat="0" applyFill="0" applyAlignment="0" applyProtection="0"/>
    <xf numFmtId="0" fontId="54" fillId="0" borderId="47" applyNumberFormat="0" applyFill="0" applyAlignment="0" applyProtection="0"/>
    <xf numFmtId="0" fontId="54" fillId="0" borderId="47" applyNumberFormat="0" applyFill="0" applyAlignment="0" applyProtection="0"/>
    <xf numFmtId="0" fontId="54" fillId="0" borderId="47" applyNumberFormat="0" applyFill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54" applyNumberFormat="0" applyFill="0" applyAlignment="0" applyProtection="0"/>
    <xf numFmtId="0" fontId="91" fillId="0" borderId="55" applyNumberFormat="0" applyFill="0" applyAlignment="0" applyProtection="0"/>
    <xf numFmtId="0" fontId="91" fillId="0" borderId="55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91" fillId="0" borderId="55" applyNumberFormat="0" applyFill="0" applyAlignment="0" applyProtection="0"/>
    <xf numFmtId="0" fontId="91" fillId="0" borderId="55" applyNumberFormat="0" applyFill="0" applyAlignment="0" applyProtection="0"/>
    <xf numFmtId="0" fontId="23" fillId="0" borderId="30" applyNumberFormat="0" applyFill="0" applyAlignment="0" applyProtection="0"/>
    <xf numFmtId="0" fontId="91" fillId="0" borderId="55" applyNumberFormat="0" applyFill="0" applyAlignment="0" applyProtection="0"/>
    <xf numFmtId="0" fontId="55" fillId="0" borderId="54" applyNumberFormat="0" applyFill="0" applyAlignment="0" applyProtection="0"/>
    <xf numFmtId="0" fontId="91" fillId="0" borderId="55" applyNumberFormat="0" applyFill="0" applyAlignment="0" applyProtection="0"/>
    <xf numFmtId="0" fontId="91" fillId="0" borderId="55" applyNumberFormat="0" applyFill="0" applyAlignment="0" applyProtection="0"/>
    <xf numFmtId="0" fontId="91" fillId="0" borderId="55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0" fontId="55" fillId="0" borderId="54" applyNumberFormat="0" applyFill="0" applyAlignment="0" applyProtection="0"/>
    <xf numFmtId="179" fontId="39" fillId="55" borderId="1">
      <alignment horizontal="center"/>
    </xf>
    <xf numFmtId="175" fontId="39" fillId="55" borderId="0">
      <alignment horizontal="center"/>
    </xf>
    <xf numFmtId="3" fontId="39" fillId="55" borderId="1">
      <alignment horizontal="center"/>
    </xf>
    <xf numFmtId="49" fontId="39" fillId="85" borderId="1">
      <alignment horizontal="center"/>
    </xf>
    <xf numFmtId="0" fontId="56" fillId="88" borderId="34" applyNumberFormat="0" applyAlignment="0" applyProtection="0"/>
    <xf numFmtId="0" fontId="56" fillId="88" borderId="34" applyNumberFormat="0" applyAlignment="0" applyProtection="0"/>
    <xf numFmtId="0" fontId="56" fillId="88" borderId="34" applyNumberFormat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49" fontId="35" fillId="76" borderId="1">
      <alignment horizontal="left"/>
    </xf>
    <xf numFmtId="175" fontId="34" fillId="82" borderId="0">
      <alignment horizontal="left"/>
    </xf>
    <xf numFmtId="175" fontId="35" fillId="75" borderId="0">
      <alignment horizontal="center"/>
    </xf>
    <xf numFmtId="0" fontId="1" fillId="0" borderId="0"/>
    <xf numFmtId="0" fontId="1" fillId="0" borderId="0"/>
    <xf numFmtId="49" fontId="32" fillId="85" borderId="56">
      <alignment horizontal="center"/>
    </xf>
    <xf numFmtId="49" fontId="34" fillId="77" borderId="56">
      <alignment horizontal="left"/>
    </xf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166" fontId="28" fillId="0" borderId="56" applyBorder="0"/>
    <xf numFmtId="0" fontId="31" fillId="61" borderId="56">
      <alignment horizontal="center"/>
    </xf>
    <xf numFmtId="179" fontId="39" fillId="55" borderId="56">
      <alignment horizontal="center"/>
    </xf>
    <xf numFmtId="3" fontId="39" fillId="55" borderId="56">
      <alignment horizontal="center"/>
    </xf>
    <xf numFmtId="49" fontId="39" fillId="85" borderId="56">
      <alignment horizontal="center"/>
    </xf>
    <xf numFmtId="49" fontId="35" fillId="76" borderId="56">
      <alignment horizontal="left"/>
    </xf>
    <xf numFmtId="0" fontId="9" fillId="0" borderId="0" applyNumberFormat="0" applyFill="0" applyBorder="0" applyAlignment="0" applyProtection="0"/>
    <xf numFmtId="0" fontId="10" fillId="0" borderId="22" applyNumberFormat="0" applyFill="0" applyAlignment="0" applyProtection="0"/>
    <xf numFmtId="0" fontId="11" fillId="0" borderId="23" applyNumberFormat="0" applyFill="0" applyAlignment="0" applyProtection="0"/>
    <xf numFmtId="0" fontId="12" fillId="0" borderId="24" applyNumberFormat="0" applyFill="0" applyAlignment="0" applyProtection="0"/>
    <xf numFmtId="0" fontId="12" fillId="0" borderId="0" applyNumberFormat="0" applyFill="0" applyBorder="0" applyAlignment="0" applyProtection="0"/>
    <xf numFmtId="0" fontId="13" fillId="19" borderId="0" applyNumberFormat="0" applyBorder="0" applyAlignment="0" applyProtection="0"/>
    <xf numFmtId="0" fontId="14" fillId="20" borderId="0" applyNumberFormat="0" applyBorder="0" applyAlignment="0" applyProtection="0"/>
    <xf numFmtId="0" fontId="15" fillId="21" borderId="0" applyNumberFormat="0" applyBorder="0" applyAlignment="0" applyProtection="0"/>
    <xf numFmtId="0" fontId="16" fillId="22" borderId="25" applyNumberFormat="0" applyAlignment="0" applyProtection="0"/>
    <xf numFmtId="0" fontId="17" fillId="23" borderId="26" applyNumberFormat="0" applyAlignment="0" applyProtection="0"/>
    <xf numFmtId="0" fontId="18" fillId="23" borderId="25" applyNumberFormat="0" applyAlignment="0" applyProtection="0"/>
    <xf numFmtId="0" fontId="19" fillId="0" borderId="27" applyNumberFormat="0" applyFill="0" applyAlignment="0" applyProtection="0"/>
    <xf numFmtId="0" fontId="20" fillId="24" borderId="28" applyNumberFormat="0" applyAlignment="0" applyProtection="0"/>
    <xf numFmtId="0" fontId="21" fillId="0" borderId="0" applyNumberFormat="0" applyFill="0" applyBorder="0" applyAlignment="0" applyProtection="0"/>
    <xf numFmtId="0" fontId="8" fillId="25" borderId="29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30" applyNumberFormat="0" applyFill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8" fillId="47" borderId="0" applyNumberFormat="0" applyBorder="0" applyAlignment="0" applyProtection="0"/>
    <xf numFmtId="0" fontId="8" fillId="48" borderId="0" applyNumberFormat="0" applyBorder="0" applyAlignment="0" applyProtection="0"/>
    <xf numFmtId="0" fontId="24" fillId="49" borderId="0" applyNumberFormat="0" applyBorder="0" applyAlignment="0" applyProtection="0"/>
    <xf numFmtId="0" fontId="102" fillId="0" borderId="0"/>
    <xf numFmtId="0" fontId="102" fillId="89" borderId="35" applyNumberFormat="0" applyFont="0" applyAlignment="0" applyProtection="0"/>
    <xf numFmtId="44" fontId="102" fillId="0" borderId="0" applyFont="0" applyFill="0" applyBorder="0" applyAlignment="0" applyProtection="0"/>
    <xf numFmtId="0" fontId="102" fillId="89" borderId="35" applyNumberFormat="0" applyFont="0" applyAlignment="0" applyProtection="0"/>
    <xf numFmtId="9" fontId="102" fillId="0" borderId="0" applyFont="0" applyFill="0" applyBorder="0" applyAlignment="0" applyProtection="0"/>
  </cellStyleXfs>
  <cellXfs count="225">
    <xf numFmtId="0" fontId="0" fillId="0" borderId="0" xfId="0"/>
    <xf numFmtId="0" fontId="0" fillId="2" borderId="1" xfId="0" applyFill="1" applyBorder="1"/>
    <xf numFmtId="14" fontId="0" fillId="0" borderId="0" xfId="0" applyNumberFormat="1"/>
    <xf numFmtId="14" fontId="3" fillId="5" borderId="1" xfId="2" applyNumberFormat="1" applyFont="1" applyFill="1" applyBorder="1" applyAlignment="1" applyProtection="1">
      <alignment horizontal="center"/>
      <protection hidden="1"/>
    </xf>
    <xf numFmtId="0" fontId="0" fillId="6" borderId="1" xfId="0" applyFill="1" applyBorder="1" applyAlignment="1">
      <alignment horizontal="center"/>
    </xf>
    <xf numFmtId="0" fontId="0" fillId="8" borderId="6" xfId="0" applyFill="1" applyBorder="1"/>
    <xf numFmtId="0" fontId="0" fillId="0" borderId="1" xfId="0" applyBorder="1" applyAlignment="1">
      <alignment horizontal="center"/>
    </xf>
    <xf numFmtId="0" fontId="0" fillId="2" borderId="0" xfId="0" applyFill="1" applyBorder="1"/>
    <xf numFmtId="1" fontId="0" fillId="10" borderId="1" xfId="0" applyNumberFormat="1" applyFill="1" applyBorder="1" applyAlignment="1">
      <alignment horizontal="center"/>
    </xf>
    <xf numFmtId="0" fontId="4" fillId="11" borderId="8" xfId="0" applyFont="1" applyFill="1" applyBorder="1" applyAlignment="1">
      <alignment horizontal="center" vertical="center"/>
    </xf>
    <xf numFmtId="0" fontId="5" fillId="13" borderId="0" xfId="0" applyFont="1" applyFill="1" applyAlignment="1">
      <alignment vertical="center"/>
    </xf>
    <xf numFmtId="0" fontId="4" fillId="11" borderId="10" xfId="0" applyFont="1" applyFill="1" applyBorder="1" applyAlignment="1">
      <alignment horizontal="center" vertical="center"/>
    </xf>
    <xf numFmtId="0" fontId="4" fillId="11" borderId="11" xfId="0" applyFont="1" applyFill="1" applyBorder="1" applyAlignment="1">
      <alignment horizontal="center" vertical="center"/>
    </xf>
    <xf numFmtId="168" fontId="0" fillId="14" borderId="8" xfId="0" applyNumberFormat="1" applyFill="1" applyBorder="1"/>
    <xf numFmtId="0" fontId="4" fillId="11" borderId="0" xfId="0" applyFont="1" applyFill="1" applyBorder="1" applyAlignment="1">
      <alignment horizontal="center" vertical="center"/>
    </xf>
    <xf numFmtId="0" fontId="0" fillId="15" borderId="18" xfId="0" applyFill="1" applyBorder="1"/>
    <xf numFmtId="0" fontId="0" fillId="15" borderId="19" xfId="0" applyFill="1" applyBorder="1"/>
    <xf numFmtId="0" fontId="0" fillId="15" borderId="20" xfId="0" applyFill="1" applyBorder="1"/>
    <xf numFmtId="0" fontId="0" fillId="15" borderId="14" xfId="0" applyFill="1" applyBorder="1"/>
    <xf numFmtId="0" fontId="0" fillId="15" borderId="0" xfId="0" applyFill="1" applyBorder="1"/>
    <xf numFmtId="0" fontId="0" fillId="15" borderId="21" xfId="0" applyFill="1" applyBorder="1"/>
    <xf numFmtId="0" fontId="0" fillId="15" borderId="15" xfId="0" applyFill="1" applyBorder="1"/>
    <xf numFmtId="0" fontId="0" fillId="15" borderId="16" xfId="0" applyFill="1" applyBorder="1"/>
    <xf numFmtId="0" fontId="0" fillId="15" borderId="17" xfId="0" applyFill="1" applyBorder="1"/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2" fontId="0" fillId="18" borderId="9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2" fontId="0" fillId="18" borderId="8" xfId="0" applyNumberForma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2" fontId="6" fillId="12" borderId="9" xfId="0" applyNumberFormat="1" applyFont="1" applyFill="1" applyBorder="1" applyAlignment="1">
      <alignment horizontal="center" vertical="center"/>
    </xf>
    <xf numFmtId="0" fontId="0" fillId="2" borderId="2" xfId="0" applyFill="1" applyBorder="1"/>
    <xf numFmtId="169" fontId="0" fillId="18" borderId="8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9" fontId="0" fillId="0" borderId="0" xfId="0" applyNumberFormat="1"/>
    <xf numFmtId="0" fontId="0" fillId="0" borderId="5" xfId="0" applyBorder="1" applyAlignment="1">
      <alignment horizontal="center"/>
    </xf>
    <xf numFmtId="0" fontId="96" fillId="106" borderId="0" xfId="0" applyFont="1" applyFill="1"/>
    <xf numFmtId="10" fontId="37" fillId="106" borderId="56" xfId="1087" applyNumberFormat="1" applyFont="1" applyFill="1" applyBorder="1" applyAlignment="1" applyProtection="1">
      <alignment horizontal="center"/>
      <protection hidden="1"/>
    </xf>
    <xf numFmtId="0" fontId="0" fillId="105" borderId="0" xfId="0" applyFill="1"/>
    <xf numFmtId="2" fontId="33" fillId="5" borderId="0" xfId="4" applyNumberFormat="1" applyFont="1" applyFill="1" applyBorder="1" applyAlignment="1" applyProtection="1">
      <alignment horizontal="center"/>
      <protection hidden="1"/>
    </xf>
    <xf numFmtId="14" fontId="93" fillId="5" borderId="14" xfId="4" applyNumberFormat="1" applyFont="1" applyFill="1" applyBorder="1" applyAlignment="1" applyProtection="1">
      <alignment horizontal="center"/>
      <protection hidden="1"/>
    </xf>
    <xf numFmtId="2" fontId="97" fillId="5" borderId="56" xfId="946" applyNumberFormat="1" applyFont="1" applyFill="1" applyBorder="1" applyAlignment="1" applyProtection="1">
      <alignment horizontal="center"/>
    </xf>
    <xf numFmtId="14" fontId="3" fillId="5" borderId="56" xfId="946" applyNumberFormat="1" applyFont="1" applyFill="1" applyBorder="1" applyAlignment="1" applyProtection="1">
      <alignment horizontal="center"/>
      <protection hidden="1"/>
    </xf>
    <xf numFmtId="2" fontId="97" fillId="5" borderId="56" xfId="946" applyNumberFormat="1" applyFont="1" applyFill="1" applyBorder="1" applyAlignment="1" applyProtection="1">
      <alignment horizontal="center"/>
    </xf>
    <xf numFmtId="14" fontId="3" fillId="5" borderId="56" xfId="946" applyNumberFormat="1" applyFont="1" applyFill="1" applyBorder="1" applyAlignment="1" applyProtection="1">
      <alignment horizontal="center"/>
      <protection hidden="1"/>
    </xf>
    <xf numFmtId="2" fontId="97" fillId="5" borderId="56" xfId="946" applyNumberFormat="1" applyFont="1" applyFill="1" applyBorder="1" applyAlignment="1" applyProtection="1">
      <alignment horizontal="center"/>
    </xf>
    <xf numFmtId="14" fontId="3" fillId="5" borderId="56" xfId="946" applyNumberFormat="1" applyFont="1" applyFill="1" applyBorder="1" applyAlignment="1" applyProtection="1">
      <alignment horizontal="center"/>
      <protection hidden="1"/>
    </xf>
    <xf numFmtId="2" fontId="97" fillId="5" borderId="56" xfId="946" applyNumberFormat="1" applyFont="1" applyFill="1" applyBorder="1" applyAlignment="1" applyProtection="1">
      <alignment horizontal="center"/>
    </xf>
    <xf numFmtId="14" fontId="98" fillId="4" borderId="58" xfId="1088" applyNumberFormat="1" applyFont="1" applyFill="1" applyBorder="1" applyAlignment="1" applyProtection="1">
      <alignment horizontal="center"/>
      <protection locked="0"/>
    </xf>
    <xf numFmtId="14" fontId="3" fillId="5" borderId="56" xfId="946" applyNumberFormat="1" applyFont="1" applyFill="1" applyBorder="1" applyAlignment="1" applyProtection="1">
      <alignment horizontal="center"/>
      <protection hidden="1"/>
    </xf>
    <xf numFmtId="2" fontId="97" fillId="5" borderId="56" xfId="946" applyNumberFormat="1" applyFont="1" applyFill="1" applyBorder="1" applyAlignment="1" applyProtection="1">
      <alignment horizontal="center"/>
    </xf>
    <xf numFmtId="2" fontId="99" fillId="5" borderId="56" xfId="1088" applyNumberFormat="1" applyFont="1" applyFill="1" applyBorder="1" applyAlignment="1" applyProtection="1">
      <alignment horizontal="center"/>
      <protection hidden="1"/>
    </xf>
    <xf numFmtId="166" fontId="2" fillId="4" borderId="56" xfId="1088" applyNumberFormat="1" applyFont="1" applyFill="1" applyBorder="1" applyAlignment="1" applyProtection="1">
      <alignment horizontal="center" vertical="center"/>
      <protection hidden="1"/>
    </xf>
    <xf numFmtId="14" fontId="3" fillId="5" borderId="56" xfId="946" applyNumberFormat="1" applyFont="1" applyFill="1" applyBorder="1" applyAlignment="1" applyProtection="1">
      <alignment horizontal="center"/>
      <protection hidden="1"/>
    </xf>
    <xf numFmtId="2" fontId="97" fillId="5" borderId="56" xfId="946" applyNumberFormat="1" applyFont="1" applyFill="1" applyBorder="1" applyAlignment="1" applyProtection="1">
      <alignment horizontal="center"/>
    </xf>
    <xf numFmtId="2" fontId="99" fillId="5" borderId="56" xfId="1088" applyNumberFormat="1" applyFont="1" applyFill="1" applyBorder="1" applyAlignment="1" applyProtection="1">
      <alignment horizontal="center"/>
      <protection hidden="1"/>
    </xf>
    <xf numFmtId="166" fontId="2" fillId="4" borderId="56" xfId="1088" applyNumberFormat="1" applyFont="1" applyFill="1" applyBorder="1" applyAlignment="1" applyProtection="1">
      <alignment horizontal="center" vertical="center"/>
      <protection hidden="1"/>
    </xf>
    <xf numFmtId="0" fontId="0" fillId="0" borderId="0" xfId="0"/>
    <xf numFmtId="0" fontId="0" fillId="0" borderId="0" xfId="0"/>
    <xf numFmtId="14" fontId="3" fillId="5" borderId="56" xfId="4" applyNumberFormat="1" applyFont="1" applyFill="1" applyBorder="1" applyAlignment="1" applyProtection="1">
      <alignment horizontal="center"/>
      <protection hidden="1"/>
    </xf>
    <xf numFmtId="2" fontId="33" fillId="5" borderId="0" xfId="4" applyNumberFormat="1" applyFont="1" applyFill="1" applyBorder="1" applyAlignment="1" applyProtection="1">
      <alignment horizontal="center"/>
      <protection hidden="1"/>
    </xf>
    <xf numFmtId="0" fontId="0" fillId="3" borderId="0" xfId="0" applyFill="1"/>
    <xf numFmtId="0" fontId="0" fillId="15" borderId="39" xfId="0" applyFill="1" applyBorder="1" applyAlignment="1">
      <alignment horizontal="center"/>
    </xf>
    <xf numFmtId="0" fontId="0" fillId="15" borderId="58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110" borderId="10" xfId="0" applyFill="1" applyBorder="1"/>
    <xf numFmtId="0" fontId="0" fillId="110" borderId="59" xfId="0" applyFill="1" applyBorder="1"/>
    <xf numFmtId="0" fontId="0" fillId="110" borderId="59" xfId="0" applyFill="1" applyBorder="1" applyAlignment="1">
      <alignment horizontal="center"/>
    </xf>
    <xf numFmtId="0" fontId="0" fillId="110" borderId="60" xfId="0" applyFill="1" applyBorder="1" applyAlignment="1">
      <alignment horizontal="center"/>
    </xf>
    <xf numFmtId="0" fontId="0" fillId="110" borderId="61" xfId="0" applyFill="1" applyBorder="1" applyAlignment="1">
      <alignment horizontal="center"/>
    </xf>
    <xf numFmtId="0" fontId="0" fillId="110" borderId="62" xfId="0" applyFill="1" applyBorder="1" applyAlignment="1">
      <alignment horizontal="center"/>
    </xf>
    <xf numFmtId="0" fontId="0" fillId="110" borderId="63" xfId="0" applyFill="1" applyBorder="1" applyAlignment="1">
      <alignment horizontal="center"/>
    </xf>
    <xf numFmtId="0" fontId="0" fillId="110" borderId="64" xfId="0" applyFill="1" applyBorder="1"/>
    <xf numFmtId="0" fontId="0" fillId="110" borderId="0" xfId="0" applyFill="1" applyBorder="1"/>
    <xf numFmtId="0" fontId="0" fillId="110" borderId="0" xfId="0" applyFill="1" applyBorder="1" applyAlignment="1">
      <alignment horizontal="center"/>
    </xf>
    <xf numFmtId="0" fontId="0" fillId="110" borderId="65" xfId="0" applyFill="1" applyBorder="1" applyAlignment="1">
      <alignment horizontal="center"/>
    </xf>
    <xf numFmtId="0" fontId="0" fillId="110" borderId="66" xfId="0" applyFill="1" applyBorder="1" applyAlignment="1">
      <alignment horizontal="center"/>
    </xf>
    <xf numFmtId="0" fontId="0" fillId="110" borderId="67" xfId="0" applyFill="1" applyBorder="1" applyAlignment="1">
      <alignment horizontal="center"/>
    </xf>
    <xf numFmtId="0" fontId="0" fillId="110" borderId="68" xfId="0" applyFill="1" applyBorder="1" applyAlignment="1">
      <alignment horizontal="center"/>
    </xf>
    <xf numFmtId="0" fontId="0" fillId="110" borderId="52" xfId="0" applyFill="1" applyBorder="1" applyAlignment="1">
      <alignment horizontal="center"/>
    </xf>
    <xf numFmtId="0" fontId="0" fillId="110" borderId="69" xfId="0" applyFill="1" applyBorder="1" applyAlignment="1">
      <alignment horizontal="center"/>
    </xf>
    <xf numFmtId="0" fontId="0" fillId="110" borderId="9" xfId="0" applyFill="1" applyBorder="1" applyAlignment="1">
      <alignment horizontal="center"/>
    </xf>
    <xf numFmtId="0" fontId="23" fillId="110" borderId="0" xfId="0" applyFont="1" applyFill="1" applyBorder="1" applyAlignment="1">
      <alignment horizontal="center"/>
    </xf>
    <xf numFmtId="0" fontId="0" fillId="110" borderId="64" xfId="0" applyFill="1" applyBorder="1" applyAlignment="1">
      <alignment horizontal="center"/>
    </xf>
    <xf numFmtId="0" fontId="0" fillId="110" borderId="70" xfId="0" applyFill="1" applyBorder="1" applyAlignment="1">
      <alignment horizontal="center"/>
    </xf>
    <xf numFmtId="0" fontId="0" fillId="110" borderId="71" xfId="0" applyFill="1" applyBorder="1" applyAlignment="1">
      <alignment horizontal="center"/>
    </xf>
    <xf numFmtId="0" fontId="0" fillId="110" borderId="72" xfId="0" applyFill="1" applyBorder="1" applyAlignment="1">
      <alignment horizontal="center"/>
    </xf>
    <xf numFmtId="0" fontId="0" fillId="110" borderId="14" xfId="0" applyFill="1" applyBorder="1" applyAlignment="1">
      <alignment horizontal="center"/>
    </xf>
    <xf numFmtId="0" fontId="0" fillId="110" borderId="21" xfId="0" applyFill="1" applyBorder="1" applyAlignment="1">
      <alignment horizontal="center"/>
    </xf>
    <xf numFmtId="0" fontId="0" fillId="110" borderId="73" xfId="0" applyFill="1" applyBorder="1"/>
    <xf numFmtId="0" fontId="0" fillId="110" borderId="74" xfId="0" applyFill="1" applyBorder="1" applyAlignment="1">
      <alignment horizontal="center"/>
    </xf>
    <xf numFmtId="0" fontId="23" fillId="110" borderId="75" xfId="0" applyFont="1" applyFill="1" applyBorder="1" applyAlignment="1">
      <alignment horizontal="center"/>
    </xf>
    <xf numFmtId="0" fontId="0" fillId="110" borderId="73" xfId="0" applyFill="1" applyBorder="1" applyAlignment="1">
      <alignment horizontal="center"/>
    </xf>
    <xf numFmtId="0" fontId="0" fillId="110" borderId="75" xfId="0" applyFill="1" applyBorder="1" applyAlignment="1">
      <alignment horizontal="center"/>
    </xf>
    <xf numFmtId="0" fontId="0" fillId="110" borderId="76" xfId="0" applyFill="1" applyBorder="1" applyAlignment="1">
      <alignment horizontal="center"/>
    </xf>
    <xf numFmtId="0" fontId="0" fillId="110" borderId="77" xfId="0" applyFill="1" applyBorder="1" applyAlignment="1">
      <alignment horizontal="center"/>
    </xf>
    <xf numFmtId="0" fontId="0" fillId="111" borderId="13" xfId="0" applyFill="1" applyBorder="1" applyAlignment="1">
      <alignment horizontal="center"/>
    </xf>
    <xf numFmtId="0" fontId="0" fillId="111" borderId="12" xfId="0" applyFill="1" applyBorder="1" applyAlignment="1">
      <alignment horizontal="center"/>
    </xf>
    <xf numFmtId="0" fontId="0" fillId="111" borderId="78" xfId="0" applyFill="1" applyBorder="1" applyAlignment="1">
      <alignment horizontal="center"/>
    </xf>
    <xf numFmtId="0" fontId="0" fillId="111" borderId="64" xfId="0" applyFill="1" applyBorder="1" applyAlignment="1">
      <alignment horizontal="center"/>
    </xf>
    <xf numFmtId="0" fontId="0" fillId="111" borderId="70" xfId="0" applyFill="1" applyBorder="1" applyAlignment="1">
      <alignment horizontal="center"/>
    </xf>
    <xf numFmtId="0" fontId="0" fillId="111" borderId="0" xfId="0" applyFill="1" applyBorder="1" applyAlignment="1">
      <alignment horizontal="center"/>
    </xf>
    <xf numFmtId="166" fontId="0" fillId="111" borderId="0" xfId="0" applyNumberFormat="1" applyFill="1" applyBorder="1" applyAlignment="1">
      <alignment horizontal="center"/>
    </xf>
    <xf numFmtId="0" fontId="0" fillId="111" borderId="73" xfId="0" applyFill="1" applyBorder="1" applyAlignment="1">
      <alignment horizontal="center"/>
    </xf>
    <xf numFmtId="0" fontId="0" fillId="111" borderId="74" xfId="0" applyFill="1" applyBorder="1" applyAlignment="1">
      <alignment horizontal="center"/>
    </xf>
    <xf numFmtId="0" fontId="0" fillId="111" borderId="75" xfId="0" applyFill="1" applyBorder="1" applyAlignment="1">
      <alignment horizontal="center"/>
    </xf>
    <xf numFmtId="2" fontId="0" fillId="111" borderId="0" xfId="0" applyNumberFormat="1" applyFill="1" applyBorder="1" applyAlignment="1">
      <alignment horizontal="center"/>
    </xf>
    <xf numFmtId="168" fontId="0" fillId="0" borderId="0" xfId="0" applyNumberFormat="1"/>
    <xf numFmtId="1" fontId="0" fillId="0" borderId="0" xfId="0" applyNumberFormat="1"/>
    <xf numFmtId="166" fontId="0" fillId="0" borderId="10" xfId="0" applyNumberFormat="1" applyBorder="1" applyAlignment="1">
      <alignment horizontal="center"/>
    </xf>
    <xf numFmtId="166" fontId="0" fillId="0" borderId="64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66" fontId="0" fillId="0" borderId="70" xfId="0" applyNumberFormat="1" applyBorder="1" applyAlignment="1">
      <alignment horizontal="center"/>
    </xf>
    <xf numFmtId="166" fontId="0" fillId="0" borderId="73" xfId="0" applyNumberFormat="1" applyBorder="1" applyAlignment="1">
      <alignment horizontal="center"/>
    </xf>
    <xf numFmtId="166" fontId="0" fillId="0" borderId="75" xfId="0" applyNumberFormat="1" applyBorder="1" applyAlignment="1">
      <alignment horizontal="center"/>
    </xf>
    <xf numFmtId="166" fontId="0" fillId="0" borderId="74" xfId="0" applyNumberFormat="1" applyBorder="1" applyAlignment="1">
      <alignment horizontal="center"/>
    </xf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4" fontId="3" fillId="5" borderId="56" xfId="1371" applyNumberFormat="1" applyFont="1" applyFill="1" applyBorder="1" applyAlignment="1" applyProtection="1">
      <alignment horizontal="center"/>
      <protection hidden="1"/>
    </xf>
    <xf numFmtId="2" fontId="92" fillId="104" borderId="56" xfId="1371" applyNumberFormat="1" applyFont="1" applyFill="1" applyBorder="1" applyAlignment="1" applyProtection="1">
      <alignment horizontal="center"/>
      <protection locked="0"/>
    </xf>
    <xf numFmtId="0" fontId="0" fillId="111" borderId="9" xfId="0" applyFill="1" applyBorder="1" applyAlignment="1">
      <alignment horizontal="center"/>
    </xf>
    <xf numFmtId="0" fontId="0" fillId="111" borderId="10" xfId="0" applyFill="1" applyBorder="1" applyAlignment="1">
      <alignment horizontal="center"/>
    </xf>
    <xf numFmtId="2" fontId="92" fillId="104" borderId="36" xfId="946" applyNumberFormat="1" applyFont="1" applyFill="1" applyBorder="1" applyAlignment="1" applyProtection="1">
      <alignment horizontal="center"/>
      <protection locked="0"/>
    </xf>
    <xf numFmtId="2" fontId="92" fillId="104" borderId="57" xfId="946" applyNumberFormat="1" applyFont="1" applyFill="1" applyBorder="1" applyAlignment="1" applyProtection="1">
      <alignment horizontal="center"/>
      <protection locked="0"/>
    </xf>
    <xf numFmtId="14" fontId="3" fillId="5" borderId="56" xfId="946" applyNumberFormat="1" applyFont="1" applyFill="1" applyBorder="1" applyAlignment="1" applyProtection="1">
      <alignment horizontal="center"/>
      <protection hidden="1"/>
    </xf>
    <xf numFmtId="169" fontId="94" fillId="4" borderId="57" xfId="946" applyNumberFormat="1" applyFont="1" applyFill="1" applyBorder="1" applyAlignment="1" applyProtection="1">
      <alignment horizontal="center" vertical="center"/>
      <protection hidden="1"/>
    </xf>
    <xf numFmtId="180" fontId="94" fillId="4" borderId="2" xfId="1088" applyNumberFormat="1" applyFont="1" applyFill="1" applyBorder="1" applyAlignment="1" applyProtection="1">
      <alignment horizontal="center" vertical="center"/>
      <protection locked="0"/>
    </xf>
    <xf numFmtId="169" fontId="95" fillId="5" borderId="7" xfId="946" applyNumberFormat="1" applyFont="1" applyFill="1" applyBorder="1" applyAlignment="1" applyProtection="1">
      <alignment horizontal="center" vertical="center"/>
      <protection hidden="1"/>
    </xf>
    <xf numFmtId="10" fontId="33" fillId="5" borderId="56" xfId="1088" applyNumberFormat="1" applyFont="1" applyFill="1" applyBorder="1" applyAlignment="1" applyProtection="1">
      <alignment horizontal="center"/>
      <protection hidden="1"/>
    </xf>
    <xf numFmtId="0" fontId="0" fillId="111" borderId="59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0" xfId="0" applyBorder="1" applyAlignment="1">
      <alignment horizontal="center"/>
    </xf>
    <xf numFmtId="0" fontId="0" fillId="0" borderId="79" xfId="0" applyBorder="1" applyAlignment="1">
      <alignment horizontal="center"/>
    </xf>
    <xf numFmtId="0" fontId="96" fillId="17" borderId="0" xfId="0" applyFont="1" applyFill="1" applyAlignment="1">
      <alignment horizontal="center"/>
    </xf>
    <xf numFmtId="0" fontId="23" fillId="105" borderId="0" xfId="0" applyFont="1" applyFill="1"/>
    <xf numFmtId="0" fontId="0" fillId="17" borderId="13" xfId="0" applyFill="1" applyBorder="1"/>
    <xf numFmtId="0" fontId="0" fillId="17" borderId="12" xfId="0" applyFill="1" applyBorder="1" applyAlignment="1">
      <alignment horizontal="center"/>
    </xf>
    <xf numFmtId="0" fontId="96" fillId="106" borderId="0" xfId="0" applyFont="1" applyFill="1" applyAlignment="1">
      <alignment horizontal="center"/>
    </xf>
    <xf numFmtId="0" fontId="0" fillId="106" borderId="8" xfId="0" applyFill="1" applyBorder="1"/>
    <xf numFmtId="0" fontId="0" fillId="106" borderId="11" xfId="0" applyFill="1" applyBorder="1" applyAlignment="1">
      <alignment horizontal="center"/>
    </xf>
    <xf numFmtId="0" fontId="0" fillId="106" borderId="80" xfId="0" applyFill="1" applyBorder="1" applyAlignment="1">
      <alignment horizontal="center"/>
    </xf>
    <xf numFmtId="0" fontId="0" fillId="106" borderId="79" xfId="0" applyFill="1" applyBorder="1" applyAlignment="1">
      <alignment horizontal="center"/>
    </xf>
    <xf numFmtId="2" fontId="33" fillId="5" borderId="56" xfId="1088" applyNumberFormat="1" applyFont="1" applyFill="1" applyBorder="1" applyAlignment="1" applyProtection="1">
      <alignment horizontal="center"/>
      <protection hidden="1"/>
    </xf>
    <xf numFmtId="2" fontId="33" fillId="5" borderId="56" xfId="1375" applyNumberFormat="1" applyFont="1" applyFill="1" applyBorder="1" applyAlignment="1" applyProtection="1">
      <alignment horizontal="center"/>
      <protection hidden="1"/>
    </xf>
    <xf numFmtId="2" fontId="33" fillId="5" borderId="56" xfId="1087" applyNumberFormat="1" applyFont="1" applyFill="1" applyBorder="1" applyAlignment="1" applyProtection="1">
      <alignment horizontal="center"/>
      <protection hidden="1"/>
    </xf>
    <xf numFmtId="0" fontId="0" fillId="0" borderId="0" xfId="0"/>
    <xf numFmtId="2" fontId="0" fillId="8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18" borderId="0" xfId="0" applyNumberFormat="1" applyFill="1" applyBorder="1" applyAlignment="1">
      <alignment horizontal="center"/>
    </xf>
    <xf numFmtId="0" fontId="0" fillId="0" borderId="0" xfId="0"/>
    <xf numFmtId="0" fontId="0" fillId="0" borderId="56" xfId="0" applyBorder="1" applyAlignment="1">
      <alignment horizontal="center"/>
    </xf>
    <xf numFmtId="0" fontId="4" fillId="11" borderId="64" xfId="0" applyFont="1" applyFill="1" applyBorder="1" applyAlignment="1">
      <alignment horizontal="center" vertical="center"/>
    </xf>
    <xf numFmtId="0" fontId="0" fillId="107" borderId="7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113" borderId="56" xfId="0" applyFill="1" applyBorder="1" applyAlignment="1">
      <alignment horizontal="center"/>
    </xf>
    <xf numFmtId="0" fontId="0" fillId="105" borderId="56" xfId="0" applyFill="1" applyBorder="1" applyAlignment="1">
      <alignment horizontal="center"/>
    </xf>
    <xf numFmtId="0" fontId="0" fillId="14" borderId="0" xfId="0" applyFill="1"/>
    <xf numFmtId="0" fontId="0" fillId="0" borderId="0" xfId="0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6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100" fillId="107" borderId="4" xfId="0" applyFont="1" applyFill="1" applyBorder="1" applyAlignment="1">
      <alignment horizontal="center" vertical="center"/>
    </xf>
    <xf numFmtId="0" fontId="100" fillId="107" borderId="5" xfId="0" applyFont="1" applyFill="1" applyBorder="1" applyAlignment="1">
      <alignment horizontal="center" vertical="center"/>
    </xf>
    <xf numFmtId="0" fontId="100" fillId="107" borderId="3" xfId="0" applyFont="1" applyFill="1" applyBorder="1" applyAlignment="1">
      <alignment horizontal="center" vertical="center"/>
    </xf>
    <xf numFmtId="0" fontId="0" fillId="108" borderId="6" xfId="0" applyFill="1" applyBorder="1" applyAlignment="1">
      <alignment horizontal="center" vertical="center"/>
    </xf>
    <xf numFmtId="0" fontId="0" fillId="108" borderId="2" xfId="0" applyFill="1" applyBorder="1" applyAlignment="1">
      <alignment horizontal="center" vertical="center"/>
    </xf>
    <xf numFmtId="0" fontId="0" fillId="108" borderId="7" xfId="0" applyFill="1" applyBorder="1" applyAlignment="1">
      <alignment horizontal="center" vertical="center"/>
    </xf>
    <xf numFmtId="0" fontId="100" fillId="3" borderId="39" xfId="0" applyFont="1" applyFill="1" applyBorder="1" applyAlignment="1">
      <alignment horizontal="center"/>
    </xf>
    <xf numFmtId="0" fontId="100" fillId="3" borderId="52" xfId="0" applyFont="1" applyFill="1" applyBorder="1" applyAlignment="1">
      <alignment horizontal="center"/>
    </xf>
    <xf numFmtId="0" fontId="100" fillId="3" borderId="58" xfId="0" applyFont="1" applyFill="1" applyBorder="1" applyAlignment="1">
      <alignment horizontal="center"/>
    </xf>
    <xf numFmtId="0" fontId="100" fillId="112" borderId="36" xfId="0" applyFont="1" applyFill="1" applyBorder="1" applyAlignment="1">
      <alignment horizontal="center" vertical="center"/>
    </xf>
    <xf numFmtId="0" fontId="100" fillId="112" borderId="72" xfId="0" applyFont="1" applyFill="1" applyBorder="1" applyAlignment="1">
      <alignment horizontal="center" vertical="center"/>
    </xf>
    <xf numFmtId="0" fontId="100" fillId="112" borderId="81" xfId="0" applyFont="1" applyFill="1" applyBorder="1" applyAlignment="1">
      <alignment horizontal="center" vertical="center"/>
    </xf>
    <xf numFmtId="0" fontId="100" fillId="112" borderId="15" xfId="0" applyFont="1" applyFill="1" applyBorder="1" applyAlignment="1">
      <alignment horizontal="center" vertical="center"/>
    </xf>
    <xf numFmtId="0" fontId="100" fillId="112" borderId="16" xfId="0" applyFont="1" applyFill="1" applyBorder="1" applyAlignment="1">
      <alignment horizontal="center" vertical="center"/>
    </xf>
    <xf numFmtId="0" fontId="100" fillId="112" borderId="17" xfId="0" applyFont="1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01" fillId="109" borderId="39" xfId="0" applyFont="1" applyFill="1" applyBorder="1" applyAlignment="1">
      <alignment horizontal="center"/>
    </xf>
    <xf numFmtId="0" fontId="101" fillId="109" borderId="52" xfId="0" applyFont="1" applyFill="1" applyBorder="1" applyAlignment="1">
      <alignment horizontal="center"/>
    </xf>
    <xf numFmtId="0" fontId="101" fillId="109" borderId="58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2" borderId="13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9" borderId="1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7" xfId="0" applyBorder="1" applyAlignment="1"/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Border="1" applyAlignment="1"/>
    <xf numFmtId="2" fontId="100" fillId="114" borderId="39" xfId="0" applyNumberFormat="1" applyFont="1" applyFill="1" applyBorder="1" applyAlignment="1">
      <alignment horizontal="center" vertical="center"/>
    </xf>
    <xf numFmtId="0" fontId="0" fillId="0" borderId="52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/>
  </cellXfs>
  <cellStyles count="1376">
    <cellStyle name="_Book7" xfId="5"/>
    <cellStyle name="_Book7 2" xfId="6"/>
    <cellStyle name="_Book7_tw 14Jul" xfId="7"/>
    <cellStyle name="_Book7_tw 14Jul 2" xfId="8"/>
    <cellStyle name="_Book7_VL_PRICE" xfId="9"/>
    <cellStyle name="_Book7_VL_PRICE 2" xfId="10"/>
    <cellStyle name="=C:\WINNT35\SYSTEM32\COMMAND.COM" xfId="11"/>
    <cellStyle name="=C:\WINNT35\SYSTEM32\COMMAND.COM 2" xfId="12"/>
    <cellStyle name="=C:\WINNT35\SYSTEM32\COMMAND.COM 2 2" xfId="13"/>
    <cellStyle name="=C:\WINNT35\SYSTEM32\COMMAND.COM 2 3" xfId="14"/>
    <cellStyle name="=C:\WINNT35\SYSTEM32\COMMAND.COM 2 4" xfId="15"/>
    <cellStyle name="=C:\WINNT35\SYSTEM32\COMMAND.COM 3" xfId="16"/>
    <cellStyle name="=C:\WINNT35\SYSTEM32\COMMAND.COM 3 2" xfId="17"/>
    <cellStyle name="=C:\WINNT35\SYSTEM32\COMMAND.COM 4" xfId="18"/>
    <cellStyle name="20 % - Accent1" xfId="19"/>
    <cellStyle name="20 % - Accent1 2" xfId="20"/>
    <cellStyle name="20 % - Accent1 3" xfId="21"/>
    <cellStyle name="20 % - Accent2" xfId="22"/>
    <cellStyle name="20 % - Accent2 2" xfId="23"/>
    <cellStyle name="20 % - Accent2 3" xfId="24"/>
    <cellStyle name="20 % - Accent3" xfId="25"/>
    <cellStyle name="20 % - Accent3 2" xfId="26"/>
    <cellStyle name="20 % - Accent3 3" xfId="27"/>
    <cellStyle name="20 % - Accent4" xfId="28"/>
    <cellStyle name="20 % - Accent4 2" xfId="29"/>
    <cellStyle name="20 % - Accent4 3" xfId="30"/>
    <cellStyle name="20 % - Accent5" xfId="31"/>
    <cellStyle name="20 % - Accent5 2" xfId="32"/>
    <cellStyle name="20 % - Accent5 3" xfId="33"/>
    <cellStyle name="20 % - Accent6" xfId="34"/>
    <cellStyle name="20 % - Accent6 2" xfId="35"/>
    <cellStyle name="20 % - Accent6 3" xfId="36"/>
    <cellStyle name="20% - Accent1" xfId="1348" builtinId="30" customBuiltin="1"/>
    <cellStyle name="20% - Accent1 2" xfId="38"/>
    <cellStyle name="20% - Accent1 2 2" xfId="39"/>
    <cellStyle name="20% - Accent1 2 2 2" xfId="40"/>
    <cellStyle name="20% - Accent1 2 3" xfId="41"/>
    <cellStyle name="20% - Accent1 3" xfId="42"/>
    <cellStyle name="20% - Accent1 3 2" xfId="43"/>
    <cellStyle name="20% - Accent1 3 2 2" xfId="44"/>
    <cellStyle name="20% - Accent1 3 2 3" xfId="45"/>
    <cellStyle name="20% - Accent1 3 3" xfId="46"/>
    <cellStyle name="20% - Accent1 4" xfId="47"/>
    <cellStyle name="20% - Accent1 4 2" xfId="48"/>
    <cellStyle name="20% - Accent1 4 2 2" xfId="49"/>
    <cellStyle name="20% - Accent1 4 2 3" xfId="50"/>
    <cellStyle name="20% - Accent1 4 3" xfId="51"/>
    <cellStyle name="20% - Accent1 5" xfId="52"/>
    <cellStyle name="20% - Accent1 5 2" xfId="53"/>
    <cellStyle name="20% - Accent1 6" xfId="54"/>
    <cellStyle name="20% - Accent1 6 2" xfId="55"/>
    <cellStyle name="20% - Accent1 7" xfId="56"/>
    <cellStyle name="20% - Accent1 8" xfId="37"/>
    <cellStyle name="20% - Accent2" xfId="1352" builtinId="34" customBuiltin="1"/>
    <cellStyle name="20% - Accent2 2" xfId="58"/>
    <cellStyle name="20% - Accent2 2 2" xfId="59"/>
    <cellStyle name="20% - Accent2 2 2 2" xfId="60"/>
    <cellStyle name="20% - Accent2 2 3" xfId="61"/>
    <cellStyle name="20% - Accent2 3" xfId="62"/>
    <cellStyle name="20% - Accent2 3 2" xfId="63"/>
    <cellStyle name="20% - Accent2 3 2 2" xfId="64"/>
    <cellStyle name="20% - Accent2 3 2 3" xfId="65"/>
    <cellStyle name="20% - Accent2 3 3" xfId="66"/>
    <cellStyle name="20% - Accent2 4" xfId="67"/>
    <cellStyle name="20% - Accent2 4 2" xfId="68"/>
    <cellStyle name="20% - Accent2 4 2 2" xfId="69"/>
    <cellStyle name="20% - Accent2 4 2 3" xfId="70"/>
    <cellStyle name="20% - Accent2 4 3" xfId="71"/>
    <cellStyle name="20% - Accent2 5" xfId="72"/>
    <cellStyle name="20% - Accent2 5 2" xfId="73"/>
    <cellStyle name="20% - Accent2 6" xfId="74"/>
    <cellStyle name="20% - Accent2 6 2" xfId="75"/>
    <cellStyle name="20% - Accent2 7" xfId="76"/>
    <cellStyle name="20% - Accent2 8" xfId="57"/>
    <cellStyle name="20% - Accent3" xfId="1356" builtinId="38" customBuiltin="1"/>
    <cellStyle name="20% - Accent3 2" xfId="78"/>
    <cellStyle name="20% - Accent3 2 2" xfId="79"/>
    <cellStyle name="20% - Accent3 2 2 2" xfId="80"/>
    <cellStyle name="20% - Accent3 2 3" xfId="81"/>
    <cellStyle name="20% - Accent3 3" xfId="82"/>
    <cellStyle name="20% - Accent3 3 2" xfId="83"/>
    <cellStyle name="20% - Accent3 3 2 2" xfId="84"/>
    <cellStyle name="20% - Accent3 3 2 3" xfId="85"/>
    <cellStyle name="20% - Accent3 3 3" xfId="86"/>
    <cellStyle name="20% - Accent3 4" xfId="87"/>
    <cellStyle name="20% - Accent3 4 2" xfId="88"/>
    <cellStyle name="20% - Accent3 4 2 2" xfId="89"/>
    <cellStyle name="20% - Accent3 4 2 3" xfId="90"/>
    <cellStyle name="20% - Accent3 4 3" xfId="91"/>
    <cellStyle name="20% - Accent3 5" xfId="92"/>
    <cellStyle name="20% - Accent3 5 2" xfId="93"/>
    <cellStyle name="20% - Accent3 6" xfId="94"/>
    <cellStyle name="20% - Accent3 6 2" xfId="95"/>
    <cellStyle name="20% - Accent3 7" xfId="96"/>
    <cellStyle name="20% - Accent3 8" xfId="77"/>
    <cellStyle name="20% - Accent4" xfId="1360" builtinId="42" customBuiltin="1"/>
    <cellStyle name="20% - Accent4 2" xfId="98"/>
    <cellStyle name="20% - Accent4 2 2" xfId="99"/>
    <cellStyle name="20% - Accent4 2 2 2" xfId="100"/>
    <cellStyle name="20% - Accent4 2 3" xfId="101"/>
    <cellStyle name="20% - Accent4 3" xfId="102"/>
    <cellStyle name="20% - Accent4 3 2" xfId="103"/>
    <cellStyle name="20% - Accent4 3 2 2" xfId="104"/>
    <cellStyle name="20% - Accent4 3 2 3" xfId="105"/>
    <cellStyle name="20% - Accent4 3 3" xfId="106"/>
    <cellStyle name="20% - Accent4 4" xfId="107"/>
    <cellStyle name="20% - Accent4 4 2" xfId="108"/>
    <cellStyle name="20% - Accent4 4 2 2" xfId="109"/>
    <cellStyle name="20% - Accent4 4 2 3" xfId="110"/>
    <cellStyle name="20% - Accent4 4 3" xfId="111"/>
    <cellStyle name="20% - Accent4 5" xfId="112"/>
    <cellStyle name="20% - Accent4 5 2" xfId="113"/>
    <cellStyle name="20% - Accent4 6" xfId="114"/>
    <cellStyle name="20% - Accent4 6 2" xfId="115"/>
    <cellStyle name="20% - Accent4 7" xfId="116"/>
    <cellStyle name="20% - Accent4 8" xfId="97"/>
    <cellStyle name="20% - Accent5" xfId="1364" builtinId="46" customBuiltin="1"/>
    <cellStyle name="20% - Accent5 2" xfId="118"/>
    <cellStyle name="20% - Accent5 2 2" xfId="119"/>
    <cellStyle name="20% - Accent5 2 2 2" xfId="120"/>
    <cellStyle name="20% - Accent5 2 3" xfId="121"/>
    <cellStyle name="20% - Accent5 3" xfId="122"/>
    <cellStyle name="20% - Accent5 3 2" xfId="123"/>
    <cellStyle name="20% - Accent5 3 2 2" xfId="124"/>
    <cellStyle name="20% - Accent5 3 3" xfId="125"/>
    <cellStyle name="20% - Accent5 4" xfId="126"/>
    <cellStyle name="20% - Accent5 4 2" xfId="127"/>
    <cellStyle name="20% - Accent5 4 2 2" xfId="128"/>
    <cellStyle name="20% - Accent5 4 2 3" xfId="129"/>
    <cellStyle name="20% - Accent5 4 3" xfId="130"/>
    <cellStyle name="20% - Accent5 5" xfId="131"/>
    <cellStyle name="20% - Accent5 6" xfId="132"/>
    <cellStyle name="20% - Accent5 7" xfId="133"/>
    <cellStyle name="20% - Accent5 8" xfId="117"/>
    <cellStyle name="20% - Accent6" xfId="1368" builtinId="50" customBuiltin="1"/>
    <cellStyle name="20% - Accent6 2" xfId="135"/>
    <cellStyle name="20% - Accent6 2 2" xfId="136"/>
    <cellStyle name="20% - Accent6 2 2 2" xfId="137"/>
    <cellStyle name="20% - Accent6 2 3" xfId="138"/>
    <cellStyle name="20% - Accent6 3" xfId="139"/>
    <cellStyle name="20% - Accent6 3 2" xfId="140"/>
    <cellStyle name="20% - Accent6 3 2 2" xfId="141"/>
    <cellStyle name="20% - Accent6 3 2 3" xfId="142"/>
    <cellStyle name="20% - Accent6 3 3" xfId="143"/>
    <cellStyle name="20% - Accent6 4" xfId="144"/>
    <cellStyle name="20% - Accent6 4 2" xfId="145"/>
    <cellStyle name="20% - Accent6 4 2 2" xfId="146"/>
    <cellStyle name="20% - Accent6 4 2 3" xfId="147"/>
    <cellStyle name="20% - Accent6 4 3" xfId="148"/>
    <cellStyle name="20% - Accent6 5" xfId="149"/>
    <cellStyle name="20% - Accent6 5 2" xfId="150"/>
    <cellStyle name="20% - Accent6 6" xfId="151"/>
    <cellStyle name="20% - Accent6 6 2" xfId="152"/>
    <cellStyle name="20% - Accent6 7" xfId="153"/>
    <cellStyle name="20% - Accent6 8" xfId="134"/>
    <cellStyle name="40 % - Accent1" xfId="154"/>
    <cellStyle name="40 % - Accent1 2" xfId="155"/>
    <cellStyle name="40 % - Accent1 3" xfId="156"/>
    <cellStyle name="40 % - Accent2" xfId="157"/>
    <cellStyle name="40 % - Accent2 2" xfId="158"/>
    <cellStyle name="40 % - Accent2 3" xfId="159"/>
    <cellStyle name="40 % - Accent3" xfId="160"/>
    <cellStyle name="40 % - Accent3 2" xfId="161"/>
    <cellStyle name="40 % - Accent3 3" xfId="162"/>
    <cellStyle name="40 % - Accent4" xfId="163"/>
    <cellStyle name="40 % - Accent4 2" xfId="164"/>
    <cellStyle name="40 % - Accent4 3" xfId="165"/>
    <cellStyle name="40 % - Accent5" xfId="166"/>
    <cellStyle name="40 % - Accent5 2" xfId="167"/>
    <cellStyle name="40 % - Accent5 3" xfId="168"/>
    <cellStyle name="40 % - Accent6" xfId="169"/>
    <cellStyle name="40 % - Accent6 2" xfId="170"/>
    <cellStyle name="40 % - Accent6 3" xfId="171"/>
    <cellStyle name="40% - Accent1" xfId="1349" builtinId="31" customBuiltin="1"/>
    <cellStyle name="40% - Accent1 2" xfId="173"/>
    <cellStyle name="40% - Accent1 2 2" xfId="174"/>
    <cellStyle name="40% - Accent1 2 2 2" xfId="175"/>
    <cellStyle name="40% - Accent1 2 3" xfId="176"/>
    <cellStyle name="40% - Accent1 3" xfId="177"/>
    <cellStyle name="40% - Accent1 3 2" xfId="178"/>
    <cellStyle name="40% - Accent1 3 2 2" xfId="179"/>
    <cellStyle name="40% - Accent1 3 2 3" xfId="180"/>
    <cellStyle name="40% - Accent1 3 3" xfId="181"/>
    <cellStyle name="40% - Accent1 4" xfId="182"/>
    <cellStyle name="40% - Accent1 4 2" xfId="183"/>
    <cellStyle name="40% - Accent1 4 2 2" xfId="184"/>
    <cellStyle name="40% - Accent1 4 2 3" xfId="185"/>
    <cellStyle name="40% - Accent1 4 3" xfId="186"/>
    <cellStyle name="40% - Accent1 5" xfId="187"/>
    <cellStyle name="40% - Accent1 5 2" xfId="188"/>
    <cellStyle name="40% - Accent1 6" xfId="189"/>
    <cellStyle name="40% - Accent1 6 2" xfId="190"/>
    <cellStyle name="40% - Accent1 7" xfId="191"/>
    <cellStyle name="40% - Accent1 8" xfId="172"/>
    <cellStyle name="40% - Accent2" xfId="1353" builtinId="35" customBuiltin="1"/>
    <cellStyle name="40% - Accent2 2" xfId="193"/>
    <cellStyle name="40% - Accent2 2 2" xfId="194"/>
    <cellStyle name="40% - Accent2 2 2 2" xfId="195"/>
    <cellStyle name="40% - Accent2 2 3" xfId="196"/>
    <cellStyle name="40% - Accent2 3" xfId="197"/>
    <cellStyle name="40% - Accent2 3 2" xfId="198"/>
    <cellStyle name="40% - Accent2 3 2 2" xfId="199"/>
    <cellStyle name="40% - Accent2 3 3" xfId="200"/>
    <cellStyle name="40% - Accent2 4" xfId="201"/>
    <cellStyle name="40% - Accent2 4 2" xfId="202"/>
    <cellStyle name="40% - Accent2 4 2 2" xfId="203"/>
    <cellStyle name="40% - Accent2 4 2 3" xfId="204"/>
    <cellStyle name="40% - Accent2 4 3" xfId="205"/>
    <cellStyle name="40% - Accent2 5" xfId="206"/>
    <cellStyle name="40% - Accent2 6" xfId="207"/>
    <cellStyle name="40% - Accent2 7" xfId="208"/>
    <cellStyle name="40% - Accent2 8" xfId="192"/>
    <cellStyle name="40% - Accent3" xfId="1357" builtinId="39" customBuiltin="1"/>
    <cellStyle name="40% - Accent3 2" xfId="210"/>
    <cellStyle name="40% - Accent3 2 2" xfId="211"/>
    <cellStyle name="40% - Accent3 2 2 2" xfId="212"/>
    <cellStyle name="40% - Accent3 2 3" xfId="213"/>
    <cellStyle name="40% - Accent3 3" xfId="214"/>
    <cellStyle name="40% - Accent3 3 2" xfId="215"/>
    <cellStyle name="40% - Accent3 3 2 2" xfId="216"/>
    <cellStyle name="40% - Accent3 3 2 3" xfId="217"/>
    <cellStyle name="40% - Accent3 3 3" xfId="218"/>
    <cellStyle name="40% - Accent3 4" xfId="219"/>
    <cellStyle name="40% - Accent3 4 2" xfId="220"/>
    <cellStyle name="40% - Accent3 4 2 2" xfId="221"/>
    <cellStyle name="40% - Accent3 4 2 3" xfId="222"/>
    <cellStyle name="40% - Accent3 4 3" xfId="223"/>
    <cellStyle name="40% - Accent3 5" xfId="224"/>
    <cellStyle name="40% - Accent3 5 2" xfId="225"/>
    <cellStyle name="40% - Accent3 6" xfId="226"/>
    <cellStyle name="40% - Accent3 6 2" xfId="227"/>
    <cellStyle name="40% - Accent3 7" xfId="228"/>
    <cellStyle name="40% - Accent3 8" xfId="209"/>
    <cellStyle name="40% - Accent4" xfId="1361" builtinId="43" customBuiltin="1"/>
    <cellStyle name="40% - Accent4 2" xfId="230"/>
    <cellStyle name="40% - Accent4 2 2" xfId="231"/>
    <cellStyle name="40% - Accent4 2 2 2" xfId="232"/>
    <cellStyle name="40% - Accent4 2 3" xfId="233"/>
    <cellStyle name="40% - Accent4 3" xfId="234"/>
    <cellStyle name="40% - Accent4 3 2" xfId="235"/>
    <cellStyle name="40% - Accent4 3 2 2" xfId="236"/>
    <cellStyle name="40% - Accent4 3 2 3" xfId="237"/>
    <cellStyle name="40% - Accent4 3 3" xfId="238"/>
    <cellStyle name="40% - Accent4 4" xfId="239"/>
    <cellStyle name="40% - Accent4 4 2" xfId="240"/>
    <cellStyle name="40% - Accent4 4 2 2" xfId="241"/>
    <cellStyle name="40% - Accent4 4 2 3" xfId="242"/>
    <cellStyle name="40% - Accent4 4 3" xfId="243"/>
    <cellStyle name="40% - Accent4 5" xfId="244"/>
    <cellStyle name="40% - Accent4 5 2" xfId="245"/>
    <cellStyle name="40% - Accent4 6" xfId="246"/>
    <cellStyle name="40% - Accent4 6 2" xfId="247"/>
    <cellStyle name="40% - Accent4 7" xfId="248"/>
    <cellStyle name="40% - Accent4 8" xfId="229"/>
    <cellStyle name="40% - Accent5" xfId="1365" builtinId="47" customBuiltin="1"/>
    <cellStyle name="40% - Accent5 2" xfId="250"/>
    <cellStyle name="40% - Accent5 2 2" xfId="251"/>
    <cellStyle name="40% - Accent5 2 2 2" xfId="252"/>
    <cellStyle name="40% - Accent5 2 3" xfId="253"/>
    <cellStyle name="40% - Accent5 3" xfId="254"/>
    <cellStyle name="40% - Accent5 3 2" xfId="255"/>
    <cellStyle name="40% - Accent5 3 2 2" xfId="256"/>
    <cellStyle name="40% - Accent5 3 3" xfId="257"/>
    <cellStyle name="40% - Accent5 4" xfId="258"/>
    <cellStyle name="40% - Accent5 4 2" xfId="259"/>
    <cellStyle name="40% - Accent5 4 2 2" xfId="260"/>
    <cellStyle name="40% - Accent5 4 2 3" xfId="261"/>
    <cellStyle name="40% - Accent5 4 3" xfId="262"/>
    <cellStyle name="40% - Accent5 5" xfId="263"/>
    <cellStyle name="40% - Accent5 6" xfId="264"/>
    <cellStyle name="40% - Accent5 7" xfId="265"/>
    <cellStyle name="40% - Accent5 8" xfId="249"/>
    <cellStyle name="40% - Accent6" xfId="1369" builtinId="51" customBuiltin="1"/>
    <cellStyle name="40% - Accent6 2" xfId="267"/>
    <cellStyle name="40% - Accent6 2 2" xfId="268"/>
    <cellStyle name="40% - Accent6 2 2 2" xfId="269"/>
    <cellStyle name="40% - Accent6 2 3" xfId="270"/>
    <cellStyle name="40% - Accent6 3" xfId="271"/>
    <cellStyle name="40% - Accent6 3 2" xfId="272"/>
    <cellStyle name="40% - Accent6 3 2 2" xfId="273"/>
    <cellStyle name="40% - Accent6 3 2 3" xfId="274"/>
    <cellStyle name="40% - Accent6 3 3" xfId="275"/>
    <cellStyle name="40% - Accent6 4" xfId="276"/>
    <cellStyle name="40% - Accent6 4 2" xfId="277"/>
    <cellStyle name="40% - Accent6 4 2 2" xfId="278"/>
    <cellStyle name="40% - Accent6 4 2 3" xfId="279"/>
    <cellStyle name="40% - Accent6 4 3" xfId="280"/>
    <cellStyle name="40% - Accent6 5" xfId="281"/>
    <cellStyle name="40% - Accent6 5 2" xfId="282"/>
    <cellStyle name="40% - Accent6 6" xfId="283"/>
    <cellStyle name="40% - Accent6 6 2" xfId="284"/>
    <cellStyle name="40% - Accent6 7" xfId="285"/>
    <cellStyle name="40% - Accent6 8" xfId="266"/>
    <cellStyle name="60 % - Accent1" xfId="286"/>
    <cellStyle name="60 % - Accent1 2" xfId="287"/>
    <cellStyle name="60 % - Accent1 3" xfId="288"/>
    <cellStyle name="60 % - Accent2" xfId="289"/>
    <cellStyle name="60 % - Accent2 2" xfId="290"/>
    <cellStyle name="60 % - Accent2 3" xfId="291"/>
    <cellStyle name="60 % - Accent3" xfId="292"/>
    <cellStyle name="60 % - Accent3 2" xfId="293"/>
    <cellStyle name="60 % - Accent3 3" xfId="294"/>
    <cellStyle name="60 % - Accent4" xfId="295"/>
    <cellStyle name="60 % - Accent4 2" xfId="296"/>
    <cellStyle name="60 % - Accent4 3" xfId="297"/>
    <cellStyle name="60 % - Accent5" xfId="298"/>
    <cellStyle name="60 % - Accent5 2" xfId="299"/>
    <cellStyle name="60 % - Accent5 3" xfId="300"/>
    <cellStyle name="60 % - Accent6" xfId="301"/>
    <cellStyle name="60 % - Accent6 2" xfId="302"/>
    <cellStyle name="60 % - Accent6 3" xfId="303"/>
    <cellStyle name="60% - Accent1" xfId="1350" builtinId="32" customBuiltin="1"/>
    <cellStyle name="60% - Accent1 2" xfId="305"/>
    <cellStyle name="60% - Accent1 2 2" xfId="306"/>
    <cellStyle name="60% - Accent1 2 2 2" xfId="307"/>
    <cellStyle name="60% - Accent1 2 3" xfId="308"/>
    <cellStyle name="60% - Accent1 3" xfId="309"/>
    <cellStyle name="60% - Accent1 3 2" xfId="310"/>
    <cellStyle name="60% - Accent1 3 3" xfId="311"/>
    <cellStyle name="60% - Accent1 4" xfId="312"/>
    <cellStyle name="60% - Accent1 4 2" xfId="313"/>
    <cellStyle name="60% - Accent1 4 3" xfId="314"/>
    <cellStyle name="60% - Accent1 5" xfId="315"/>
    <cellStyle name="60% - Accent1 5 2" xfId="316"/>
    <cellStyle name="60% - Accent1 6" xfId="317"/>
    <cellStyle name="60% - Accent1 6 2" xfId="318"/>
    <cellStyle name="60% - Accent1 7" xfId="319"/>
    <cellStyle name="60% - Accent1 8" xfId="304"/>
    <cellStyle name="60% - Accent2" xfId="1354" builtinId="36" customBuiltin="1"/>
    <cellStyle name="60% - Accent2 2" xfId="321"/>
    <cellStyle name="60% - Accent2 2 2" xfId="322"/>
    <cellStyle name="60% - Accent2 2 2 2" xfId="323"/>
    <cellStyle name="60% - Accent2 2 3" xfId="324"/>
    <cellStyle name="60% - Accent2 3" xfId="325"/>
    <cellStyle name="60% - Accent2 3 2" xfId="326"/>
    <cellStyle name="60% - Accent2 3 3" xfId="327"/>
    <cellStyle name="60% - Accent2 4" xfId="328"/>
    <cellStyle name="60% - Accent2 4 2" xfId="329"/>
    <cellStyle name="60% - Accent2 4 3" xfId="330"/>
    <cellStyle name="60% - Accent2 5" xfId="331"/>
    <cellStyle name="60% - Accent2 6" xfId="332"/>
    <cellStyle name="60% - Accent2 7" xfId="333"/>
    <cellStyle name="60% - Accent2 8" xfId="320"/>
    <cellStyle name="60% - Accent3" xfId="1358" builtinId="40" customBuiltin="1"/>
    <cellStyle name="60% - Accent3 2" xfId="335"/>
    <cellStyle name="60% - Accent3 2 2" xfId="336"/>
    <cellStyle name="60% - Accent3 2 2 2" xfId="337"/>
    <cellStyle name="60% - Accent3 2 3" xfId="338"/>
    <cellStyle name="60% - Accent3 3" xfId="339"/>
    <cellStyle name="60% - Accent3 3 2" xfId="340"/>
    <cellStyle name="60% - Accent3 3 3" xfId="341"/>
    <cellStyle name="60% - Accent3 4" xfId="342"/>
    <cellStyle name="60% - Accent3 4 2" xfId="343"/>
    <cellStyle name="60% - Accent3 4 3" xfId="344"/>
    <cellStyle name="60% - Accent3 5" xfId="345"/>
    <cellStyle name="60% - Accent3 5 2" xfId="346"/>
    <cellStyle name="60% - Accent3 6" xfId="347"/>
    <cellStyle name="60% - Accent3 6 2" xfId="348"/>
    <cellStyle name="60% - Accent3 7" xfId="349"/>
    <cellStyle name="60% - Accent3 8" xfId="334"/>
    <cellStyle name="60% - Accent4" xfId="1362" builtinId="44" customBuiltin="1"/>
    <cellStyle name="60% - Accent4 2" xfId="351"/>
    <cellStyle name="60% - Accent4 2 2" xfId="352"/>
    <cellStyle name="60% - Accent4 2 2 2" xfId="353"/>
    <cellStyle name="60% - Accent4 2 3" xfId="354"/>
    <cellStyle name="60% - Accent4 3" xfId="355"/>
    <cellStyle name="60% - Accent4 3 2" xfId="356"/>
    <cellStyle name="60% - Accent4 3 3" xfId="357"/>
    <cellStyle name="60% - Accent4 4" xfId="358"/>
    <cellStyle name="60% - Accent4 4 2" xfId="359"/>
    <cellStyle name="60% - Accent4 4 3" xfId="360"/>
    <cellStyle name="60% - Accent4 5" xfId="361"/>
    <cellStyle name="60% - Accent4 5 2" xfId="362"/>
    <cellStyle name="60% - Accent4 6" xfId="363"/>
    <cellStyle name="60% - Accent4 6 2" xfId="364"/>
    <cellStyle name="60% - Accent4 7" xfId="365"/>
    <cellStyle name="60% - Accent4 8" xfId="350"/>
    <cellStyle name="60% - Accent5" xfId="1366" builtinId="48" customBuiltin="1"/>
    <cellStyle name="60% - Accent5 2" xfId="367"/>
    <cellStyle name="60% - Accent5 2 2" xfId="368"/>
    <cellStyle name="60% - Accent5 2 2 2" xfId="369"/>
    <cellStyle name="60% - Accent5 2 3" xfId="370"/>
    <cellStyle name="60% - Accent5 3" xfId="371"/>
    <cellStyle name="60% - Accent5 3 2" xfId="372"/>
    <cellStyle name="60% - Accent5 3 3" xfId="373"/>
    <cellStyle name="60% - Accent5 4" xfId="374"/>
    <cellStyle name="60% - Accent5 4 2" xfId="375"/>
    <cellStyle name="60% - Accent5 4 3" xfId="376"/>
    <cellStyle name="60% - Accent5 5" xfId="377"/>
    <cellStyle name="60% - Accent5 6" xfId="378"/>
    <cellStyle name="60% - Accent5 7" xfId="379"/>
    <cellStyle name="60% - Accent5 8" xfId="366"/>
    <cellStyle name="60% - Accent6" xfId="1370" builtinId="52" customBuiltin="1"/>
    <cellStyle name="60% - Accent6 2" xfId="381"/>
    <cellStyle name="60% - Accent6 2 2" xfId="382"/>
    <cellStyle name="60% - Accent6 2 2 2" xfId="383"/>
    <cellStyle name="60% - Accent6 2 3" xfId="384"/>
    <cellStyle name="60% - Accent6 3" xfId="385"/>
    <cellStyle name="60% - Accent6 3 2" xfId="386"/>
    <cellStyle name="60% - Accent6 3 3" xfId="387"/>
    <cellStyle name="60% - Accent6 4" xfId="388"/>
    <cellStyle name="60% - Accent6 4 2" xfId="389"/>
    <cellStyle name="60% - Accent6 4 3" xfId="390"/>
    <cellStyle name="60% - Accent6 5" xfId="391"/>
    <cellStyle name="60% - Accent6 5 2" xfId="392"/>
    <cellStyle name="60% - Accent6 6" xfId="393"/>
    <cellStyle name="60% - Accent6 6 2" xfId="394"/>
    <cellStyle name="60% - Accent6 7" xfId="395"/>
    <cellStyle name="60% - Accent6 8" xfId="380"/>
    <cellStyle name="Accent1" xfId="1347" builtinId="29" customBuiltin="1"/>
    <cellStyle name="Accent1 2" xfId="397"/>
    <cellStyle name="Accent1 2 2" xfId="398"/>
    <cellStyle name="Accent1 2 2 2" xfId="399"/>
    <cellStyle name="Accent1 2 3" xfId="400"/>
    <cellStyle name="Accent1 3" xfId="401"/>
    <cellStyle name="Accent1 3 2" xfId="402"/>
    <cellStyle name="Accent1 3 2 2" xfId="403"/>
    <cellStyle name="Accent1 3 3" xfId="404"/>
    <cellStyle name="Accent1 4" xfId="405"/>
    <cellStyle name="Accent1 4 2" xfId="406"/>
    <cellStyle name="Accent1 4 3" xfId="407"/>
    <cellStyle name="Accent1 5" xfId="408"/>
    <cellStyle name="Accent1 6" xfId="409"/>
    <cellStyle name="Accent1 7" xfId="410"/>
    <cellStyle name="Accent1 8" xfId="411"/>
    <cellStyle name="Accent1 9" xfId="396"/>
    <cellStyle name="Accent2" xfId="1351" builtinId="33" customBuiltin="1"/>
    <cellStyle name="Accent2 2" xfId="413"/>
    <cellStyle name="Accent2 2 2" xfId="414"/>
    <cellStyle name="Accent2 2 2 2" xfId="415"/>
    <cellStyle name="Accent2 2 3" xfId="416"/>
    <cellStyle name="Accent2 3" xfId="417"/>
    <cellStyle name="Accent2 3 2" xfId="418"/>
    <cellStyle name="Accent2 3 2 2" xfId="419"/>
    <cellStyle name="Accent2 3 3" xfId="420"/>
    <cellStyle name="Accent2 4" xfId="421"/>
    <cellStyle name="Accent2 4 2" xfId="422"/>
    <cellStyle name="Accent2 4 3" xfId="423"/>
    <cellStyle name="Accent2 5" xfId="424"/>
    <cellStyle name="Accent2 6" xfId="425"/>
    <cellStyle name="Accent2 7" xfId="426"/>
    <cellStyle name="Accent2 8" xfId="412"/>
    <cellStyle name="Accent3" xfId="1355" builtinId="37" customBuiltin="1"/>
    <cellStyle name="Accent3 2" xfId="428"/>
    <cellStyle name="Accent3 2 2" xfId="429"/>
    <cellStyle name="Accent3 2 2 2" xfId="430"/>
    <cellStyle name="Accent3 2 3" xfId="431"/>
    <cellStyle name="Accent3 3" xfId="432"/>
    <cellStyle name="Accent3 3 2" xfId="433"/>
    <cellStyle name="Accent3 3 2 2" xfId="434"/>
    <cellStyle name="Accent3 3 3" xfId="435"/>
    <cellStyle name="Accent3 4" xfId="436"/>
    <cellStyle name="Accent3 4 2" xfId="437"/>
    <cellStyle name="Accent3 4 3" xfId="438"/>
    <cellStyle name="Accent3 5" xfId="439"/>
    <cellStyle name="Accent3 6" xfId="440"/>
    <cellStyle name="Accent3 7" xfId="441"/>
    <cellStyle name="Accent3 8" xfId="427"/>
    <cellStyle name="Accent4" xfId="1359" builtinId="41" customBuiltin="1"/>
    <cellStyle name="Accent4 2" xfId="443"/>
    <cellStyle name="Accent4 2 2" xfId="444"/>
    <cellStyle name="Accent4 2 2 2" xfId="445"/>
    <cellStyle name="Accent4 2 3" xfId="446"/>
    <cellStyle name="Accent4 3" xfId="447"/>
    <cellStyle name="Accent4 3 2" xfId="448"/>
    <cellStyle name="Accent4 3 2 2" xfId="449"/>
    <cellStyle name="Accent4 3 3" xfId="450"/>
    <cellStyle name="Accent4 4" xfId="451"/>
    <cellStyle name="Accent4 4 2" xfId="452"/>
    <cellStyle name="Accent4 4 3" xfId="453"/>
    <cellStyle name="Accent4 5" xfId="454"/>
    <cellStyle name="Accent4 6" xfId="455"/>
    <cellStyle name="Accent4 7" xfId="456"/>
    <cellStyle name="Accent4 8" xfId="442"/>
    <cellStyle name="Accent5" xfId="1363" builtinId="45" customBuiltin="1"/>
    <cellStyle name="Accent5 2" xfId="458"/>
    <cellStyle name="Accent5 2 2" xfId="459"/>
    <cellStyle name="Accent5 2 2 2" xfId="460"/>
    <cellStyle name="Accent5 2 3" xfId="461"/>
    <cellStyle name="Accent5 3" xfId="462"/>
    <cellStyle name="Accent5 3 2" xfId="463"/>
    <cellStyle name="Accent5 3 2 2" xfId="464"/>
    <cellStyle name="Accent5 3 3" xfId="465"/>
    <cellStyle name="Accent5 4" xfId="466"/>
    <cellStyle name="Accent5 4 2" xfId="467"/>
    <cellStyle name="Accent5 4 3" xfId="468"/>
    <cellStyle name="Accent5 5" xfId="469"/>
    <cellStyle name="Accent5 6" xfId="470"/>
    <cellStyle name="Accent5 7" xfId="471"/>
    <cellStyle name="Accent5 8" xfId="457"/>
    <cellStyle name="Accent6" xfId="1367" builtinId="49" customBuiltin="1"/>
    <cellStyle name="Accent6 2" xfId="473"/>
    <cellStyle name="Accent6 2 2" xfId="474"/>
    <cellStyle name="Accent6 2 2 2" xfId="475"/>
    <cellStyle name="Accent6 2 3" xfId="476"/>
    <cellStyle name="Accent6 3" xfId="477"/>
    <cellStyle name="Accent6 3 2" xfId="478"/>
    <cellStyle name="Accent6 3 2 2" xfId="479"/>
    <cellStyle name="Accent6 3 3" xfId="480"/>
    <cellStyle name="Accent6 4" xfId="481"/>
    <cellStyle name="Accent6 4 2" xfId="482"/>
    <cellStyle name="Accent6 4 3" xfId="483"/>
    <cellStyle name="Accent6 5" xfId="484"/>
    <cellStyle name="Accent6 6" xfId="485"/>
    <cellStyle name="Accent6 7" xfId="486"/>
    <cellStyle name="Accent6 8" xfId="472"/>
    <cellStyle name="ARMObject" xfId="487"/>
    <cellStyle name="ARMObject 2" xfId="1313"/>
    <cellStyle name="Avertissement" xfId="488"/>
    <cellStyle name="Avertissement 2" xfId="489"/>
    <cellStyle name="Avertissement 3" xfId="490"/>
    <cellStyle name="Bad" xfId="1336" builtinId="27" customBuiltin="1"/>
    <cellStyle name="Bad 2" xfId="492"/>
    <cellStyle name="Bad 2 2" xfId="493"/>
    <cellStyle name="Bad 2 2 2" xfId="494"/>
    <cellStyle name="Bad 2 3" xfId="495"/>
    <cellStyle name="Bad 3" xfId="496"/>
    <cellStyle name="Bad 3 2" xfId="497"/>
    <cellStyle name="Bad 3 2 2" xfId="498"/>
    <cellStyle name="Bad 3 3" xfId="499"/>
    <cellStyle name="Bad 4" xfId="500"/>
    <cellStyle name="Bad 4 2" xfId="501"/>
    <cellStyle name="Bad 4 2 2" xfId="502"/>
    <cellStyle name="Bad 4 3" xfId="503"/>
    <cellStyle name="Bad 5" xfId="504"/>
    <cellStyle name="Bad 5 2" xfId="505"/>
    <cellStyle name="Bad 6" xfId="506"/>
    <cellStyle name="Bad 6 2" xfId="507"/>
    <cellStyle name="Bad 7" xfId="508"/>
    <cellStyle name="Bad 8" xfId="491"/>
    <cellStyle name="Box" xfId="509"/>
    <cellStyle name="Box 10" xfId="510"/>
    <cellStyle name="Box 2" xfId="511"/>
    <cellStyle name="Box 2 2" xfId="512"/>
    <cellStyle name="Box 3" xfId="513"/>
    <cellStyle name="Box 3 2" xfId="514"/>
    <cellStyle name="Box 4" xfId="515"/>
    <cellStyle name="Box 4 2" xfId="516"/>
    <cellStyle name="Box 5" xfId="517"/>
    <cellStyle name="Box 5 2" xfId="518"/>
    <cellStyle name="Box 6" xfId="519"/>
    <cellStyle name="Box 6 2" xfId="520"/>
    <cellStyle name="Box 6 2 2" xfId="521"/>
    <cellStyle name="Box 6 3" xfId="522"/>
    <cellStyle name="Box 7" xfId="523"/>
    <cellStyle name="Box 7 2" xfId="524"/>
    <cellStyle name="Box 8" xfId="525"/>
    <cellStyle name="Box 9" xfId="526"/>
    <cellStyle name="Calcul" xfId="527"/>
    <cellStyle name="Calcul 2" xfId="528"/>
    <cellStyle name="Calcul 3" xfId="529"/>
    <cellStyle name="Calculation" xfId="1340" builtinId="22" customBuiltin="1"/>
    <cellStyle name="Calculation 2" xfId="531"/>
    <cellStyle name="Calculation 2 2" xfId="532"/>
    <cellStyle name="Calculation 2 2 2" xfId="533"/>
    <cellStyle name="Calculation 2 3" xfId="534"/>
    <cellStyle name="Calculation 3" xfId="535"/>
    <cellStyle name="Calculation 3 2" xfId="536"/>
    <cellStyle name="Calculation 3 2 2" xfId="537"/>
    <cellStyle name="Calculation 3 3" xfId="538"/>
    <cellStyle name="Calculation 4" xfId="539"/>
    <cellStyle name="Calculation 4 2" xfId="540"/>
    <cellStyle name="Calculation 4 2 2" xfId="541"/>
    <cellStyle name="Calculation 4 3" xfId="542"/>
    <cellStyle name="Calculation 5" xfId="543"/>
    <cellStyle name="Calculation 5 2" xfId="544"/>
    <cellStyle name="Calculation 6" xfId="545"/>
    <cellStyle name="Calculation 6 2" xfId="546"/>
    <cellStyle name="Calculation 7" xfId="547"/>
    <cellStyle name="Calculation 8" xfId="530"/>
    <cellStyle name="Cellule liée" xfId="548"/>
    <cellStyle name="Cellule liée 2" xfId="549"/>
    <cellStyle name="Cellule liée 3" xfId="550"/>
    <cellStyle name="Check Cell" xfId="1342" builtinId="23" customBuiltin="1"/>
    <cellStyle name="Check Cell 2" xfId="552"/>
    <cellStyle name="Check Cell 2 2" xfId="553"/>
    <cellStyle name="Check Cell 2 2 2" xfId="554"/>
    <cellStyle name="Check Cell 2 3" xfId="555"/>
    <cellStyle name="Check Cell 3" xfId="556"/>
    <cellStyle name="Check Cell 3 2" xfId="557"/>
    <cellStyle name="Check Cell 3 3" xfId="558"/>
    <cellStyle name="Check Cell 4" xfId="559"/>
    <cellStyle name="Check Cell 4 2" xfId="560"/>
    <cellStyle name="Check Cell 4 3" xfId="561"/>
    <cellStyle name="Check Cell 5" xfId="562"/>
    <cellStyle name="Check Cell 6" xfId="563"/>
    <cellStyle name="Check Cell 7" xfId="564"/>
    <cellStyle name="Check Cell 8" xfId="551"/>
    <cellStyle name="Comma 10" xfId="565"/>
    <cellStyle name="Comma 10 2" xfId="566"/>
    <cellStyle name="Comma 10 3" xfId="567"/>
    <cellStyle name="Comma 11" xfId="568"/>
    <cellStyle name="Comma 11 2" xfId="569"/>
    <cellStyle name="Comma 12" xfId="570"/>
    <cellStyle name="Comma 12 2" xfId="571"/>
    <cellStyle name="Comma 13" xfId="572"/>
    <cellStyle name="Comma 14" xfId="573"/>
    <cellStyle name="Comma 15" xfId="574"/>
    <cellStyle name="Comma 15 2" xfId="575"/>
    <cellStyle name="Comma 16" xfId="576"/>
    <cellStyle name="Comma 16 2" xfId="577"/>
    <cellStyle name="Comma 17" xfId="578"/>
    <cellStyle name="Comma 17 2" xfId="579"/>
    <cellStyle name="Comma 18" xfId="580"/>
    <cellStyle name="Comma 18 2" xfId="581"/>
    <cellStyle name="Comma 19" xfId="3"/>
    <cellStyle name="Comma 2" xfId="582"/>
    <cellStyle name="Comma 2 2" xfId="583"/>
    <cellStyle name="Comma 2 2 2" xfId="584"/>
    <cellStyle name="Comma 2 2 2 2" xfId="585"/>
    <cellStyle name="Comma 2 2 3" xfId="586"/>
    <cellStyle name="Comma 2 2 4" xfId="587"/>
    <cellStyle name="Comma 2 3" xfId="588"/>
    <cellStyle name="Comma 2 3 2" xfId="589"/>
    <cellStyle name="Comma 2 3 2 2" xfId="590"/>
    <cellStyle name="Comma 2 3 3" xfId="591"/>
    <cellStyle name="Comma 2 3 3 2" xfId="592"/>
    <cellStyle name="Comma 2 3 3 2 2" xfId="593"/>
    <cellStyle name="Comma 2 3 3 3" xfId="594"/>
    <cellStyle name="Comma 2 3 4" xfId="595"/>
    <cellStyle name="Comma 2 3 5" xfId="596"/>
    <cellStyle name="Comma 2 4" xfId="597"/>
    <cellStyle name="Comma 2 4 2" xfId="598"/>
    <cellStyle name="Comma 2 4 3" xfId="599"/>
    <cellStyle name="Comma 2 5" xfId="600"/>
    <cellStyle name="Comma 2 5 2" xfId="601"/>
    <cellStyle name="Comma 2 6" xfId="602"/>
    <cellStyle name="Comma 2 7" xfId="603"/>
    <cellStyle name="Comma 2 8" xfId="604"/>
    <cellStyle name="Comma 2 8 2" xfId="605"/>
    <cellStyle name="Comma 3" xfId="606"/>
    <cellStyle name="Comma 3 2" xfId="607"/>
    <cellStyle name="Comma 3 2 2" xfId="608"/>
    <cellStyle name="Comma 3 2 3" xfId="609"/>
    <cellStyle name="Comma 3 2 4" xfId="610"/>
    <cellStyle name="Comma 3 3" xfId="611"/>
    <cellStyle name="Comma 3 3 2" xfId="612"/>
    <cellStyle name="Comma 3 3 2 2" xfId="613"/>
    <cellStyle name="Comma 3 4" xfId="614"/>
    <cellStyle name="Comma 3 5" xfId="615"/>
    <cellStyle name="Comma 4" xfId="616"/>
    <cellStyle name="Comma 4 2" xfId="617"/>
    <cellStyle name="Comma 4 2 2" xfId="618"/>
    <cellStyle name="Comma 4 3" xfId="619"/>
    <cellStyle name="Comma 4 4" xfId="620"/>
    <cellStyle name="Comma 5" xfId="621"/>
    <cellStyle name="Comma 5 2" xfId="622"/>
    <cellStyle name="Comma 5 2 2" xfId="623"/>
    <cellStyle name="Comma 5 2 2 2" xfId="624"/>
    <cellStyle name="Comma 5 2 3" xfId="625"/>
    <cellStyle name="Comma 5 3" xfId="626"/>
    <cellStyle name="Comma 5 4" xfId="627"/>
    <cellStyle name="Comma 6" xfId="628"/>
    <cellStyle name="Comma 6 2" xfId="629"/>
    <cellStyle name="Comma 7" xfId="630"/>
    <cellStyle name="Comma 7 2" xfId="631"/>
    <cellStyle name="Comma 7 2 2" xfId="632"/>
    <cellStyle name="Comma 7 2 3" xfId="633"/>
    <cellStyle name="Comma 7 3" xfId="634"/>
    <cellStyle name="Comma 7 3 2" xfId="635"/>
    <cellStyle name="Comma 7 4" xfId="636"/>
    <cellStyle name="Comma 8" xfId="637"/>
    <cellStyle name="Comma 8 2" xfId="638"/>
    <cellStyle name="Comma 8 2 2" xfId="639"/>
    <cellStyle name="Comma 8 2 2 2" xfId="640"/>
    <cellStyle name="Comma 8 3" xfId="641"/>
    <cellStyle name="Comma 8 3 2" xfId="642"/>
    <cellStyle name="Comma 8 3 2 2" xfId="643"/>
    <cellStyle name="Comma 8 3 3" xfId="644"/>
    <cellStyle name="Comma 8 4" xfId="645"/>
    <cellStyle name="Comma 8 5" xfId="646"/>
    <cellStyle name="Comma 9" xfId="647"/>
    <cellStyle name="Comma 9 2" xfId="648"/>
    <cellStyle name="Comma 9 2 2" xfId="649"/>
    <cellStyle name="Comma 9 2 2 2" xfId="650"/>
    <cellStyle name="Comma 9 3" xfId="651"/>
    <cellStyle name="Comma 9 3 2" xfId="652"/>
    <cellStyle name="Comma 9 4" xfId="653"/>
    <cellStyle name="Commentaire" xfId="654"/>
    <cellStyle name="Commentaire 10" xfId="655"/>
    <cellStyle name="Commentaire 10 2" xfId="656"/>
    <cellStyle name="Commentaire 11" xfId="657"/>
    <cellStyle name="Commentaire 11 2" xfId="658"/>
    <cellStyle name="Commentaire 12" xfId="1372"/>
    <cellStyle name="Commentaire 2" xfId="659"/>
    <cellStyle name="Commentaire 2 2" xfId="660"/>
    <cellStyle name="Commentaire 2 2 2" xfId="661"/>
    <cellStyle name="Commentaire 2 2 2 2" xfId="662"/>
    <cellStyle name="Commentaire 2 2 3" xfId="663"/>
    <cellStyle name="Commentaire 2 2 4" xfId="664"/>
    <cellStyle name="Commentaire 2 3" xfId="665"/>
    <cellStyle name="Commentaire 2 3 2" xfId="666"/>
    <cellStyle name="Commentaire 2 3 2 2" xfId="667"/>
    <cellStyle name="Commentaire 2 3 3" xfId="668"/>
    <cellStyle name="Commentaire 2 3 4" xfId="669"/>
    <cellStyle name="Commentaire 2 4" xfId="670"/>
    <cellStyle name="Commentaire 2 4 2" xfId="671"/>
    <cellStyle name="Commentaire 2 5" xfId="672"/>
    <cellStyle name="Commentaire 2 6" xfId="673"/>
    <cellStyle name="Commentaire 3" xfId="674"/>
    <cellStyle name="Commentaire 3 2" xfId="675"/>
    <cellStyle name="Commentaire 3 2 2" xfId="676"/>
    <cellStyle name="Commentaire 3 3" xfId="677"/>
    <cellStyle name="Commentaire 3 4" xfId="678"/>
    <cellStyle name="Commentaire 4" xfId="679"/>
    <cellStyle name="Commentaire 4 2" xfId="680"/>
    <cellStyle name="Commentaire 4 2 2" xfId="681"/>
    <cellStyle name="Commentaire 4 3" xfId="682"/>
    <cellStyle name="Commentaire 4 4" xfId="683"/>
    <cellStyle name="Commentaire 5" xfId="684"/>
    <cellStyle name="Commentaire 5 2" xfId="685"/>
    <cellStyle name="Commentaire 6" xfId="686"/>
    <cellStyle name="Commentaire 6 2" xfId="687"/>
    <cellStyle name="Commentaire 6 3" xfId="688"/>
    <cellStyle name="Commentaire 7" xfId="689"/>
    <cellStyle name="Commentaire 8" xfId="690"/>
    <cellStyle name="Commentaire 8 2" xfId="691"/>
    <cellStyle name="Commentaire 9" xfId="692"/>
    <cellStyle name="Commentaire 9 2" xfId="693"/>
    <cellStyle name="Data" xfId="694"/>
    <cellStyle name="Data2" xfId="695"/>
    <cellStyle name="Data5" xfId="696"/>
    <cellStyle name="DataInput" xfId="697"/>
    <cellStyle name="date" xfId="698"/>
    <cellStyle name="date 2" xfId="699"/>
    <cellStyle name="date 2 2" xfId="700"/>
    <cellStyle name="date 3" xfId="701"/>
    <cellStyle name="date 4" xfId="702"/>
    <cellStyle name="detail" xfId="703"/>
    <cellStyle name="detail 2" xfId="704"/>
    <cellStyle name="detail 2 2" xfId="705"/>
    <cellStyle name="detail 2 2 2" xfId="706"/>
    <cellStyle name="detail 2 3" xfId="707"/>
    <cellStyle name="detail 2 3 2" xfId="708"/>
    <cellStyle name="detail 2 4" xfId="709"/>
    <cellStyle name="detail 2 4 2" xfId="710"/>
    <cellStyle name="detail 3" xfId="711"/>
    <cellStyle name="detail 3 2" xfId="712"/>
    <cellStyle name="Entrée" xfId="713"/>
    <cellStyle name="Entrée 2" xfId="714"/>
    <cellStyle name="Entrée 3" xfId="715"/>
    <cellStyle name="Euro" xfId="716"/>
    <cellStyle name="Euro 10" xfId="717"/>
    <cellStyle name="Euro 11" xfId="718"/>
    <cellStyle name="Euro 11 2" xfId="719"/>
    <cellStyle name="Euro 12" xfId="720"/>
    <cellStyle name="Euro 12 2" xfId="721"/>
    <cellStyle name="Euro 13" xfId="722"/>
    <cellStyle name="Euro 13 2" xfId="723"/>
    <cellStyle name="Euro 14" xfId="724"/>
    <cellStyle name="Euro 14 2" xfId="725"/>
    <cellStyle name="Euro 15" xfId="1373"/>
    <cellStyle name="Euro 2" xfId="726"/>
    <cellStyle name="Euro 2 2" xfId="727"/>
    <cellStyle name="Euro 2 2 2" xfId="728"/>
    <cellStyle name="Euro 2 2 2 2" xfId="729"/>
    <cellStyle name="Euro 2 2 3" xfId="730"/>
    <cellStyle name="Euro 2 2 4" xfId="731"/>
    <cellStyle name="Euro 2 3" xfId="732"/>
    <cellStyle name="Euro 2 3 2" xfId="733"/>
    <cellStyle name="Euro 2 3 2 2" xfId="734"/>
    <cellStyle name="Euro 2 3 3" xfId="735"/>
    <cellStyle name="Euro 2 3 4" xfId="736"/>
    <cellStyle name="Euro 2 4" xfId="737"/>
    <cellStyle name="Euro 2 4 2" xfId="738"/>
    <cellStyle name="Euro 2 5" xfId="739"/>
    <cellStyle name="Euro 2 6" xfId="740"/>
    <cellStyle name="Euro 3" xfId="741"/>
    <cellStyle name="Euro 3 2" xfId="742"/>
    <cellStyle name="Euro 3 2 2" xfId="743"/>
    <cellStyle name="Euro 3 3" xfId="744"/>
    <cellStyle name="Euro 3 4" xfId="745"/>
    <cellStyle name="Euro 4" xfId="746"/>
    <cellStyle name="Euro 4 2" xfId="747"/>
    <cellStyle name="Euro 4 2 2" xfId="748"/>
    <cellStyle name="Euro 4 3" xfId="749"/>
    <cellStyle name="Euro 4 4" xfId="750"/>
    <cellStyle name="Euro 5" xfId="751"/>
    <cellStyle name="Euro 5 2" xfId="752"/>
    <cellStyle name="Euro 6" xfId="753"/>
    <cellStyle name="Euro 6 2" xfId="754"/>
    <cellStyle name="Euro 6 2 2" xfId="755"/>
    <cellStyle name="Euro 6 3" xfId="756"/>
    <cellStyle name="Euro 7" xfId="757"/>
    <cellStyle name="Euro 7 2" xfId="758"/>
    <cellStyle name="Euro 7 3" xfId="759"/>
    <cellStyle name="Euro 8" xfId="760"/>
    <cellStyle name="Euro 8 2" xfId="761"/>
    <cellStyle name="Euro 9" xfId="762"/>
    <cellStyle name="Explanatory Text" xfId="1345" builtinId="53" customBuiltin="1"/>
    <cellStyle name="Explanatory Text 2" xfId="764"/>
    <cellStyle name="Explanatory Text 3" xfId="765"/>
    <cellStyle name="Explanatory Text 3 2" xfId="766"/>
    <cellStyle name="Explanatory Text 4" xfId="767"/>
    <cellStyle name="Explanatory Text 4 2" xfId="768"/>
    <cellStyle name="Explanatory Text 4 3" xfId="769"/>
    <cellStyle name="Explanatory Text 5" xfId="770"/>
    <cellStyle name="Explanatory Text 6" xfId="771"/>
    <cellStyle name="Explanatory Text 7" xfId="763"/>
    <cellStyle name="fromOtherSpreadsheet" xfId="772"/>
    <cellStyle name="FxVolATM" xfId="773"/>
    <cellStyle name="FxVolForward" xfId="774"/>
    <cellStyle name="FxVolMaturity" xfId="775"/>
    <cellStyle name="FxVolRear" xfId="776"/>
    <cellStyle name="Good" xfId="1335" builtinId="26" customBuiltin="1"/>
    <cellStyle name="Good 2" xfId="778"/>
    <cellStyle name="Good 2 2" xfId="779"/>
    <cellStyle name="Good 2 2 2" xfId="780"/>
    <cellStyle name="Good 2 3" xfId="781"/>
    <cellStyle name="Good 3" xfId="782"/>
    <cellStyle name="Good 3 2" xfId="783"/>
    <cellStyle name="Good 3 3" xfId="784"/>
    <cellStyle name="Good 4" xfId="785"/>
    <cellStyle name="Good 4 2" xfId="786"/>
    <cellStyle name="Good 4 3" xfId="787"/>
    <cellStyle name="Good 5" xfId="788"/>
    <cellStyle name="Good 6" xfId="789"/>
    <cellStyle name="Good 7" xfId="790"/>
    <cellStyle name="Good 8" xfId="777"/>
    <cellStyle name="H1" xfId="791"/>
    <cellStyle name="H1 2" xfId="792"/>
    <cellStyle name="H1 2 2" xfId="793"/>
    <cellStyle name="H2" xfId="794"/>
    <cellStyle name="H2 2" xfId="795"/>
    <cellStyle name="H2 2 2" xfId="796"/>
    <cellStyle name="H3" xfId="797"/>
    <cellStyle name="H3 2" xfId="798"/>
    <cellStyle name="H3 2 2" xfId="799"/>
    <cellStyle name="H4" xfId="800"/>
    <cellStyle name="H4 2" xfId="801"/>
    <cellStyle name="H4 2 2" xfId="802"/>
    <cellStyle name="H4Bold" xfId="803"/>
    <cellStyle name="H4Bold 2" xfId="804"/>
    <cellStyle name="H4Bold 3" xfId="805"/>
    <cellStyle name="Header" xfId="806"/>
    <cellStyle name="Heading 1" xfId="1331" builtinId="16" customBuiltin="1"/>
    <cellStyle name="Heading 1 2" xfId="808"/>
    <cellStyle name="Heading 1 2 2" xfId="809"/>
    <cellStyle name="Heading 1 2 2 2" xfId="810"/>
    <cellStyle name="Heading 1 2 3" xfId="811"/>
    <cellStyle name="Heading 1 3" xfId="812"/>
    <cellStyle name="Heading 1 3 2" xfId="813"/>
    <cellStyle name="Heading 1 3 3" xfId="814"/>
    <cellStyle name="Heading 1 4" xfId="815"/>
    <cellStyle name="Heading 1 4 2" xfId="816"/>
    <cellStyle name="Heading 1 4 3" xfId="817"/>
    <cellStyle name="Heading 1 5" xfId="818"/>
    <cellStyle name="Heading 1 5 2" xfId="819"/>
    <cellStyle name="Heading 1 6" xfId="820"/>
    <cellStyle name="Heading 1 6 2" xfId="821"/>
    <cellStyle name="Heading 1 7" xfId="822"/>
    <cellStyle name="Heading 1 8" xfId="807"/>
    <cellStyle name="Heading 2" xfId="1332" builtinId="17" customBuiltin="1"/>
    <cellStyle name="Heading 2 2" xfId="824"/>
    <cellStyle name="Heading 2 2 2" xfId="825"/>
    <cellStyle name="Heading 2 2 2 2" xfId="826"/>
    <cellStyle name="Heading 2 2 3" xfId="827"/>
    <cellStyle name="Heading 2 3" xfId="828"/>
    <cellStyle name="Heading 2 3 2" xfId="829"/>
    <cellStyle name="Heading 2 3 3" xfId="830"/>
    <cellStyle name="Heading 2 4" xfId="831"/>
    <cellStyle name="Heading 2 4 2" xfId="832"/>
    <cellStyle name="Heading 2 4 3" xfId="833"/>
    <cellStyle name="Heading 2 5" xfId="834"/>
    <cellStyle name="Heading 2 5 2" xfId="835"/>
    <cellStyle name="Heading 2 6" xfId="836"/>
    <cellStyle name="Heading 2 6 2" xfId="837"/>
    <cellStyle name="Heading 2 7" xfId="838"/>
    <cellStyle name="Heading 2 8" xfId="823"/>
    <cellStyle name="Heading 3" xfId="1333" builtinId="18" customBuiltin="1"/>
    <cellStyle name="Heading 3 2" xfId="840"/>
    <cellStyle name="Heading 3 2 2" xfId="841"/>
    <cellStyle name="Heading 3 2 2 2" xfId="842"/>
    <cellStyle name="Heading 3 2 3" xfId="843"/>
    <cellStyle name="Heading 3 3" xfId="844"/>
    <cellStyle name="Heading 3 3 2" xfId="845"/>
    <cellStyle name="Heading 3 3 3" xfId="846"/>
    <cellStyle name="Heading 3 4" xfId="847"/>
    <cellStyle name="Heading 3 4 2" xfId="848"/>
    <cellStyle name="Heading 3 4 3" xfId="849"/>
    <cellStyle name="Heading 3 5" xfId="850"/>
    <cellStyle name="Heading 3 5 2" xfId="851"/>
    <cellStyle name="Heading 3 6" xfId="852"/>
    <cellStyle name="Heading 3 6 2" xfId="853"/>
    <cellStyle name="Heading 3 7" xfId="854"/>
    <cellStyle name="Heading 3 8" xfId="839"/>
    <cellStyle name="Heading 4" xfId="1334" builtinId="19" customBuiltin="1"/>
    <cellStyle name="Heading 4 2" xfId="856"/>
    <cellStyle name="Heading 4 2 2" xfId="857"/>
    <cellStyle name="Heading 4 3" xfId="858"/>
    <cellStyle name="Heading 4 3 2" xfId="859"/>
    <cellStyle name="Heading 4 3 3" xfId="860"/>
    <cellStyle name="Heading 4 4" xfId="861"/>
    <cellStyle name="Heading 4 4 2" xfId="862"/>
    <cellStyle name="Heading 4 4 3" xfId="863"/>
    <cellStyle name="Heading 4 5" xfId="864"/>
    <cellStyle name="Heading 4 6" xfId="865"/>
    <cellStyle name="Heading 4 7" xfId="866"/>
    <cellStyle name="Heading 4 8" xfId="855"/>
    <cellStyle name="Hyperlink 2" xfId="867"/>
    <cellStyle name="Hyperlink 2 2" xfId="868"/>
    <cellStyle name="Hyperlink 2 2 2" xfId="869"/>
    <cellStyle name="Hyperlink 2 3" xfId="870"/>
    <cellStyle name="Hyperlink 2 3 2" xfId="871"/>
    <cellStyle name="Hyperlink 2 4" xfId="872"/>
    <cellStyle name="Hyperlink 3" xfId="873"/>
    <cellStyle name="Hyperlink 3 2" xfId="874"/>
    <cellStyle name="Input" xfId="1338" builtinId="20" customBuiltin="1"/>
    <cellStyle name="Input 2" xfId="876"/>
    <cellStyle name="Input 2 2" xfId="877"/>
    <cellStyle name="Input 2 2 2" xfId="878"/>
    <cellStyle name="Input 2 3" xfId="879"/>
    <cellStyle name="Input 3" xfId="880"/>
    <cellStyle name="Input 3 2" xfId="881"/>
    <cellStyle name="Input 3 3" xfId="882"/>
    <cellStyle name="Input 4" xfId="883"/>
    <cellStyle name="Input 4 2" xfId="884"/>
    <cellStyle name="Input 4 3" xfId="885"/>
    <cellStyle name="Input 5" xfId="886"/>
    <cellStyle name="Input 6" xfId="887"/>
    <cellStyle name="Input 7" xfId="888"/>
    <cellStyle name="Input 8" xfId="875"/>
    <cellStyle name="Insatisfaisant" xfId="889"/>
    <cellStyle name="Insatisfaisant 2" xfId="890"/>
    <cellStyle name="Insatisfaisant 3" xfId="891"/>
    <cellStyle name="Legend" xfId="892"/>
    <cellStyle name="Legend 2" xfId="1314"/>
    <cellStyle name="Linked Cell" xfId="1341" builtinId="24" customBuiltin="1"/>
    <cellStyle name="Linked Cell 2" xfId="894"/>
    <cellStyle name="Linked Cell 2 2" xfId="895"/>
    <cellStyle name="Linked Cell 2 2 2" xfId="896"/>
    <cellStyle name="Linked Cell 2 3" xfId="897"/>
    <cellStyle name="Linked Cell 3" xfId="898"/>
    <cellStyle name="Linked Cell 3 2" xfId="899"/>
    <cellStyle name="Linked Cell 3 2 2" xfId="900"/>
    <cellStyle name="Linked Cell 3 3" xfId="901"/>
    <cellStyle name="Linked Cell 4" xfId="902"/>
    <cellStyle name="Linked Cell 4 2" xfId="903"/>
    <cellStyle name="Linked Cell 4 2 2" xfId="904"/>
    <cellStyle name="Linked Cell 4 3" xfId="905"/>
    <cellStyle name="Linked Cell 5" xfId="906"/>
    <cellStyle name="Linked Cell 6" xfId="907"/>
    <cellStyle name="Linked Cell 7" xfId="908"/>
    <cellStyle name="Linked Cell 8" xfId="893"/>
    <cellStyle name="Migliaia [0]_Foglio1" xfId="909"/>
    <cellStyle name="Migliaia_Foglio1" xfId="910"/>
    <cellStyle name="Milliers [0]_Feuil1" xfId="911"/>
    <cellStyle name="Milliers_Cross G" xfId="912"/>
    <cellStyle name="MixtureQ" xfId="913"/>
    <cellStyle name="MixtureShift" xfId="914"/>
    <cellStyle name="MixtureSmile" xfId="915"/>
    <cellStyle name="MixtureVol" xfId="916"/>
    <cellStyle name="Monétaire [0]_Feuil1" xfId="917"/>
    <cellStyle name="Monétaire_Feuil1" xfId="918"/>
    <cellStyle name="money" xfId="919"/>
    <cellStyle name="money 2" xfId="920"/>
    <cellStyle name="money 2 2" xfId="921"/>
    <cellStyle name="money 3" xfId="922"/>
    <cellStyle name="money 4" xfId="923"/>
    <cellStyle name="Neutral" xfId="1337" builtinId="28" customBuiltin="1"/>
    <cellStyle name="Neutral 2" xfId="925"/>
    <cellStyle name="Neutral 2 2" xfId="926"/>
    <cellStyle name="Neutral 2 2 2" xfId="927"/>
    <cellStyle name="Neutral 2 3" xfId="928"/>
    <cellStyle name="Neutral 3" xfId="929"/>
    <cellStyle name="Neutral 3 2" xfId="930"/>
    <cellStyle name="Neutral 3 2 2" xfId="931"/>
    <cellStyle name="Neutral 3 3" xfId="932"/>
    <cellStyle name="Neutral 4" xfId="933"/>
    <cellStyle name="Neutral 4 2" xfId="934"/>
    <cellStyle name="Neutral 4 2 2" xfId="935"/>
    <cellStyle name="Neutral 4 3" xfId="936"/>
    <cellStyle name="Neutral 5" xfId="937"/>
    <cellStyle name="Neutral 6" xfId="938"/>
    <cellStyle name="Neutral 7" xfId="939"/>
    <cellStyle name="Neutral 8" xfId="924"/>
    <cellStyle name="Neutre" xfId="940"/>
    <cellStyle name="Neutre 2" xfId="941"/>
    <cellStyle name="Neutre 3" xfId="942"/>
    <cellStyle name="Normal" xfId="0" builtinId="0"/>
    <cellStyle name="Normal 10" xfId="943"/>
    <cellStyle name="Normal 10 2" xfId="944"/>
    <cellStyle name="Normal 11" xfId="945"/>
    <cellStyle name="Normal 11 2" xfId="946"/>
    <cellStyle name="Normal 11 2 2" xfId="947"/>
    <cellStyle name="Normal 12" xfId="948"/>
    <cellStyle name="Normal 13" xfId="949"/>
    <cellStyle name="Normal 13 2" xfId="950"/>
    <cellStyle name="Normal 14" xfId="951"/>
    <cellStyle name="Normal 14 2" xfId="952"/>
    <cellStyle name="Normal 14 3" xfId="953"/>
    <cellStyle name="Normal 15" xfId="954"/>
    <cellStyle name="Normal 16" xfId="2"/>
    <cellStyle name="Normal 17" xfId="4"/>
    <cellStyle name="Normal 18" xfId="1371"/>
    <cellStyle name="Normal 2" xfId="955"/>
    <cellStyle name="Normal 2 2" xfId="956"/>
    <cellStyle name="Normal 2 2 2" xfId="957"/>
    <cellStyle name="Normal 2 2 2 2" xfId="958"/>
    <cellStyle name="Normal 2 2 3" xfId="959"/>
    <cellStyle name="Normal 2 2 4" xfId="960"/>
    <cellStyle name="Normal 2 3" xfId="961"/>
    <cellStyle name="Normal 2 3 2" xfId="962"/>
    <cellStyle name="Normal 2 3 2 2" xfId="963"/>
    <cellStyle name="Normal 2 3 2 3" xfId="964"/>
    <cellStyle name="Normal 2 3 2 4" xfId="965"/>
    <cellStyle name="Normal 2 3 3" xfId="966"/>
    <cellStyle name="Normal 2 3 3 2" xfId="967"/>
    <cellStyle name="Normal 2 3 4" xfId="968"/>
    <cellStyle name="Normal 2 3 5" xfId="969"/>
    <cellStyle name="Normal 2 4" xfId="970"/>
    <cellStyle name="Normal 2 4 2" xfId="971"/>
    <cellStyle name="Normal 2 4 3" xfId="972"/>
    <cellStyle name="Normal 2 4 4" xfId="973"/>
    <cellStyle name="Normal 2 5" xfId="974"/>
    <cellStyle name="Normal 2 6" xfId="975"/>
    <cellStyle name="Normal 3" xfId="976"/>
    <cellStyle name="Normal 3 2" xfId="977"/>
    <cellStyle name="Normal 3 2 2" xfId="978"/>
    <cellStyle name="Normal 3 3" xfId="979"/>
    <cellStyle name="Normal 4" xfId="980"/>
    <cellStyle name="Normal 4 2" xfId="981"/>
    <cellStyle name="Normal 4 2 2" xfId="982"/>
    <cellStyle name="Normal 4 3" xfId="983"/>
    <cellStyle name="Normal 4 4" xfId="984"/>
    <cellStyle name="Normal 4 5" xfId="985"/>
    <cellStyle name="Normal 5" xfId="986"/>
    <cellStyle name="Normal 5 2" xfId="987"/>
    <cellStyle name="Normal 5 2 2" xfId="988"/>
    <cellStyle name="Normal 5 2 3" xfId="989"/>
    <cellStyle name="Normal 5 3" xfId="990"/>
    <cellStyle name="Normal 5 4" xfId="991"/>
    <cellStyle name="Normal 5 5" xfId="992"/>
    <cellStyle name="Normal 6" xfId="993"/>
    <cellStyle name="Normal 6 2" xfId="994"/>
    <cellStyle name="Normal 6 3" xfId="995"/>
    <cellStyle name="Normal 6 4" xfId="996"/>
    <cellStyle name="Normal 6 5" xfId="997"/>
    <cellStyle name="Normal 7" xfId="998"/>
    <cellStyle name="Normal 7 2" xfId="999"/>
    <cellStyle name="Normal 7 3" xfId="1000"/>
    <cellStyle name="Normal 8" xfId="1001"/>
    <cellStyle name="Normal 8 2" xfId="1002"/>
    <cellStyle name="Normal 8 3" xfId="1003"/>
    <cellStyle name="Normal 9" xfId="1004"/>
    <cellStyle name="Normal 9 2" xfId="1005"/>
    <cellStyle name="Note" xfId="1344" builtinId="10" customBuiltin="1"/>
    <cellStyle name="Note 10" xfId="1007"/>
    <cellStyle name="Note 10 2" xfId="1008"/>
    <cellStyle name="Note 11" xfId="1009"/>
    <cellStyle name="Note 11 2" xfId="1010"/>
    <cellStyle name="Note 12" xfId="1011"/>
    <cellStyle name="Note 12 2" xfId="1012"/>
    <cellStyle name="Note 13" xfId="1013"/>
    <cellStyle name="Note 13 2" xfId="1014"/>
    <cellStyle name="Note 14" xfId="1015"/>
    <cellStyle name="Note 15" xfId="1006"/>
    <cellStyle name="Note 16" xfId="1374"/>
    <cellStyle name="Note 2" xfId="1016"/>
    <cellStyle name="Note 2 2" xfId="1017"/>
    <cellStyle name="Note 2 2 2" xfId="1018"/>
    <cellStyle name="Note 2 2 2 2" xfId="1019"/>
    <cellStyle name="Note 2 2 3" xfId="1020"/>
    <cellStyle name="Note 2 2 4" xfId="1021"/>
    <cellStyle name="Note 2 3" xfId="1022"/>
    <cellStyle name="Note 2 3 2" xfId="1023"/>
    <cellStyle name="Note 2 3 2 2" xfId="1024"/>
    <cellStyle name="Note 2 3 3" xfId="1025"/>
    <cellStyle name="Note 2 3 4" xfId="1026"/>
    <cellStyle name="Note 2 4" xfId="1027"/>
    <cellStyle name="Note 2 4 2" xfId="1028"/>
    <cellStyle name="Note 2 4 3" xfId="1029"/>
    <cellStyle name="Note 2 4 4" xfId="1030"/>
    <cellStyle name="Note 2 5" xfId="1031"/>
    <cellStyle name="Note 2 5 2" xfId="1032"/>
    <cellStyle name="Note 2 6" xfId="1033"/>
    <cellStyle name="Note 2 7" xfId="1034"/>
    <cellStyle name="Note 3" xfId="1035"/>
    <cellStyle name="Note 3 2" xfId="1036"/>
    <cellStyle name="Note 3 2 2" xfId="1037"/>
    <cellStyle name="Note 3 2 3" xfId="1038"/>
    <cellStyle name="Note 3 2 4" xfId="1039"/>
    <cellStyle name="Note 3 3" xfId="1040"/>
    <cellStyle name="Note 3 4" xfId="1041"/>
    <cellStyle name="Note 4" xfId="1042"/>
    <cellStyle name="Note 4 2" xfId="1043"/>
    <cellStyle name="Note 4 2 2" xfId="1044"/>
    <cellStyle name="Note 4 2 3" xfId="1045"/>
    <cellStyle name="Note 4 2 4" xfId="1046"/>
    <cellStyle name="Note 4 3" xfId="1047"/>
    <cellStyle name="Note 4 4" xfId="1048"/>
    <cellStyle name="Note 5" xfId="1049"/>
    <cellStyle name="Note 5 2" xfId="1050"/>
    <cellStyle name="Note 5 2 2" xfId="1051"/>
    <cellStyle name="Note 5 3" xfId="1052"/>
    <cellStyle name="Note 6" xfId="1053"/>
    <cellStyle name="Note 6 2" xfId="1054"/>
    <cellStyle name="Note 7" xfId="1055"/>
    <cellStyle name="Note 7 2" xfId="1056"/>
    <cellStyle name="Note 7 3" xfId="1057"/>
    <cellStyle name="Note 8" xfId="1058"/>
    <cellStyle name="Note 8 2" xfId="1059"/>
    <cellStyle name="Note 9" xfId="1060"/>
    <cellStyle name="Output" xfId="1339" builtinId="21" customBuiltin="1"/>
    <cellStyle name="Output 2" xfId="1062"/>
    <cellStyle name="Output 2 2" xfId="1063"/>
    <cellStyle name="Output 2 2 2" xfId="1064"/>
    <cellStyle name="Output 2 3" xfId="1065"/>
    <cellStyle name="Output 3" xfId="1066"/>
    <cellStyle name="Output 3 2" xfId="1067"/>
    <cellStyle name="Output 3 3" xfId="1068"/>
    <cellStyle name="Output 4" xfId="1069"/>
    <cellStyle name="Output 4 2" xfId="1070"/>
    <cellStyle name="Output 4 3" xfId="1071"/>
    <cellStyle name="Output 5" xfId="1072"/>
    <cellStyle name="Output 5 2" xfId="1073"/>
    <cellStyle name="Output 6" xfId="1074"/>
    <cellStyle name="Output 6 2" xfId="1075"/>
    <cellStyle name="Output 7" xfId="1076"/>
    <cellStyle name="Output 8" xfId="1061"/>
    <cellStyle name="overwriting" xfId="1077"/>
    <cellStyle name="ParamD" xfId="1078"/>
    <cellStyle name="ParamD 2" xfId="1079"/>
    <cellStyle name="ParamD 2 2" xfId="1080"/>
    <cellStyle name="ParamD 2 2 2" xfId="1081"/>
    <cellStyle name="ParamD 2 3" xfId="1082"/>
    <cellStyle name="ParamD 2 3 2" xfId="1083"/>
    <cellStyle name="ParamD 2 4" xfId="1084"/>
    <cellStyle name="ParamD 3" xfId="1085"/>
    <cellStyle name="ParamD 3 2" xfId="1086"/>
    <cellStyle name="Percent 10" xfId="1088"/>
    <cellStyle name="Percent 11" xfId="1089"/>
    <cellStyle name="Percent 12" xfId="1090"/>
    <cellStyle name="Percent 12 2" xfId="1091"/>
    <cellStyle name="Percent 13" xfId="1092"/>
    <cellStyle name="Percent 13 2" xfId="1093"/>
    <cellStyle name="Percent 14" xfId="1094"/>
    <cellStyle name="Percent 14 2" xfId="1095"/>
    <cellStyle name="Percent 15" xfId="1096"/>
    <cellStyle name="Percent 15 2" xfId="1097"/>
    <cellStyle name="Percent 16" xfId="1098"/>
    <cellStyle name="Percent 17" xfId="1"/>
    <cellStyle name="Percent 18" xfId="1087"/>
    <cellStyle name="Percent 19" xfId="1375"/>
    <cellStyle name="Percent 2" xfId="1099"/>
    <cellStyle name="Percent 2 2" xfId="1100"/>
    <cellStyle name="Percent 2 2 2" xfId="1101"/>
    <cellStyle name="Percent 2 2 2 2" xfId="1102"/>
    <cellStyle name="Percent 2 2 3" xfId="1103"/>
    <cellStyle name="Percent 2 2 4" xfId="1104"/>
    <cellStyle name="Percent 2 3" xfId="1105"/>
    <cellStyle name="Percent 2 3 2" xfId="1106"/>
    <cellStyle name="Percent 2 3 2 2" xfId="1107"/>
    <cellStyle name="Percent 2 3 3" xfId="1108"/>
    <cellStyle name="Percent 2 3 4" xfId="1109"/>
    <cellStyle name="Percent 2 4" xfId="1110"/>
    <cellStyle name="Percent 2 4 2" xfId="1111"/>
    <cellStyle name="Percent 2 5" xfId="1112"/>
    <cellStyle name="Percent 2 6" xfId="1113"/>
    <cellStyle name="Percent 2 7" xfId="1114"/>
    <cellStyle name="Percent 3" xfId="1115"/>
    <cellStyle name="Percent 3 2" xfId="1116"/>
    <cellStyle name="Percent 3 2 2" xfId="1117"/>
    <cellStyle name="Percent 3 3" xfId="1118"/>
    <cellStyle name="Percent 3 3 2" xfId="1119"/>
    <cellStyle name="Percent 3 3 3" xfId="1120"/>
    <cellStyle name="Percent 3 3 4" xfId="1121"/>
    <cellStyle name="Percent 3 4" xfId="1122"/>
    <cellStyle name="Percent 3 5" xfId="1123"/>
    <cellStyle name="Percent 4" xfId="1124"/>
    <cellStyle name="Percent 4 2" xfId="1125"/>
    <cellStyle name="Percent 4 2 2" xfId="1126"/>
    <cellStyle name="Percent 4 3" xfId="1127"/>
    <cellStyle name="Percent 4 4" xfId="1128"/>
    <cellStyle name="Percent 5" xfId="1129"/>
    <cellStyle name="Percent 5 2" xfId="1130"/>
    <cellStyle name="Percent 5 2 2" xfId="1131"/>
    <cellStyle name="Percent 5 3" xfId="1132"/>
    <cellStyle name="Percent 5 3 2" xfId="1133"/>
    <cellStyle name="Percent 5 4" xfId="1134"/>
    <cellStyle name="Percent 5 5" xfId="1135"/>
    <cellStyle name="Percent 5 6" xfId="1136"/>
    <cellStyle name="Percent 6" xfId="1137"/>
    <cellStyle name="Percent 6 2" xfId="1138"/>
    <cellStyle name="Percent 6 2 2" xfId="1139"/>
    <cellStyle name="Percent 6 3" xfId="1140"/>
    <cellStyle name="Percent 6 4" xfId="1141"/>
    <cellStyle name="Percent 6 5" xfId="1142"/>
    <cellStyle name="Percent 6 6" xfId="1143"/>
    <cellStyle name="Percent 7" xfId="1144"/>
    <cellStyle name="Percent 7 2" xfId="1145"/>
    <cellStyle name="Percent 7 2 2" xfId="1146"/>
    <cellStyle name="Percent 7 3" xfId="1147"/>
    <cellStyle name="Percent 8" xfId="1148"/>
    <cellStyle name="Percent 8 2" xfId="1149"/>
    <cellStyle name="Percent 8 3" xfId="1150"/>
    <cellStyle name="Percent 9" xfId="1151"/>
    <cellStyle name="Percent 9 2" xfId="1152"/>
    <cellStyle name="Pourcentage 2" xfId="1153"/>
    <cellStyle name="Pourcentage 2 2" xfId="1154"/>
    <cellStyle name="Pourcentage_PRCS Vanilla 1.0022" xfId="1155"/>
    <cellStyle name="Prix" xfId="1156"/>
    <cellStyle name="Prix 2" xfId="1157"/>
    <cellStyle name="Prix 2 2" xfId="1158"/>
    <cellStyle name="Prix 2 2 2" xfId="1159"/>
    <cellStyle name="Prix 2 2 2 2" xfId="1318"/>
    <cellStyle name="Prix 2 2 3" xfId="1317"/>
    <cellStyle name="Prix 2 3" xfId="1160"/>
    <cellStyle name="Prix 2 3 2" xfId="1161"/>
    <cellStyle name="Prix 2 3 2 2" xfId="1320"/>
    <cellStyle name="Prix 2 3 3" xfId="1319"/>
    <cellStyle name="Prix 2 4" xfId="1162"/>
    <cellStyle name="Prix 2 4 2" xfId="1163"/>
    <cellStyle name="Prix 2 4 2 2" xfId="1322"/>
    <cellStyle name="Prix 2 4 3" xfId="1321"/>
    <cellStyle name="Prix 2 5" xfId="1316"/>
    <cellStyle name="Prix 3" xfId="1164"/>
    <cellStyle name="Prix 3 2" xfId="1165"/>
    <cellStyle name="Prix 3 2 2" xfId="1324"/>
    <cellStyle name="Prix 3 3" xfId="1323"/>
    <cellStyle name="Prix 4" xfId="1315"/>
    <cellStyle name="Quantité" xfId="1166"/>
    <cellStyle name="Quantité 2" xfId="1167"/>
    <cellStyle name="Quantité 2 2" xfId="1168"/>
    <cellStyle name="Quantité 2 2 2" xfId="1169"/>
    <cellStyle name="Quantité 2 3" xfId="1170"/>
    <cellStyle name="Quantité 2 3 2" xfId="1171"/>
    <cellStyle name="Quantité 2 4" xfId="1172"/>
    <cellStyle name="Quantité 2 4 2" xfId="1173"/>
    <cellStyle name="Quantité 3" xfId="1174"/>
    <cellStyle name="Quantité 3 2" xfId="1175"/>
    <cellStyle name="Satisfaisant" xfId="1176"/>
    <cellStyle name="Satisfaisant 2" xfId="1177"/>
    <cellStyle name="Satisfaisant 3" xfId="1178"/>
    <cellStyle name="Simple" xfId="1179"/>
    <cellStyle name="SmallTableTitle" xfId="1180"/>
    <cellStyle name="SmallTableTitle 2" xfId="1181"/>
    <cellStyle name="SmallTableTitle 2 2" xfId="1182"/>
    <cellStyle name="Sortie" xfId="1183"/>
    <cellStyle name="Sortie 2" xfId="1184"/>
    <cellStyle name="Sortie 3" xfId="1185"/>
    <cellStyle name="Strike" xfId="1186"/>
    <cellStyle name="Strike 2" xfId="1325"/>
    <cellStyle name="Style 1" xfId="1187"/>
    <cellStyle name="Style 1 2" xfId="1188"/>
    <cellStyle name="swpBody01" xfId="1189"/>
    <cellStyle name="swpCaption" xfId="1190"/>
    <cellStyle name="swpHead01" xfId="1191"/>
    <cellStyle name="Table" xfId="1192"/>
    <cellStyle name="Table 2" xfId="1193"/>
    <cellStyle name="Table 2 2" xfId="1194"/>
    <cellStyle name="Table4" xfId="1195"/>
    <cellStyle name="Table4 2" xfId="1196"/>
    <cellStyle name="Table4 2 2" xfId="1197"/>
    <cellStyle name="TableBlue" xfId="1198"/>
    <cellStyle name="TableBlue 2" xfId="1199"/>
    <cellStyle name="TableBlue 2 2" xfId="1200"/>
    <cellStyle name="TableBlue4" xfId="1201"/>
    <cellStyle name="TableBlue4 2" xfId="1202"/>
    <cellStyle name="TableBlue4 2 2" xfId="1203"/>
    <cellStyle name="TableLightBlue" xfId="1204"/>
    <cellStyle name="TableLightBlue 2" xfId="1205"/>
    <cellStyle name="TableLightBlue 2 2" xfId="1206"/>
    <cellStyle name="TableLightBlue4" xfId="1207"/>
    <cellStyle name="TableLightBlue4 2" xfId="1208"/>
    <cellStyle name="TableLightBlue4 2 2" xfId="1209"/>
    <cellStyle name="TablePink" xfId="1210"/>
    <cellStyle name="TablePink 2" xfId="1211"/>
    <cellStyle name="TablePink 2 2" xfId="1212"/>
    <cellStyle name="TablePink4" xfId="1213"/>
    <cellStyle name="TablePink4 2" xfId="1214"/>
    <cellStyle name="TablePink4 2 2" xfId="1215"/>
    <cellStyle name="TableRed" xfId="1216"/>
    <cellStyle name="TableRed 2" xfId="1217"/>
    <cellStyle name="TableRed 2 2" xfId="1218"/>
    <cellStyle name="TableRed4" xfId="1219"/>
    <cellStyle name="TableRed4 2" xfId="1220"/>
    <cellStyle name="TableRed4 2 2" xfId="1221"/>
    <cellStyle name="TableTenor" xfId="1222"/>
    <cellStyle name="TableTenor 2" xfId="1223"/>
    <cellStyle name="TableTenor 2 2" xfId="1224"/>
    <cellStyle name="TableYellow" xfId="1225"/>
    <cellStyle name="TableYellow 2" xfId="1226"/>
    <cellStyle name="TableYellow 2 2" xfId="1227"/>
    <cellStyle name="TableYellow4" xfId="1228"/>
    <cellStyle name="TableYellow4 2" xfId="1229"/>
    <cellStyle name="TableYellow4 2 2" xfId="1230"/>
    <cellStyle name="TabStyle1" xfId="1231"/>
    <cellStyle name="TabStyle1 2" xfId="1232"/>
    <cellStyle name="TabStyle1 2 2" xfId="1233"/>
    <cellStyle name="Texte explicatif" xfId="1234"/>
    <cellStyle name="Texte explicatif 2" xfId="1235"/>
    <cellStyle name="Texte explicatif 3" xfId="1236"/>
    <cellStyle name="Title" xfId="1330" builtinId="15" customBuiltin="1"/>
    <cellStyle name="Title 2" xfId="1238"/>
    <cellStyle name="Title 2 2" xfId="1239"/>
    <cellStyle name="Title 2 2 2" xfId="1240"/>
    <cellStyle name="Title 2 3" xfId="1241"/>
    <cellStyle name="Title 2 4" xfId="1242"/>
    <cellStyle name="Title 3" xfId="1243"/>
    <cellStyle name="Title 3 2" xfId="1244"/>
    <cellStyle name="Title 3 2 2" xfId="1245"/>
    <cellStyle name="Title 3 2 3" xfId="1246"/>
    <cellStyle name="Title 3 3" xfId="1247"/>
    <cellStyle name="Title 4" xfId="1248"/>
    <cellStyle name="Title 4 2" xfId="1249"/>
    <cellStyle name="Title 4 2 2" xfId="1250"/>
    <cellStyle name="Title 4 2 3" xfId="1251"/>
    <cellStyle name="Title 4 3" xfId="1252"/>
    <cellStyle name="Title 5" xfId="1253"/>
    <cellStyle name="Title 5 2" xfId="1254"/>
    <cellStyle name="Title 5 3" xfId="1255"/>
    <cellStyle name="Title 6" xfId="1256"/>
    <cellStyle name="Title 6 2" xfId="1257"/>
    <cellStyle name="Title 7" xfId="1258"/>
    <cellStyle name="Title 8" xfId="1237"/>
    <cellStyle name="TitleLines_Gen" xfId="1259"/>
    <cellStyle name="Titre" xfId="1260"/>
    <cellStyle name="Titre 2" xfId="1261"/>
    <cellStyle name="Titre 3" xfId="1262"/>
    <cellStyle name="Titre 1" xfId="1263"/>
    <cellStyle name="Titre 1 2" xfId="1264"/>
    <cellStyle name="Titre 1 3" xfId="1265"/>
    <cellStyle name="Titre 2" xfId="1266"/>
    <cellStyle name="Titre 2 2" xfId="1267"/>
    <cellStyle name="Titre 2 3" xfId="1268"/>
    <cellStyle name="Titre 3" xfId="1269"/>
    <cellStyle name="Titre 3 2" xfId="1270"/>
    <cellStyle name="Titre 3 3" xfId="1271"/>
    <cellStyle name="Titre 4" xfId="1272"/>
    <cellStyle name="Titre 4 2" xfId="1273"/>
    <cellStyle name="Titre 4 3" xfId="1274"/>
    <cellStyle name="Total" xfId="1346" builtinId="25" customBuiltin="1"/>
    <cellStyle name="Total 2" xfId="1276"/>
    <cellStyle name="Total 2 2" xfId="1277"/>
    <cellStyle name="Total 2 2 2" xfId="1278"/>
    <cellStyle name="Total 2 3" xfId="1279"/>
    <cellStyle name="Total 3" xfId="1280"/>
    <cellStyle name="Total 3 2" xfId="1281"/>
    <cellStyle name="Total 3 2 2" xfId="1282"/>
    <cellStyle name="Total 3 2 3" xfId="1283"/>
    <cellStyle name="Total 3 3" xfId="1284"/>
    <cellStyle name="Total 4" xfId="1285"/>
    <cellStyle name="Total 4 2" xfId="1286"/>
    <cellStyle name="Total 4 2 2" xfId="1287"/>
    <cellStyle name="Total 4 3" xfId="1288"/>
    <cellStyle name="Total 5" xfId="1289"/>
    <cellStyle name="Total 6" xfId="1290"/>
    <cellStyle name="Total 7" xfId="1291"/>
    <cellStyle name="Total 8" xfId="1275"/>
    <cellStyle name="ValueDate" xfId="1292"/>
    <cellStyle name="ValueDate 2" xfId="1326"/>
    <cellStyle name="ValueDouble" xfId="1293"/>
    <cellStyle name="ValueInteger" xfId="1294"/>
    <cellStyle name="ValueInteger 2" xfId="1327"/>
    <cellStyle name="ValueText" xfId="1295"/>
    <cellStyle name="ValueText 2" xfId="1328"/>
    <cellStyle name="Vérification" xfId="1296"/>
    <cellStyle name="Vérification 2" xfId="1297"/>
    <cellStyle name="Vérification 3" xfId="1298"/>
    <cellStyle name="Warning Text" xfId="1343" builtinId="11" customBuiltin="1"/>
    <cellStyle name="Warning Text 2" xfId="1300"/>
    <cellStyle name="Warning Text 3" xfId="1301"/>
    <cellStyle name="Warning Text 3 2" xfId="1302"/>
    <cellStyle name="Warning Text 4" xfId="1303"/>
    <cellStyle name="Warning Text 4 2" xfId="1304"/>
    <cellStyle name="Warning Text 4 3" xfId="1305"/>
    <cellStyle name="Warning Text 5" xfId="1306"/>
    <cellStyle name="Warning Text 6" xfId="1307"/>
    <cellStyle name="Warning Text 7" xfId="1299"/>
    <cellStyle name="ZC" xfId="1308"/>
    <cellStyle name="ZC 2" xfId="1329"/>
    <cellStyle name="ZCMaturity" xfId="1309"/>
    <cellStyle name="ZCTotem" xfId="1310"/>
    <cellStyle name="一般_030129_CEI_FinBureau" xfId="1311"/>
    <cellStyle name="標準_SampleFormula" xfId="1312"/>
  </cellStyles>
  <dxfs count="0"/>
  <tableStyles count="0" defaultTableStyle="TableStyleMedium2" defaultPivotStyle="PivotStyleLight16"/>
  <colors>
    <mruColors>
      <color rgb="FFFFFF66"/>
      <color rgb="FFFFFFCC"/>
      <color rgb="FFB7CAE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Vol</a:t>
            </a:r>
            <a:r>
              <a:rPr lang="fr-FR" baseline="0"/>
              <a:t> Implicite Bid</a:t>
            </a:r>
            <a:endParaRPr lang="fr-FR"/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OLD_premiumoption!$D$29</c:f>
              <c:strCache>
                <c:ptCount val="1"/>
                <c:pt idx="0">
                  <c:v>18/03/2014</c:v>
                </c:pt>
              </c:strCache>
            </c:strRef>
          </c:tx>
          <c:marker>
            <c:symbol val="none"/>
          </c:marker>
          <c:xVal>
            <c:numRef>
              <c:f>OLD_premiumoption!$L$27:$V$27</c:f>
              <c:numCache>
                <c:formatCode>0.0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</c:numCache>
            </c:numRef>
          </c:xVal>
          <c:yVal>
            <c:numRef>
              <c:f>OLD_premiumoption!$L$29:$V$29</c:f>
              <c:numCache>
                <c:formatCode>0.00</c:formatCode>
                <c:ptCount val="11"/>
                <c:pt idx="0">
                  <c:v>0.72696061317356819</c:v>
                </c:pt>
                <c:pt idx="1">
                  <c:v>0.79208798827424554</c:v>
                </c:pt>
                <c:pt idx="2">
                  <c:v>0.85032344659516446</c:v>
                </c:pt>
                <c:pt idx="3">
                  <c:v>0.92407453691838726</c:v>
                </c:pt>
                <c:pt idx="4">
                  <c:v>0.96262758128454951</c:v>
                </c:pt>
                <c:pt idx="5">
                  <c:v>1.0770667633030018</c:v>
                </c:pt>
                <c:pt idx="6">
                  <c:v>1.1267073262729359</c:v>
                </c:pt>
                <c:pt idx="7">
                  <c:v>1.2049077785496656</c:v>
                </c:pt>
                <c:pt idx="8">
                  <c:v>1.2377839006363403</c:v>
                </c:pt>
                <c:pt idx="9">
                  <c:v>1.2016929980349824</c:v>
                </c:pt>
                <c:pt idx="10">
                  <c:v>1.5027246399777108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OLD_premiumoption!$D$30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OLD_premiumoption!$J$27:$AC$27</c:f>
              <c:numCache>
                <c:formatCode>0.0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32.5</c:v>
                </c:pt>
                <c:pt idx="17">
                  <c:v>35</c:v>
                </c:pt>
                <c:pt idx="18">
                  <c:v>37.5</c:v>
                </c:pt>
                <c:pt idx="19">
                  <c:v>40</c:v>
                </c:pt>
              </c:numCache>
            </c:numRef>
          </c:xVal>
          <c:yVal>
            <c:numRef>
              <c:f>OLD_premiumoption!$J$30:$AC$30</c:f>
              <c:numCache>
                <c:formatCode>0.00</c:formatCode>
                <c:ptCount val="20"/>
                <c:pt idx="0">
                  <c:v>0.43675148420035453</c:v>
                </c:pt>
                <c:pt idx="1">
                  <c:v>0.44098153375747934</c:v>
                </c:pt>
                <c:pt idx="2">
                  <c:v>0.52504310008231758</c:v>
                </c:pt>
                <c:pt idx="3">
                  <c:v>0.56153388461885412</c:v>
                </c:pt>
                <c:pt idx="4">
                  <c:v>0.70874737761623985</c:v>
                </c:pt>
                <c:pt idx="5">
                  <c:v>0.65984655398645631</c:v>
                </c:pt>
                <c:pt idx="6">
                  <c:v>0.70507162365993126</c:v>
                </c:pt>
                <c:pt idx="7">
                  <c:v>0.74734823316370536</c:v>
                </c:pt>
                <c:pt idx="8">
                  <c:v>0.76751652527607095</c:v>
                </c:pt>
                <c:pt idx="9">
                  <c:v>0.79613533779072831</c:v>
                </c:pt>
                <c:pt idx="10">
                  <c:v>0.87514344424627588</c:v>
                </c:pt>
                <c:pt idx="11">
                  <c:v>0.87861497839878333</c:v>
                </c:pt>
                <c:pt idx="12">
                  <c:v>0.9055028613249575</c:v>
                </c:pt>
                <c:pt idx="13">
                  <c:v>0.92265705914589313</c:v>
                </c:pt>
                <c:pt idx="14">
                  <c:v>0.92906582236213109</c:v>
                </c:pt>
                <c:pt idx="15">
                  <c:v>0.75574704703303874</c:v>
                </c:pt>
                <c:pt idx="16">
                  <c:v>0.85786193379409748</c:v>
                </c:pt>
                <c:pt idx="17">
                  <c:v>0.95006194696688773</c:v>
                </c:pt>
                <c:pt idx="18">
                  <c:v>1.0341258736242591</c:v>
                </c:pt>
                <c:pt idx="19">
                  <c:v>1.1113749130784401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OLD_premiumoption!$D$31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OLD_premiumoption!$J$27:$AC$27</c:f>
              <c:numCache>
                <c:formatCode>0.0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32.5</c:v>
                </c:pt>
                <c:pt idx="17">
                  <c:v>35</c:v>
                </c:pt>
                <c:pt idx="18">
                  <c:v>37.5</c:v>
                </c:pt>
                <c:pt idx="19">
                  <c:v>40</c:v>
                </c:pt>
              </c:numCache>
            </c:numRef>
          </c:xVal>
          <c:yVal>
            <c:numRef>
              <c:f>OLD_premiumoption!$J$31:$AC$31</c:f>
              <c:numCache>
                <c:formatCode>0.00</c:formatCode>
                <c:ptCount val="20"/>
                <c:pt idx="0">
                  <c:v>0.35795931317853258</c:v>
                </c:pt>
                <c:pt idx="1">
                  <c:v>0.37164848280769863</c:v>
                </c:pt>
                <c:pt idx="2">
                  <c:v>0.42908072267922415</c:v>
                </c:pt>
                <c:pt idx="3">
                  <c:v>0.47660570001459113</c:v>
                </c:pt>
                <c:pt idx="4">
                  <c:v>0.49680607828678225</c:v>
                </c:pt>
                <c:pt idx="5">
                  <c:v>0.53044735933713594</c:v>
                </c:pt>
                <c:pt idx="6">
                  <c:v>0.55371455475539655</c:v>
                </c:pt>
                <c:pt idx="7">
                  <c:v>0.5870097096486504</c:v>
                </c:pt>
                <c:pt idx="8">
                  <c:v>0.60462101285262426</c:v>
                </c:pt>
                <c:pt idx="9">
                  <c:v>0.62495553918613145</c:v>
                </c:pt>
                <c:pt idx="10">
                  <c:v>0.65207542565485721</c:v>
                </c:pt>
                <c:pt idx="11">
                  <c:v>0.67040758898955588</c:v>
                </c:pt>
                <c:pt idx="12">
                  <c:v>0.70175172685471843</c:v>
                </c:pt>
                <c:pt idx="13">
                  <c:v>0.7045835671535674</c:v>
                </c:pt>
                <c:pt idx="14">
                  <c:v>0.72394288395546602</c:v>
                </c:pt>
                <c:pt idx="15">
                  <c:v>0.73813099803400251</c:v>
                </c:pt>
                <c:pt idx="16">
                  <c:v>0.56690146282232801</c:v>
                </c:pt>
                <c:pt idx="17">
                  <c:v>0.63317803150487684</c:v>
                </c:pt>
                <c:pt idx="18">
                  <c:v>0.69353229910762948</c:v>
                </c:pt>
                <c:pt idx="19">
                  <c:v>0.74894396569450628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OLD_premiumoption!$D$32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OLD_premiumoption!$J$27:$AC$27</c:f>
              <c:numCache>
                <c:formatCode>0.0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32.5</c:v>
                </c:pt>
                <c:pt idx="17">
                  <c:v>35</c:v>
                </c:pt>
                <c:pt idx="18">
                  <c:v>37.5</c:v>
                </c:pt>
                <c:pt idx="19">
                  <c:v>40</c:v>
                </c:pt>
              </c:numCache>
            </c:numRef>
          </c:xVal>
          <c:yVal>
            <c:numRef>
              <c:f>OLD_premiumoption!$J$32:$AC$32</c:f>
              <c:numCache>
                <c:formatCode>0.00</c:formatCode>
                <c:ptCount val="20"/>
                <c:pt idx="0">
                  <c:v>0.32521697414145234</c:v>
                </c:pt>
                <c:pt idx="1">
                  <c:v>0.37026714541536571</c:v>
                </c:pt>
                <c:pt idx="2">
                  <c:v>0.4151223462730636</c:v>
                </c:pt>
                <c:pt idx="3">
                  <c:v>0.44464303405627731</c:v>
                </c:pt>
                <c:pt idx="4">
                  <c:v>0.46909462599182006</c:v>
                </c:pt>
                <c:pt idx="5">
                  <c:v>0.4935361327551947</c:v>
                </c:pt>
                <c:pt idx="6">
                  <c:v>0.51007392499906057</c:v>
                </c:pt>
                <c:pt idx="7">
                  <c:v>0.53447759432363129</c:v>
                </c:pt>
                <c:pt idx="8">
                  <c:v>0.55810458467191482</c:v>
                </c:pt>
                <c:pt idx="9">
                  <c:v>0.58393450168516858</c:v>
                </c:pt>
                <c:pt idx="10">
                  <c:v>0.60101294233757063</c:v>
                </c:pt>
                <c:pt idx="11">
                  <c:v>0.60988107318473406</c:v>
                </c:pt>
                <c:pt idx="12">
                  <c:v>0.6264104383554514</c:v>
                </c:pt>
                <c:pt idx="13">
                  <c:v>0.63687724290723091</c:v>
                </c:pt>
                <c:pt idx="14">
                  <c:v>0.65935306247622516</c:v>
                </c:pt>
                <c:pt idx="15">
                  <c:v>0.65886518768910474</c:v>
                </c:pt>
                <c:pt idx="16">
                  <c:v>0.69864484137811256</c:v>
                </c:pt>
                <c:pt idx="17">
                  <c:v>0.65819898348173234</c:v>
                </c:pt>
                <c:pt idx="18">
                  <c:v>0.63197118387702689</c:v>
                </c:pt>
                <c:pt idx="19">
                  <c:v>0.61382043817235754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OLD_premiumoption!$D$33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OLD_premiumoption!$J$27:$W$27</c:f>
              <c:numCache>
                <c:formatCode>0.0</c:formatCode>
                <c:ptCount val="14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</c:numCache>
            </c:numRef>
          </c:xVal>
          <c:yVal>
            <c:numRef>
              <c:f>OLD_premiumoption!$J$33:$W$33</c:f>
              <c:numCache>
                <c:formatCode>0.00</c:formatCode>
                <c:ptCount val="14"/>
                <c:pt idx="0">
                  <c:v>0.30402661401593956</c:v>
                </c:pt>
                <c:pt idx="1">
                  <c:v>0.29106865810084959</c:v>
                </c:pt>
                <c:pt idx="2">
                  <c:v>0.35933500535550073</c:v>
                </c:pt>
                <c:pt idx="3">
                  <c:v>0.39714775050931916</c:v>
                </c:pt>
                <c:pt idx="4">
                  <c:v>0.43816447787978374</c:v>
                </c:pt>
                <c:pt idx="5">
                  <c:v>0.5508838395593616</c:v>
                </c:pt>
                <c:pt idx="6">
                  <c:v>0.46552665182971814</c:v>
                </c:pt>
                <c:pt idx="7">
                  <c:v>0.49289313687776926</c:v>
                </c:pt>
                <c:pt idx="8">
                  <c:v>0.50862801286540982</c:v>
                </c:pt>
                <c:pt idx="9">
                  <c:v>0.52525780388411492</c:v>
                </c:pt>
                <c:pt idx="10">
                  <c:v>0.53340236671775698</c:v>
                </c:pt>
                <c:pt idx="11">
                  <c:v>0.54557084041238113</c:v>
                </c:pt>
                <c:pt idx="12">
                  <c:v>0.5639445991396328</c:v>
                </c:pt>
                <c:pt idx="13">
                  <c:v>0.56360878128352765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798720"/>
        <c:axId val="256800256"/>
      </c:scatterChart>
      <c:valAx>
        <c:axId val="256798720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56800256"/>
        <c:crosses val="autoZero"/>
        <c:crossBetween val="midCat"/>
      </c:valAx>
      <c:valAx>
        <c:axId val="25680025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67987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Vol</a:t>
            </a:r>
            <a:r>
              <a:rPr lang="fr-FR" baseline="0"/>
              <a:t> Implicite Ask</a:t>
            </a:r>
            <a:endParaRPr lang="fr-FR"/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OLD_premiumoption!$D$29</c:f>
              <c:strCache>
                <c:ptCount val="1"/>
                <c:pt idx="0">
                  <c:v>18/03/2014</c:v>
                </c:pt>
              </c:strCache>
            </c:strRef>
          </c:tx>
          <c:marker>
            <c:symbol val="none"/>
          </c:marker>
          <c:xVal>
            <c:numRef>
              <c:f>OLD_premiumoption!$L$27:$V$27</c:f>
              <c:numCache>
                <c:formatCode>0.0</c:formatCode>
                <c:ptCount val="11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</c:numCache>
            </c:numRef>
          </c:xVal>
          <c:yVal>
            <c:numRef>
              <c:f>OLD_premiumoption!$L$41:$V$41</c:f>
              <c:numCache>
                <c:formatCode>0.00</c:formatCode>
                <c:ptCount val="11"/>
                <c:pt idx="0">
                  <c:v>0.98425172434615849</c:v>
                </c:pt>
                <c:pt idx="1">
                  <c:v>0.9608965587242887</c:v>
                </c:pt>
                <c:pt idx="2">
                  <c:v>0.99329729620356255</c:v>
                </c:pt>
                <c:pt idx="3">
                  <c:v>1.0692535059774211</c:v>
                </c:pt>
                <c:pt idx="4">
                  <c:v>1.1800492130724327</c:v>
                </c:pt>
                <c:pt idx="5">
                  <c:v>1.2659770064340756</c:v>
                </c:pt>
                <c:pt idx="6">
                  <c:v>1.3529910117302686</c:v>
                </c:pt>
                <c:pt idx="7">
                  <c:v>1.468740280209466</c:v>
                </c:pt>
                <c:pt idx="8">
                  <c:v>1.4632103170293567</c:v>
                </c:pt>
                <c:pt idx="9">
                  <c:v>1.6134739808145129</c:v>
                </c:pt>
                <c:pt idx="10">
                  <c:v>1.754249499743322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OLD_premiumoption!$D$30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OLD_premiumoption!$J$27:$AC$27</c:f>
              <c:numCache>
                <c:formatCode>0.0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32.5</c:v>
                </c:pt>
                <c:pt idx="17">
                  <c:v>35</c:v>
                </c:pt>
                <c:pt idx="18">
                  <c:v>37.5</c:v>
                </c:pt>
                <c:pt idx="19">
                  <c:v>40</c:v>
                </c:pt>
              </c:numCache>
            </c:numRef>
          </c:xVal>
          <c:yVal>
            <c:numRef>
              <c:f>OLD_premiumoption!$J$42:$AC$42</c:f>
              <c:numCache>
                <c:formatCode>0.00</c:formatCode>
                <c:ptCount val="20"/>
                <c:pt idx="0">
                  <c:v>0.81416931456091779</c:v>
                </c:pt>
                <c:pt idx="1">
                  <c:v>0.59136159090544127</c:v>
                </c:pt>
                <c:pt idx="2">
                  <c:v>0.62910913769772692</c:v>
                </c:pt>
                <c:pt idx="3">
                  <c:v>0.65089346666773795</c:v>
                </c:pt>
                <c:pt idx="4">
                  <c:v>0.79407652811197604</c:v>
                </c:pt>
                <c:pt idx="5">
                  <c:v>0.76798917200056727</c:v>
                </c:pt>
                <c:pt idx="6">
                  <c:v>0.8184911103649315</c:v>
                </c:pt>
                <c:pt idx="7">
                  <c:v>0.84464162773414908</c:v>
                </c:pt>
                <c:pt idx="8">
                  <c:v>0.89922344765721174</c:v>
                </c:pt>
                <c:pt idx="9">
                  <c:v>0.93960516312927522</c:v>
                </c:pt>
                <c:pt idx="10">
                  <c:v>0.96691415404567449</c:v>
                </c:pt>
                <c:pt idx="11">
                  <c:v>0.98134395260800056</c:v>
                </c:pt>
                <c:pt idx="12">
                  <c:v>1.0173387212137108</c:v>
                </c:pt>
                <c:pt idx="13">
                  <c:v>1.0819788890578881</c:v>
                </c:pt>
                <c:pt idx="14">
                  <c:v>1.1057172008116103</c:v>
                </c:pt>
                <c:pt idx="15">
                  <c:v>1.2008675099725317</c:v>
                </c:pt>
                <c:pt idx="16">
                  <c:v>1.2933407739545117</c:v>
                </c:pt>
                <c:pt idx="17">
                  <c:v>1.4102192967879852</c:v>
                </c:pt>
                <c:pt idx="18">
                  <c:v>1.5594111810930864</c:v>
                </c:pt>
                <c:pt idx="19">
                  <c:v>1.6572761668687108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OLD_premiumoption!$D$31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OLD_premiumoption!$J$27:$AC$27</c:f>
              <c:numCache>
                <c:formatCode>0.0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32.5</c:v>
                </c:pt>
                <c:pt idx="17">
                  <c:v>35</c:v>
                </c:pt>
                <c:pt idx="18">
                  <c:v>37.5</c:v>
                </c:pt>
                <c:pt idx="19">
                  <c:v>40</c:v>
                </c:pt>
              </c:numCache>
            </c:numRef>
          </c:xVal>
          <c:yVal>
            <c:numRef>
              <c:f>OLD_premiumoption!$I$43:$AB$43</c:f>
              <c:numCache>
                <c:formatCode>0.00</c:formatCode>
                <c:ptCount val="20"/>
                <c:pt idx="1">
                  <c:v>0.64422111120907599</c:v>
                </c:pt>
                <c:pt idx="2">
                  <c:v>0.51169134271582006</c:v>
                </c:pt>
                <c:pt idx="3">
                  <c:v>0.52760690413212152</c:v>
                </c:pt>
                <c:pt idx="4">
                  <c:v>0.55830156072397175</c:v>
                </c:pt>
                <c:pt idx="5">
                  <c:v>0.5865864110159773</c:v>
                </c:pt>
                <c:pt idx="6">
                  <c:v>0.61756567494985792</c:v>
                </c:pt>
                <c:pt idx="7">
                  <c:v>0.64149215237837132</c:v>
                </c:pt>
                <c:pt idx="8">
                  <c:v>0.66248461918791179</c:v>
                </c:pt>
                <c:pt idx="9">
                  <c:v>0.69944952656370141</c:v>
                </c:pt>
                <c:pt idx="10">
                  <c:v>0.7252936706138281</c:v>
                </c:pt>
                <c:pt idx="11">
                  <c:v>0.74109858049021493</c:v>
                </c:pt>
                <c:pt idx="12">
                  <c:v>0.76549777175561107</c:v>
                </c:pt>
                <c:pt idx="13">
                  <c:v>0.78271071305243012</c:v>
                </c:pt>
                <c:pt idx="14">
                  <c:v>0.81337402694518524</c:v>
                </c:pt>
                <c:pt idx="15">
                  <c:v>0.81808273880097071</c:v>
                </c:pt>
                <c:pt idx="16">
                  <c:v>0.83902199552091439</c:v>
                </c:pt>
                <c:pt idx="17">
                  <c:v>0.88700203346887441</c:v>
                </c:pt>
                <c:pt idx="18">
                  <c:v>0.97264975492415295</c:v>
                </c:pt>
                <c:pt idx="19">
                  <c:v>1.0499577085208536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OLD_premiumoption!$D$32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OLD_premiumoption!$J$27:$AC$27</c:f>
              <c:numCache>
                <c:formatCode>0.0</c:formatCode>
                <c:ptCount val="20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32.5</c:v>
                </c:pt>
                <c:pt idx="17">
                  <c:v>35</c:v>
                </c:pt>
                <c:pt idx="18">
                  <c:v>37.5</c:v>
                </c:pt>
                <c:pt idx="19">
                  <c:v>40</c:v>
                </c:pt>
              </c:numCache>
            </c:numRef>
          </c:xVal>
          <c:yVal>
            <c:numRef>
              <c:f>OLD_premiumoption!$J$44:$AC$44</c:f>
              <c:numCache>
                <c:formatCode>0.00</c:formatCode>
                <c:ptCount val="20"/>
                <c:pt idx="0">
                  <c:v>0.57561645269159933</c:v>
                </c:pt>
                <c:pt idx="1">
                  <c:v>0.48513513642245432</c:v>
                </c:pt>
                <c:pt idx="2">
                  <c:v>0.49927739984205943</c:v>
                </c:pt>
                <c:pt idx="3">
                  <c:v>0.52886336206230877</c:v>
                </c:pt>
                <c:pt idx="4">
                  <c:v>0.55806484911701504</c:v>
                </c:pt>
                <c:pt idx="5">
                  <c:v>0.60272267390667622</c:v>
                </c:pt>
                <c:pt idx="6">
                  <c:v>0.59392214807853572</c:v>
                </c:pt>
                <c:pt idx="7">
                  <c:v>0.61929321771522594</c:v>
                </c:pt>
                <c:pt idx="8">
                  <c:v>0.64518339658120949</c:v>
                </c:pt>
                <c:pt idx="9">
                  <c:v>0.66136499476325672</c:v>
                </c:pt>
                <c:pt idx="10">
                  <c:v>0.68195299505131668</c:v>
                </c:pt>
                <c:pt idx="11">
                  <c:v>0.69537268739923885</c:v>
                </c:pt>
                <c:pt idx="12">
                  <c:v>0.71643762857784088</c:v>
                </c:pt>
                <c:pt idx="13">
                  <c:v>0.73235653514552479</c:v>
                </c:pt>
                <c:pt idx="14">
                  <c:v>0.75913611548842952</c:v>
                </c:pt>
                <c:pt idx="15">
                  <c:v>0.78264542185783081</c:v>
                </c:pt>
                <c:pt idx="16">
                  <c:v>0.81962731446575232</c:v>
                </c:pt>
                <c:pt idx="17">
                  <c:v>0.85814703707695417</c:v>
                </c:pt>
                <c:pt idx="18">
                  <c:v>0.88319666321901058</c:v>
                </c:pt>
                <c:pt idx="19">
                  <c:v>0.92011858772970001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OLD_premiumoption!$D$33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OLD_premiumoption!$J$27:$W$27</c:f>
              <c:numCache>
                <c:formatCode>0.0</c:formatCode>
                <c:ptCount val="14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</c:numCache>
            </c:numRef>
          </c:xVal>
          <c:yVal>
            <c:numRef>
              <c:f>OLD_premiumoption!$J$45:$W$45</c:f>
              <c:numCache>
                <c:formatCode>0.00</c:formatCode>
                <c:ptCount val="14"/>
                <c:pt idx="0">
                  <c:v>0.53108637177960327</c:v>
                </c:pt>
                <c:pt idx="1">
                  <c:v>0.47037323508282974</c:v>
                </c:pt>
                <c:pt idx="2">
                  <c:v>0.48271421922739061</c:v>
                </c:pt>
                <c:pt idx="3">
                  <c:v>0.4984515861494479</c:v>
                </c:pt>
                <c:pt idx="4">
                  <c:v>0.52848095955391206</c:v>
                </c:pt>
                <c:pt idx="5">
                  <c:v>0.64701187220848666</c:v>
                </c:pt>
                <c:pt idx="6">
                  <c:v>0.54851905803710055</c:v>
                </c:pt>
                <c:pt idx="7">
                  <c:v>0.57579332535272554</c:v>
                </c:pt>
                <c:pt idx="8">
                  <c:v>0.59282200796458984</c:v>
                </c:pt>
                <c:pt idx="9">
                  <c:v>0.61174257299925239</c:v>
                </c:pt>
                <c:pt idx="10">
                  <c:v>0.6232750309281011</c:v>
                </c:pt>
                <c:pt idx="11">
                  <c:v>0.63938653219216746</c:v>
                </c:pt>
                <c:pt idx="12">
                  <c:v>0.66169783333174337</c:v>
                </c:pt>
                <c:pt idx="13">
                  <c:v>0.66744289330510775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492096"/>
        <c:axId val="257493632"/>
      </c:scatterChart>
      <c:valAx>
        <c:axId val="257492096"/>
        <c:scaling>
          <c:orientation val="minMax"/>
        </c:scaling>
        <c:delete val="0"/>
        <c:axPos val="b"/>
        <c:numFmt formatCode="0.0" sourceLinked="1"/>
        <c:majorTickMark val="out"/>
        <c:minorTickMark val="none"/>
        <c:tickLblPos val="nextTo"/>
        <c:crossAx val="257493632"/>
        <c:crosses val="autoZero"/>
        <c:crossBetween val="midCat"/>
      </c:valAx>
      <c:valAx>
        <c:axId val="2574936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749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Volatility</a:t>
            </a:r>
          </a:p>
        </c:rich>
      </c:tx>
      <c:layout/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Bergomi panier</c:v>
          </c:tx>
          <c:marker>
            <c:symbol val="none"/>
          </c:marker>
          <c:xVal>
            <c:numRef>
              <c:f>Volatilities!$I$3:$BO$3</c:f>
              <c:numCache>
                <c:formatCode>General</c:formatCode>
                <c:ptCount val="5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37</c:v>
                </c:pt>
                <c:pt idx="34">
                  <c:v>39</c:v>
                </c:pt>
                <c:pt idx="35">
                  <c:v>41</c:v>
                </c:pt>
                <c:pt idx="36">
                  <c:v>43</c:v>
                </c:pt>
                <c:pt idx="37">
                  <c:v>45</c:v>
                </c:pt>
                <c:pt idx="38">
                  <c:v>47</c:v>
                </c:pt>
                <c:pt idx="39">
                  <c:v>49</c:v>
                </c:pt>
                <c:pt idx="40">
                  <c:v>51</c:v>
                </c:pt>
                <c:pt idx="41">
                  <c:v>53</c:v>
                </c:pt>
                <c:pt idx="42">
                  <c:v>55</c:v>
                </c:pt>
                <c:pt idx="43">
                  <c:v>57</c:v>
                </c:pt>
                <c:pt idx="44">
                  <c:v>59</c:v>
                </c:pt>
                <c:pt idx="45">
                  <c:v>61</c:v>
                </c:pt>
                <c:pt idx="46">
                  <c:v>63</c:v>
                </c:pt>
                <c:pt idx="47">
                  <c:v>65</c:v>
                </c:pt>
                <c:pt idx="48">
                  <c:v>67</c:v>
                </c:pt>
                <c:pt idx="49">
                  <c:v>69</c:v>
                </c:pt>
                <c:pt idx="50">
                  <c:v>71</c:v>
                </c:pt>
                <c:pt idx="51">
                  <c:v>75</c:v>
                </c:pt>
                <c:pt idx="52">
                  <c:v>79</c:v>
                </c:pt>
                <c:pt idx="53">
                  <c:v>83</c:v>
                </c:pt>
                <c:pt idx="54">
                  <c:v>87</c:v>
                </c:pt>
                <c:pt idx="55">
                  <c:v>91</c:v>
                </c:pt>
                <c:pt idx="56">
                  <c:v>95</c:v>
                </c:pt>
                <c:pt idx="57">
                  <c:v>99</c:v>
                </c:pt>
                <c:pt idx="58">
                  <c:v>100</c:v>
                </c:pt>
              </c:numCache>
            </c:numRef>
          </c:xVal>
          <c:yVal>
            <c:numRef>
              <c:f>Volatilities!$I$12:$BO$12</c:f>
              <c:numCache>
                <c:formatCode>General</c:formatCode>
                <c:ptCount val="59"/>
                <c:pt idx="0">
                  <c:v>61.515772592181897</c:v>
                </c:pt>
                <c:pt idx="1">
                  <c:v>61.637363041278363</c:v>
                </c:pt>
                <c:pt idx="2">
                  <c:v>61.880458602344582</c:v>
                </c:pt>
                <c:pt idx="3">
                  <c:v>62.047520797643344</c:v>
                </c:pt>
                <c:pt idx="4">
                  <c:v>62.244888601125545</c:v>
                </c:pt>
                <c:pt idx="5">
                  <c:v>62.472527344582332</c:v>
                </c:pt>
                <c:pt idx="6">
                  <c:v>62.730397026233639</c:v>
                </c:pt>
                <c:pt idx="7">
                  <c:v>63.018452310728236</c:v>
                </c:pt>
                <c:pt idx="8">
                  <c:v>63.336642529143184</c:v>
                </c:pt>
                <c:pt idx="9">
                  <c:v>63.684911678983866</c:v>
                </c:pt>
                <c:pt idx="10">
                  <c:v>64.06319842418344</c:v>
                </c:pt>
                <c:pt idx="11">
                  <c:v>64.471436095102959</c:v>
                </c:pt>
                <c:pt idx="12">
                  <c:v>64.909552688530752</c:v>
                </c:pt>
                <c:pt idx="13">
                  <c:v>65.377470867682192</c:v>
                </c:pt>
                <c:pt idx="14">
                  <c:v>65.875107962199692</c:v>
                </c:pt>
                <c:pt idx="15">
                  <c:v>66.4023759681521</c:v>
                </c:pt>
                <c:pt idx="16">
                  <c:v>66.95918154803465</c:v>
                </c:pt>
                <c:pt idx="17">
                  <c:v>67.545426030768567</c:v>
                </c:pt>
                <c:pt idx="18">
                  <c:v>68.161005411700842</c:v>
                </c:pt>
                <c:pt idx="19">
                  <c:v>68.805810352604155</c:v>
                </c:pt>
                <c:pt idx="20">
                  <c:v>69.479726181676398</c:v>
                </c:pt>
                <c:pt idx="21">
                  <c:v>70.182632893540557</c:v>
                </c:pt>
                <c:pt idx="22">
                  <c:v>70.914405149244615</c:v>
                </c:pt>
                <c:pt idx="23">
                  <c:v>71.674912276261239</c:v>
                </c:pt>
                <c:pt idx="24">
                  <c:v>72.464018268487649</c:v>
                </c:pt>
                <c:pt idx="25">
                  <c:v>73.28158178624561</c:v>
                </c:pt>
                <c:pt idx="26">
                  <c:v>74.12745615628107</c:v>
                </c:pt>
                <c:pt idx="27">
                  <c:v>75.001489371764123</c:v>
                </c:pt>
                <c:pt idx="28">
                  <c:v>75.90352409228899</c:v>
                </c:pt>
                <c:pt idx="29">
                  <c:v>76.833397643874022</c:v>
                </c:pt>
                <c:pt idx="30">
                  <c:v>77.790942018961289</c:v>
                </c:pt>
                <c:pt idx="31">
                  <c:v>78.775983876416916</c:v>
                </c:pt>
                <c:pt idx="32">
                  <c:v>79.788344541530904</c:v>
                </c:pt>
                <c:pt idx="33">
                  <c:v>81.894280928012535</c:v>
                </c:pt>
                <c:pt idx="34">
                  <c:v>84.107215109202144</c:v>
                </c:pt>
                <c:pt idx="35">
                  <c:v>86.425525678676991</c:v>
                </c:pt>
                <c:pt idx="36">
                  <c:v>88.847505892796519</c:v>
                </c:pt>
                <c:pt idx="37">
                  <c:v>91.371363670703317</c:v>
                </c:pt>
                <c:pt idx="38">
                  <c:v>93.995221594324747</c:v>
                </c:pt>
                <c:pt idx="39">
                  <c:v>96.717116908374692</c:v>
                </c:pt>
                <c:pt idx="40">
                  <c:v>99.535001520355564</c:v>
                </c:pt>
                <c:pt idx="41">
                  <c:v>102.44674200056019</c:v>
                </c:pt>
                <c:pt idx="42">
                  <c:v>105.45011958207384</c:v>
                </c:pt>
                <c:pt idx="43">
                  <c:v>108.54283016077619</c:v>
                </c:pt>
                <c:pt idx="44">
                  <c:v>111.72248429534359</c:v>
                </c:pt>
                <c:pt idx="45">
                  <c:v>114.98660720724997</c:v>
                </c:pt>
                <c:pt idx="46">
                  <c:v>118.33263878077022</c:v>
                </c:pt>
                <c:pt idx="47">
                  <c:v>121.75793356298001</c:v>
                </c:pt>
                <c:pt idx="48">
                  <c:v>125.25976076375855</c:v>
                </c:pt>
                <c:pt idx="49">
                  <c:v>128.83530425578945</c:v>
                </c:pt>
                <c:pt idx="50">
                  <c:v>132.48166257456219</c:v>
                </c:pt>
                <c:pt idx="51">
                  <c:v>139.97479114832751</c:v>
                </c:pt>
                <c:pt idx="52">
                  <c:v>147.7142280251299</c:v>
                </c:pt>
                <c:pt idx="53">
                  <c:v>155.67368935000491</c:v>
                </c:pt>
                <c:pt idx="54">
                  <c:v>163.82552587297459</c:v>
                </c:pt>
                <c:pt idx="55">
                  <c:v>172.14072294907291</c:v>
                </c:pt>
                <c:pt idx="56">
                  <c:v>180.58890053836438</c:v>
                </c:pt>
                <c:pt idx="57">
                  <c:v>189.13831320596813</c:v>
                </c:pt>
                <c:pt idx="58">
                  <c:v>191.28763417984055</c:v>
                </c:pt>
              </c:numCache>
            </c:numRef>
          </c:yVal>
          <c:smooth val="1"/>
        </c:ser>
        <c:ser>
          <c:idx val="1"/>
          <c:order val="1"/>
          <c:tx>
            <c:v>Input vol Model</c:v>
          </c:tx>
          <c:marker>
            <c:symbol val="none"/>
          </c:marker>
          <c:xVal>
            <c:numRef>
              <c:f>Volatilities!$I$3:$BO$3</c:f>
              <c:numCache>
                <c:formatCode>General</c:formatCode>
                <c:ptCount val="5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37</c:v>
                </c:pt>
                <c:pt idx="34">
                  <c:v>39</c:v>
                </c:pt>
                <c:pt idx="35">
                  <c:v>41</c:v>
                </c:pt>
                <c:pt idx="36">
                  <c:v>43</c:v>
                </c:pt>
                <c:pt idx="37">
                  <c:v>45</c:v>
                </c:pt>
                <c:pt idx="38">
                  <c:v>47</c:v>
                </c:pt>
                <c:pt idx="39">
                  <c:v>49</c:v>
                </c:pt>
                <c:pt idx="40">
                  <c:v>51</c:v>
                </c:pt>
                <c:pt idx="41">
                  <c:v>53</c:v>
                </c:pt>
                <c:pt idx="42">
                  <c:v>55</c:v>
                </c:pt>
                <c:pt idx="43">
                  <c:v>57</c:v>
                </c:pt>
                <c:pt idx="44">
                  <c:v>59</c:v>
                </c:pt>
                <c:pt idx="45">
                  <c:v>61</c:v>
                </c:pt>
                <c:pt idx="46">
                  <c:v>63</c:v>
                </c:pt>
                <c:pt idx="47">
                  <c:v>65</c:v>
                </c:pt>
                <c:pt idx="48">
                  <c:v>67</c:v>
                </c:pt>
                <c:pt idx="49">
                  <c:v>69</c:v>
                </c:pt>
                <c:pt idx="50">
                  <c:v>71</c:v>
                </c:pt>
                <c:pt idx="51">
                  <c:v>75</c:v>
                </c:pt>
                <c:pt idx="52">
                  <c:v>79</c:v>
                </c:pt>
                <c:pt idx="53">
                  <c:v>83</c:v>
                </c:pt>
                <c:pt idx="54">
                  <c:v>87</c:v>
                </c:pt>
                <c:pt idx="55">
                  <c:v>91</c:v>
                </c:pt>
                <c:pt idx="56">
                  <c:v>95</c:v>
                </c:pt>
                <c:pt idx="57">
                  <c:v>99</c:v>
                </c:pt>
                <c:pt idx="58">
                  <c:v>100</c:v>
                </c:pt>
              </c:numCache>
            </c:numRef>
          </c:xVal>
          <c:yVal>
            <c:numRef>
              <c:f>Volatilities!$I$8:$BO$8</c:f>
              <c:numCache>
                <c:formatCode>General</c:formatCode>
                <c:ptCount val="59"/>
                <c:pt idx="0">
                  <c:v>61.535727047870189</c:v>
                </c:pt>
                <c:pt idx="1">
                  <c:v>61.667196353785002</c:v>
                </c:pt>
                <c:pt idx="2">
                  <c:v>61.93003525603671</c:v>
                </c:pt>
                <c:pt idx="3">
                  <c:v>62.110659882208097</c:v>
                </c:pt>
                <c:pt idx="4">
                  <c:v>62.32404433546953</c:v>
                </c:pt>
                <c:pt idx="5">
                  <c:v>62.570148108804958</c:v>
                </c:pt>
                <c:pt idx="6">
                  <c:v>62.848924463349753</c:v>
                </c:pt>
                <c:pt idx="7">
                  <c:v>63.160320428390662</c:v>
                </c:pt>
                <c:pt idx="8">
                  <c:v>63.504276801365769</c:v>
                </c:pt>
                <c:pt idx="9">
                  <c:v>63.88072814786463</c:v>
                </c:pt>
                <c:pt idx="10">
                  <c:v>64.289602801628092</c:v>
                </c:pt>
                <c:pt idx="11">
                  <c:v>64.730822864548443</c:v>
                </c:pt>
                <c:pt idx="12">
                  <c:v>65.204304206669306</c:v>
                </c:pt>
                <c:pt idx="13">
                  <c:v>65.70995646618573</c:v>
                </c:pt>
                <c:pt idx="14">
                  <c:v>66.247683049444106</c:v>
                </c:pt>
                <c:pt idx="15">
                  <c:v>66.817381130942238</c:v>
                </c:pt>
                <c:pt idx="16">
                  <c:v>67.418941653329284</c:v>
                </c:pt>
                <c:pt idx="17">
                  <c:v>68.052249327405818</c:v>
                </c:pt>
                <c:pt idx="18">
                  <c:v>68.717182632123752</c:v>
                </c:pt>
                <c:pt idx="19">
                  <c:v>69.413613814586412</c:v>
                </c:pt>
                <c:pt idx="20">
                  <c:v>70.141408890048481</c:v>
                </c:pt>
                <c:pt idx="21">
                  <c:v>70.900427641916039</c:v>
                </c:pt>
                <c:pt idx="22">
                  <c:v>71.690523621746564</c:v>
                </c:pt>
                <c:pt idx="23">
                  <c:v>72.511544149248891</c:v>
                </c:pt>
                <c:pt idx="24">
                  <c:v>73.36333031228321</c:v>
                </c:pt>
                <c:pt idx="25">
                  <c:v>74.245716966861153</c:v>
                </c:pt>
                <c:pt idx="26">
                  <c:v>75.158532737145705</c:v>
                </c:pt>
                <c:pt idx="27">
                  <c:v>76.101600015451197</c:v>
                </c:pt>
                <c:pt idx="28">
                  <c:v>77.074734962243411</c:v>
                </c:pt>
                <c:pt idx="29">
                  <c:v>78.077747506139474</c:v>
                </c:pt>
                <c:pt idx="30">
                  <c:v>79.110441343907851</c:v>
                </c:pt>
                <c:pt idx="31">
                  <c:v>80.17261394046848</c:v>
                </c:pt>
                <c:pt idx="32">
                  <c:v>81.264056528892624</c:v>
                </c:pt>
                <c:pt idx="33">
                  <c:v>83.533885454373376</c:v>
                </c:pt>
                <c:pt idx="34">
                  <c:v>85.918133347947915</c:v>
                </c:pt>
                <c:pt idx="35">
                  <c:v>88.414905727636125</c:v>
                </c:pt>
                <c:pt idx="36">
                  <c:v>91.022208401880008</c:v>
                </c:pt>
                <c:pt idx="37">
                  <c:v>93.737947469543641</c:v>
                </c:pt>
                <c:pt idx="38">
                  <c:v>96.559929319913195</c:v>
                </c:pt>
                <c:pt idx="39">
                  <c:v>99.485860632696955</c:v>
                </c:pt>
                <c:pt idx="40">
                  <c:v>102.5133483780253</c:v>
                </c:pt>
                <c:pt idx="41">
                  <c:v>105.63989981645075</c:v>
                </c:pt>
                <c:pt idx="42">
                  <c:v>108.86292249894787</c:v>
                </c:pt>
                <c:pt idx="43">
                  <c:v>112.17972426691331</c:v>
                </c:pt>
                <c:pt idx="44">
                  <c:v>115.58751325216589</c:v>
                </c:pt>
                <c:pt idx="45">
                  <c:v>119.08339787694646</c:v>
                </c:pt>
                <c:pt idx="46">
                  <c:v>122.66438685391803</c:v>
                </c:pt>
                <c:pt idx="47">
                  <c:v>126.32738918616565</c:v>
                </c:pt>
                <c:pt idx="48">
                  <c:v>130.06921416719649</c:v>
                </c:pt>
                <c:pt idx="49">
                  <c:v>133.88657138093987</c:v>
                </c:pt>
                <c:pt idx="50">
                  <c:v>137.7760707017471</c:v>
                </c:pt>
                <c:pt idx="51">
                  <c:v>145.75743661406932</c:v>
                </c:pt>
                <c:pt idx="52">
                  <c:v>153.98419670741606</c:v>
                </c:pt>
                <c:pt idx="53">
                  <c:v>162.42564043179394</c:v>
                </c:pt>
                <c:pt idx="54">
                  <c:v>171.04946188396315</c:v>
                </c:pt>
                <c:pt idx="55">
                  <c:v>179.82175980743745</c:v>
                </c:pt>
                <c:pt idx="56">
                  <c:v>188.70703759248417</c:v>
                </c:pt>
                <c:pt idx="57">
                  <c:v>197.66820327612425</c:v>
                </c:pt>
                <c:pt idx="58">
                  <c:v>199.91585356546776</c:v>
                </c:pt>
              </c:numCache>
            </c:numRef>
          </c:yVal>
          <c:smooth val="1"/>
        </c:ser>
        <c:ser>
          <c:idx val="2"/>
          <c:order val="2"/>
          <c:tx>
            <c:v>Input vol + Exp Pti'Strik</c:v>
          </c:tx>
          <c:marker>
            <c:symbol val="none"/>
          </c:marker>
          <c:xVal>
            <c:numRef>
              <c:f>Volatilities!$I$3:$BO$3</c:f>
              <c:numCache>
                <c:formatCode>General</c:formatCode>
                <c:ptCount val="59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37</c:v>
                </c:pt>
                <c:pt idx="34">
                  <c:v>39</c:v>
                </c:pt>
                <c:pt idx="35">
                  <c:v>41</c:v>
                </c:pt>
                <c:pt idx="36">
                  <c:v>43</c:v>
                </c:pt>
                <c:pt idx="37">
                  <c:v>45</c:v>
                </c:pt>
                <c:pt idx="38">
                  <c:v>47</c:v>
                </c:pt>
                <c:pt idx="39">
                  <c:v>49</c:v>
                </c:pt>
                <c:pt idx="40">
                  <c:v>51</c:v>
                </c:pt>
                <c:pt idx="41">
                  <c:v>53</c:v>
                </c:pt>
                <c:pt idx="42">
                  <c:v>55</c:v>
                </c:pt>
                <c:pt idx="43">
                  <c:v>57</c:v>
                </c:pt>
                <c:pt idx="44">
                  <c:v>59</c:v>
                </c:pt>
                <c:pt idx="45">
                  <c:v>61</c:v>
                </c:pt>
                <c:pt idx="46">
                  <c:v>63</c:v>
                </c:pt>
                <c:pt idx="47">
                  <c:v>65</c:v>
                </c:pt>
                <c:pt idx="48">
                  <c:v>67</c:v>
                </c:pt>
                <c:pt idx="49">
                  <c:v>69</c:v>
                </c:pt>
                <c:pt idx="50">
                  <c:v>71</c:v>
                </c:pt>
                <c:pt idx="51">
                  <c:v>75</c:v>
                </c:pt>
                <c:pt idx="52">
                  <c:v>79</c:v>
                </c:pt>
                <c:pt idx="53">
                  <c:v>83</c:v>
                </c:pt>
                <c:pt idx="54">
                  <c:v>87</c:v>
                </c:pt>
                <c:pt idx="55">
                  <c:v>91</c:v>
                </c:pt>
                <c:pt idx="56">
                  <c:v>95</c:v>
                </c:pt>
                <c:pt idx="57">
                  <c:v>99</c:v>
                </c:pt>
                <c:pt idx="58">
                  <c:v>100</c:v>
                </c:pt>
              </c:numCache>
            </c:numRef>
          </c:xVal>
          <c:yVal>
            <c:numRef>
              <c:f>Volatilities!$I$9:$BO$9</c:f>
              <c:numCache>
                <c:formatCode>General</c:formatCode>
                <c:ptCount val="59"/>
                <c:pt idx="0">
                  <c:v>61.535727047870189</c:v>
                </c:pt>
                <c:pt idx="1">
                  <c:v>61.667196353785002</c:v>
                </c:pt>
                <c:pt idx="2">
                  <c:v>61.93003525603671</c:v>
                </c:pt>
                <c:pt idx="3">
                  <c:v>62.110659882208097</c:v>
                </c:pt>
                <c:pt idx="4">
                  <c:v>62.32404433546953</c:v>
                </c:pt>
                <c:pt idx="5">
                  <c:v>62.570148108804958</c:v>
                </c:pt>
                <c:pt idx="6">
                  <c:v>62.848924463349753</c:v>
                </c:pt>
                <c:pt idx="7">
                  <c:v>63.160320428390662</c:v>
                </c:pt>
                <c:pt idx="8">
                  <c:v>63.504276801365769</c:v>
                </c:pt>
                <c:pt idx="9">
                  <c:v>63.88072814786463</c:v>
                </c:pt>
                <c:pt idx="10">
                  <c:v>64.289602801628092</c:v>
                </c:pt>
                <c:pt idx="11">
                  <c:v>64.730822864548443</c:v>
                </c:pt>
                <c:pt idx="12">
                  <c:v>65.204304206669306</c:v>
                </c:pt>
                <c:pt idx="13">
                  <c:v>65.70995646618573</c:v>
                </c:pt>
                <c:pt idx="14">
                  <c:v>66.247683049444106</c:v>
                </c:pt>
                <c:pt idx="15">
                  <c:v>66.817381130942238</c:v>
                </c:pt>
                <c:pt idx="16">
                  <c:v>67.418941653329284</c:v>
                </c:pt>
                <c:pt idx="17">
                  <c:v>68.052249327405818</c:v>
                </c:pt>
                <c:pt idx="18">
                  <c:v>68.717182632123752</c:v>
                </c:pt>
                <c:pt idx="19">
                  <c:v>69.413613814586412</c:v>
                </c:pt>
                <c:pt idx="20">
                  <c:v>70.141408890048481</c:v>
                </c:pt>
                <c:pt idx="21">
                  <c:v>70.900427641916039</c:v>
                </c:pt>
                <c:pt idx="22">
                  <c:v>71.690523621746564</c:v>
                </c:pt>
                <c:pt idx="23">
                  <c:v>72.511544149248891</c:v>
                </c:pt>
                <c:pt idx="24">
                  <c:v>73.36333031228321</c:v>
                </c:pt>
                <c:pt idx="25">
                  <c:v>74.245716966861153</c:v>
                </c:pt>
                <c:pt idx="26">
                  <c:v>75.158532737145705</c:v>
                </c:pt>
                <c:pt idx="27">
                  <c:v>76.101600015451197</c:v>
                </c:pt>
                <c:pt idx="28">
                  <c:v>77.074734962243411</c:v>
                </c:pt>
                <c:pt idx="29">
                  <c:v>78.077747506139474</c:v>
                </c:pt>
                <c:pt idx="30">
                  <c:v>79.110441343907851</c:v>
                </c:pt>
                <c:pt idx="31">
                  <c:v>80.17261394046848</c:v>
                </c:pt>
                <c:pt idx="32">
                  <c:v>81.264056528892624</c:v>
                </c:pt>
                <c:pt idx="33">
                  <c:v>83.533885454373376</c:v>
                </c:pt>
                <c:pt idx="34">
                  <c:v>85.918133347947915</c:v>
                </c:pt>
                <c:pt idx="35">
                  <c:v>88.414905727636125</c:v>
                </c:pt>
                <c:pt idx="36">
                  <c:v>91.022208401880008</c:v>
                </c:pt>
                <c:pt idx="37">
                  <c:v>93.737947469543641</c:v>
                </c:pt>
                <c:pt idx="38">
                  <c:v>96.559929319913195</c:v>
                </c:pt>
                <c:pt idx="39">
                  <c:v>99.485860632696955</c:v>
                </c:pt>
                <c:pt idx="40">
                  <c:v>102.5133483780253</c:v>
                </c:pt>
                <c:pt idx="41">
                  <c:v>105.63989981645075</c:v>
                </c:pt>
                <c:pt idx="42">
                  <c:v>108.86292249894787</c:v>
                </c:pt>
                <c:pt idx="43">
                  <c:v>112.17972426691331</c:v>
                </c:pt>
                <c:pt idx="44">
                  <c:v>115.58751325216589</c:v>
                </c:pt>
                <c:pt idx="45">
                  <c:v>119.08339787694646</c:v>
                </c:pt>
                <c:pt idx="46">
                  <c:v>122.66438685391803</c:v>
                </c:pt>
                <c:pt idx="47">
                  <c:v>126.32738918616565</c:v>
                </c:pt>
                <c:pt idx="48">
                  <c:v>130.06921416719649</c:v>
                </c:pt>
                <c:pt idx="49">
                  <c:v>133.88657138093987</c:v>
                </c:pt>
                <c:pt idx="50">
                  <c:v>137.7760707017471</c:v>
                </c:pt>
                <c:pt idx="51">
                  <c:v>145.75743661406932</c:v>
                </c:pt>
                <c:pt idx="52">
                  <c:v>153.98419670741606</c:v>
                </c:pt>
                <c:pt idx="53">
                  <c:v>162.42564043179394</c:v>
                </c:pt>
                <c:pt idx="54">
                  <c:v>171.04946188396315</c:v>
                </c:pt>
                <c:pt idx="55">
                  <c:v>179.82175980743745</c:v>
                </c:pt>
                <c:pt idx="56">
                  <c:v>188.70703759248417</c:v>
                </c:pt>
                <c:pt idx="57">
                  <c:v>197.66820327612425</c:v>
                </c:pt>
                <c:pt idx="58">
                  <c:v>199.91585356546776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649280"/>
        <c:axId val="257655168"/>
      </c:scatterChart>
      <c:valAx>
        <c:axId val="2576492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7655168"/>
        <c:crosses val="autoZero"/>
        <c:crossBetween val="midCat"/>
      </c:valAx>
      <c:valAx>
        <c:axId val="2576551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7649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parabolic</a:t>
            </a:r>
            <a:r>
              <a:rPr lang="fr-FR" baseline="0"/>
              <a:t> Vol model: forward imposé</a:t>
            </a:r>
          </a:p>
          <a:p>
            <a:pPr>
              <a:defRPr/>
            </a:pPr>
            <a:endParaRPr lang="fr-FR"/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OptionRacine!$F$17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OptionRacine!$J$17:$AH$17</c:f>
              <c:numCache>
                <c:formatCode>General</c:formatCode>
                <c:ptCount val="25"/>
                <c:pt idx="0">
                  <c:v>3.8976430407927434</c:v>
                </c:pt>
                <c:pt idx="1">
                  <c:v>3.6234520120327782</c:v>
                </c:pt>
                <c:pt idx="2">
                  <c:v>3.3765325439258103</c:v>
                </c:pt>
                <c:pt idx="3">
                  <c:v>3.1546679031397837</c:v>
                </c:pt>
                <c:pt idx="4">
                  <c:v>2.9558802955964274</c:v>
                </c:pt>
                <c:pt idx="5">
                  <c:v>2.7784029945586761</c:v>
                </c:pt>
                <c:pt idx="6">
                  <c:v>2.6206550077773985</c:v>
                </c:pt>
                <c:pt idx="7">
                  <c:v>2.481218772185311</c:v>
                </c:pt>
                <c:pt idx="8">
                  <c:v>2.3588208493790264</c:v>
                </c:pt>
                <c:pt idx="9">
                  <c:v>2.2523155141205846</c:v>
                </c:pt>
                <c:pt idx="10">
                  <c:v>2.1606709827255961</c:v>
                </c:pt>
                <c:pt idx="11">
                  <c:v>2.082957957114989</c:v>
                </c:pt>
                <c:pt idx="12">
                  <c:v>2.0183401179306131</c:v>
                </c:pt>
                <c:pt idx="13">
                  <c:v>1.9660661775552208</c:v>
                </c:pt>
                <c:pt idx="14">
                  <c:v>1.9254630956126777</c:v>
                </c:pt>
                <c:pt idx="15">
                  <c:v>1.8959300621418911</c:v>
                </c:pt>
                <c:pt idx="16">
                  <c:v>1.8769328649549661</c:v>
                </c:pt>
                <c:pt idx="17">
                  <c:v>1.8679982762673069</c:v>
                </c:pt>
                <c:pt idx="18">
                  <c:v>1.8687081186519523</c:v>
                </c:pt>
                <c:pt idx="19">
                  <c:v>1.8786927014394432</c:v>
                </c:pt>
                <c:pt idx="20">
                  <c:v>1.8976233562883089</c:v>
                </c:pt>
                <c:pt idx="21">
                  <c:v>1.9252038460517693</c:v>
                </c:pt>
                <c:pt idx="22">
                  <c:v>1.9611604763857176</c:v>
                </c:pt>
                <c:pt idx="23">
                  <c:v>2.0052308076318757</c:v>
                </c:pt>
                <c:pt idx="24">
                  <c:v>2.0571509486272119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OptionRacine!$F$18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OptionRacine!$J$18:$AH$18</c:f>
              <c:numCache>
                <c:formatCode>General</c:formatCode>
                <c:ptCount val="25"/>
                <c:pt idx="0">
                  <c:v>3.7750545098554507</c:v>
                </c:pt>
                <c:pt idx="1">
                  <c:v>3.4824172033888852</c:v>
                </c:pt>
                <c:pt idx="2">
                  <c:v>3.2206208693691272</c:v>
                </c:pt>
                <c:pt idx="3">
                  <c:v>2.9873424516842233</c:v>
                </c:pt>
                <c:pt idx="4">
                  <c:v>2.7804797532391725</c:v>
                </c:pt>
                <c:pt idx="5">
                  <c:v>2.5981290528996261</c:v>
                </c:pt>
                <c:pt idx="6">
                  <c:v>2.4385643447361027</c:v>
                </c:pt>
                <c:pt idx="7">
                  <c:v>2.3002191794697722</c:v>
                </c:pt>
                <c:pt idx="8">
                  <c:v>2.1816713359509041</c:v>
                </c:pt>
                <c:pt idx="9">
                  <c:v>2.0816302870488994</c:v>
                </c:pt>
                <c:pt idx="10">
                  <c:v>1.998927140998441</c:v>
                </c:pt>
                <c:pt idx="11">
                  <c:v>1.932506568611279</c:v>
                </c:pt>
                <c:pt idx="12">
                  <c:v>1.8814201188961766</c:v>
                </c:pt>
                <c:pt idx="13">
                  <c:v>1.844820267791853</c:v>
                </c:pt>
                <c:pt idx="14">
                  <c:v>1.8219545273659841</c:v>
                </c:pt>
                <c:pt idx="15">
                  <c:v>1.8121589582802755</c:v>
                </c:pt>
                <c:pt idx="16">
                  <c:v>1.8148504703254509</c:v>
                </c:pt>
                <c:pt idx="17">
                  <c:v>1.8295173598985546</c:v>
                </c:pt>
                <c:pt idx="18">
                  <c:v>1.8557076173393885</c:v>
                </c:pt>
                <c:pt idx="19">
                  <c:v>1.8930146419459732</c:v>
                </c:pt>
                <c:pt idx="20">
                  <c:v>1.9410601322349545</c:v>
                </c:pt>
                <c:pt idx="21">
                  <c:v>1.9994740801364672</c:v>
                </c:pt>
                <c:pt idx="22">
                  <c:v>2.0678719980997418</c:v>
                </c:pt>
                <c:pt idx="23">
                  <c:v>2.1458297546077905</c:v>
                </c:pt>
                <c:pt idx="24">
                  <c:v>2.2328566902665505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OptionRacine!$F$19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OptionRacine!$J$19:$AH$19</c:f>
              <c:numCache>
                <c:formatCode>General</c:formatCode>
                <c:ptCount val="25"/>
                <c:pt idx="0">
                  <c:v>3.7057941888883663</c:v>
                </c:pt>
                <c:pt idx="1">
                  <c:v>3.4045258879843718</c:v>
                </c:pt>
                <c:pt idx="2">
                  <c:v>3.1360342772437737</c:v>
                </c:pt>
                <c:pt idx="3">
                  <c:v>2.8979598814678216</c:v>
                </c:pt>
                <c:pt idx="4">
                  <c:v>2.6881475408676923</c:v>
                </c:pt>
                <c:pt idx="5">
                  <c:v>2.5046279817813271</c:v>
                </c:pt>
                <c:pt idx="6">
                  <c:v>2.3456007440091797</c:v>
                </c:pt>
                <c:pt idx="7">
                  <c:v>2.2094196375757531</c:v>
                </c:pt>
                <c:pt idx="8">
                  <c:v>2.0945809974102896</c:v>
                </c:pt>
                <c:pt idx="9">
                  <c:v>1.9997146217228854</c:v>
                </c:pt>
                <c:pt idx="10">
                  <c:v>1.923576909358403</c:v>
                </c:pt>
                <c:pt idx="11">
                  <c:v>1.8650454851423142</c:v>
                </c:pt>
                <c:pt idx="12">
                  <c:v>1.8231144685251395</c:v>
                </c:pt>
                <c:pt idx="13">
                  <c:v>1.7968894836829559</c:v>
                </c:pt>
                <c:pt idx="14">
                  <c:v>1.7855815145383604</c:v>
                </c:pt>
                <c:pt idx="15">
                  <c:v>1.7884987633207301</c:v>
                </c:pt>
                <c:pt idx="16">
                  <c:v>1.8050357660604108</c:v>
                </c:pt>
                <c:pt idx="17">
                  <c:v>1.8346591465207487</c:v>
                </c:pt>
                <c:pt idx="18">
                  <c:v>1.876889550534067</c:v>
                </c:pt>
                <c:pt idx="19">
                  <c:v>1.9312795002917438</c:v>
                </c:pt>
                <c:pt idx="20">
                  <c:v>1.9973871524108222</c:v>
                </c:pt>
                <c:pt idx="21">
                  <c:v>2.0747462464967836</c:v>
                </c:pt>
                <c:pt idx="22">
                  <c:v>2.1628329030978533</c:v>
                </c:pt>
                <c:pt idx="23">
                  <c:v>2.2610303763172088</c:v>
                </c:pt>
                <c:pt idx="24">
                  <c:v>2.3685933812791595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OptionRacine!$F$20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OptionRacine!$J$20:$AH$20</c:f>
              <c:numCache>
                <c:formatCode>General</c:formatCode>
                <c:ptCount val="25"/>
                <c:pt idx="0">
                  <c:v>3.6491851994267077</c:v>
                </c:pt>
                <c:pt idx="1">
                  <c:v>3.3416842390983028</c:v>
                </c:pt>
                <c:pt idx="2">
                  <c:v>3.068502581418366</c:v>
                </c:pt>
                <c:pt idx="3">
                  <c:v>2.8272619246210273</c:v>
                </c:pt>
                <c:pt idx="4">
                  <c:v>2.6157716327496079</c:v>
                </c:pt>
                <c:pt idx="5">
                  <c:v>2.4320139895382598</c:v>
                </c:pt>
                <c:pt idx="6">
                  <c:v>2.2741307724631712</c:v>
                </c:pt>
                <c:pt idx="7">
                  <c:v>2.1404124048031519</c:v>
                </c:pt>
                <c:pt idx="8">
                  <c:v>2.029289901383593</c:v>
                </c:pt>
                <c:pt idx="9">
                  <c:v>1.9393293347456209</c:v>
                </c:pt>
                <c:pt idx="10">
                  <c:v>1.8692281057670428</c:v>
                </c:pt>
                <c:pt idx="11">
                  <c:v>1.8178120389927548</c:v>
                </c:pt>
                <c:pt idx="12">
                  <c:v>1.7840321843431242</c:v>
                </c:pt>
                <c:pt idx="13">
                  <c:v>1.7669601727106548</c:v>
                </c:pt>
                <c:pt idx="14">
                  <c:v>1.7657810228325046</c:v>
                </c:pt>
                <c:pt idx="15">
                  <c:v>1.7797824121029568</c:v>
                </c:pt>
                <c:pt idx="16">
                  <c:v>1.8083395906028203</c:v>
                </c:pt>
                <c:pt idx="17">
                  <c:v>1.8508953289682071</c:v>
                </c:pt>
                <c:pt idx="18">
                  <c:v>1.9069345492294019</c:v>
                </c:pt>
                <c:pt idx="19">
                  <c:v>1.9759536042004027</c:v>
                </c:pt>
                <c:pt idx="20">
                  <c:v>2.0574245613109952</c:v>
                </c:pt>
                <c:pt idx="21">
                  <c:v>2.150755326658548</c:v>
                </c:pt>
                <c:pt idx="22">
                  <c:v>2.2552470232884696</c:v>
                </c:pt>
                <c:pt idx="23">
                  <c:v>2.3700507087927924</c:v>
                </c:pt>
                <c:pt idx="24">
                  <c:v>2.4941262541369347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OptionRacine!$F$21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OptionRacine!$J$21:$AH$21</c:f>
              <c:numCache>
                <c:formatCode>General</c:formatCode>
                <c:ptCount val="25"/>
                <c:pt idx="0">
                  <c:v>3.5894979540135443</c:v>
                </c:pt>
                <c:pt idx="1">
                  <c:v>3.2761357956979484</c:v>
                </c:pt>
                <c:pt idx="2">
                  <c:v>2.998684427788147</c:v>
                </c:pt>
                <c:pt idx="3">
                  <c:v>2.7547551660540757</c:v>
                </c:pt>
                <c:pt idx="4">
                  <c:v>2.5421265823580104</c:v>
                </c:pt>
                <c:pt idx="5">
                  <c:v>2.3587340904235736</c:v>
                </c:pt>
                <c:pt idx="6">
                  <c:v>2.2026610131428126</c:v>
                </c:pt>
                <c:pt idx="7">
                  <c:v>2.0721323863154804</c:v>
                </c:pt>
                <c:pt idx="8">
                  <c:v>1.9655115505529692</c:v>
                </c:pt>
                <c:pt idx="9">
                  <c:v>1.8812989750221845</c:v>
                </c:pt>
                <c:pt idx="10">
                  <c:v>1.8181322422561901</c:v>
                </c:pt>
                <c:pt idx="11">
                  <c:v>1.7747858361969169</c:v>
                </c:pt>
                <c:pt idx="12">
                  <c:v>1.7501692577756018</c:v>
                </c:pt>
                <c:pt idx="13">
                  <c:v>1.7433220142933123</c:v>
                </c:pt>
                <c:pt idx="14">
                  <c:v>1.7534041600695272</c:v>
                </c:pt>
                <c:pt idx="15">
                  <c:v>1.7796812793153143</c:v>
                </c:pt>
                <c:pt idx="16">
                  <c:v>1.8215030802532137</c:v>
                </c:pt>
                <c:pt idx="17">
                  <c:v>1.8782751077995465</c:v>
                </c:pt>
                <c:pt idx="18">
                  <c:v>1.9494234902456706</c:v>
                </c:pt>
                <c:pt idx="19">
                  <c:v>2.0343531331836338</c:v>
                </c:pt>
                <c:pt idx="20">
                  <c:v>2.1324003840499191</c:v>
                </c:pt>
                <c:pt idx="21">
                  <c:v>2.2427819285036699</c:v>
                </c:pt>
                <c:pt idx="22">
                  <c:v>2.364542542473151</c:v>
                </c:pt>
                <c:pt idx="23">
                  <c:v>2.4965052786824224</c:v>
                </c:pt>
                <c:pt idx="24">
                  <c:v>2.6372286414150232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OptionRacine!$F$22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OptionRacine!$J$22:$AH$22</c:f>
              <c:numCache>
                <c:formatCode>General</c:formatCode>
                <c:ptCount val="25"/>
                <c:pt idx="0">
                  <c:v>3.5478580556246393</c:v>
                </c:pt>
                <c:pt idx="1">
                  <c:v>3.2307966790835847</c:v>
                </c:pt>
                <c:pt idx="2">
                  <c:v>2.9507370445250651</c:v>
                </c:pt>
                <c:pt idx="3">
                  <c:v>2.7052884147878302</c:v>
                </c:pt>
                <c:pt idx="4">
                  <c:v>2.4922114288102759</c:v>
                </c:pt>
                <c:pt idx="5">
                  <c:v>2.309410990372454</c:v>
                </c:pt>
                <c:pt idx="6">
                  <c:v>2.1549308811814889</c:v>
                </c:pt>
                <c:pt idx="7">
                  <c:v>2.0269512827340317</c:v>
                </c:pt>
                <c:pt idx="8">
                  <c:v>1.9237890653271936</c:v>
                </c:pt>
                <c:pt idx="9">
                  <c:v>1.8439000086139739</c:v>
                </c:pt>
                <c:pt idx="10">
                  <c:v>1.7858815602118563</c:v>
                </c:pt>
                <c:pt idx="11">
                  <c:v>1.7484744509571764</c:v>
                </c:pt>
                <c:pt idx="12">
                  <c:v>1.7305614037433938</c:v>
                </c:pt>
                <c:pt idx="13">
                  <c:v>1.7311612589097933</c:v>
                </c:pt>
                <c:pt idx="14">
                  <c:v>1.7494170526352173</c:v>
                </c:pt>
                <c:pt idx="15">
                  <c:v>1.7845768920600982</c:v>
                </c:pt>
                <c:pt idx="16">
                  <c:v>1.8359668527188608</c:v>
                </c:pt>
                <c:pt idx="17">
                  <c:v>1.9029555799544406</c:v>
                </c:pt>
                <c:pt idx="18">
                  <c:v>1.98491082339772</c:v>
                </c:pt>
                <c:pt idx="19">
                  <c:v>2.0811487995548448</c:v>
                </c:pt>
                <c:pt idx="20">
                  <c:v>2.1908780875887537</c:v>
                </c:pt>
                <c:pt idx="21">
                  <c:v>2.3131407271260516</c:v>
                </c:pt>
                <c:pt idx="22">
                  <c:v>2.4467542832656481</c:v>
                </c:pt>
                <c:pt idx="23">
                  <c:v>2.5902598068323055</c:v>
                </c:pt>
                <c:pt idx="24">
                  <c:v>2.741881723370247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OptionRacine!$F$23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OptionRacine!$K$23:$AH$23</c:f>
              <c:numCache>
                <c:formatCode>General</c:formatCode>
                <c:ptCount val="24"/>
                <c:pt idx="0">
                  <c:v>3.1804829344523124</c:v>
                </c:pt>
                <c:pt idx="1">
                  <c:v>2.897836563973363</c:v>
                </c:pt>
                <c:pt idx="2">
                  <c:v>2.6510054844430884</c:v>
                </c:pt>
                <c:pt idx="3">
                  <c:v>2.4377333601785671</c:v>
                </c:pt>
                <c:pt idx="4">
                  <c:v>2.255892833701687</c:v>
                </c:pt>
                <c:pt idx="5">
                  <c:v>2.1034845157597655</c:v>
                </c:pt>
                <c:pt idx="6">
                  <c:v>1.9786391303369337</c:v>
                </c:pt>
                <c:pt idx="7">
                  <c:v>1.8796223678786825</c:v>
                </c:pt>
                <c:pt idx="8">
                  <c:v>1.8048412094439663</c:v>
                </c:pt>
                <c:pt idx="9">
                  <c:v>1.7528498890676008</c:v>
                </c:pt>
                <c:pt idx="10">
                  <c:v>1.7223533936023045</c:v>
                </c:pt>
                <c:pt idx="11">
                  <c:v>1.7122063852164058</c:v>
                </c:pt>
                <c:pt idx="12">
                  <c:v>1.7214056187224727</c:v>
                </c:pt>
                <c:pt idx="13">
                  <c:v>1.7490742603386153</c:v>
                </c:pt>
                <c:pt idx="14">
                  <c:v>1.7944369548594612</c:v>
                </c:pt>
                <c:pt idx="15">
                  <c:v>1.8567850156541708</c:v>
                </c:pt>
                <c:pt idx="16">
                  <c:v>1.9354317335492655</c:v>
                </c:pt>
                <c:pt idx="17">
                  <c:v>2.0296585442489476</c:v>
                </c:pt>
                <c:pt idx="18">
                  <c:v>2.1386536946957175</c:v>
                </c:pt>
                <c:pt idx="19">
                  <c:v>2.2614461312732175</c:v>
                </c:pt>
                <c:pt idx="20">
                  <c:v>2.3968385911316248</c:v>
                </c:pt>
                <c:pt idx="21">
                  <c:v>2.5433452562620169</c:v>
                </c:pt>
                <c:pt idx="22">
                  <c:v>2.6991407041409543</c:v>
                </c:pt>
                <c:pt idx="23">
                  <c:v>2.862028051298402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OptionRacine!$F$24</c:f>
              <c:strCache>
                <c:ptCount val="1"/>
                <c:pt idx="0">
                  <c:v>21/11/2014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OptionRacine!$K$24:$AH$24</c:f>
              <c:numCache>
                <c:formatCode>General</c:formatCode>
                <c:ptCount val="24"/>
                <c:pt idx="0">
                  <c:v>3.1416788498394146</c:v>
                </c:pt>
                <c:pt idx="1">
                  <c:v>2.8572458464245658</c:v>
                </c:pt>
                <c:pt idx="2">
                  <c:v>2.6095543756421193</c:v>
                </c:pt>
                <c:pt idx="3">
                  <c:v>2.3963369441462752</c:v>
                </c:pt>
                <c:pt idx="4">
                  <c:v>2.2154423303778521</c:v>
                </c:pt>
                <c:pt idx="5">
                  <c:v>2.0648382815186577</c:v>
                </c:pt>
                <c:pt idx="6">
                  <c:v>1.9426175897263018</c:v>
                </c:pt>
                <c:pt idx="7">
                  <c:v>1.8470067917199726</c:v>
                </c:pt>
                <c:pt idx="8">
                  <c:v>1.7763758718479536</c:v>
                </c:pt>
                <c:pt idx="9">
                  <c:v>1.7292467355546262</c:v>
                </c:pt>
                <c:pt idx="10">
                  <c:v>1.7042979867857404</c:v>
                </c:pt>
                <c:pt idx="11">
                  <c:v>1.7003636047358217</c:v>
                </c:pt>
                <c:pt idx="12">
                  <c:v>1.7164234051651954</c:v>
                </c:pt>
                <c:pt idx="13">
                  <c:v>1.7515836233290283</c:v>
                </c:pt>
                <c:pt idx="14">
                  <c:v>1.8050465221482217</c:v>
                </c:pt>
                <c:pt idx="15">
                  <c:v>1.8760685940264235</c:v>
                </c:pt>
                <c:pt idx="16">
                  <c:v>1.9639077031241976</c:v>
                </c:pt>
                <c:pt idx="17">
                  <c:v>2.0677604442453092</c:v>
                </c:pt>
                <c:pt idx="18">
                  <c:v>2.186692114773364</c:v>
                </c:pt>
                <c:pt idx="19">
                  <c:v>2.3195630261342699</c:v>
                </c:pt>
                <c:pt idx="20">
                  <c:v>2.4649563937922294</c:v>
                </c:pt>
                <c:pt idx="21">
                  <c:v>2.6211146427010075</c:v>
                </c:pt>
                <c:pt idx="22">
                  <c:v>2.785892460115833</c:v>
                </c:pt>
                <c:pt idx="23">
                  <c:v>2.9567360242395857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864320"/>
        <c:axId val="307865856"/>
      </c:scatterChart>
      <c:valAx>
        <c:axId val="307864320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7865856"/>
        <c:crosses val="autoZero"/>
        <c:crossBetween val="midCat"/>
      </c:valAx>
      <c:valAx>
        <c:axId val="307865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8643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Bergomi Vol Model:forward imposé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3691400398195746E-2"/>
          <c:y val="1.7612612118486342E-2"/>
          <c:w val="0.84054149344628992"/>
          <c:h val="0.930044707227384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OptionRacine!$F$17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OptionRacine!$AK$15:$BI$15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OptionRacine!$AK$17:$BI$17</c:f>
              <c:numCache>
                <c:formatCode>General</c:formatCode>
                <c:ptCount val="25"/>
                <c:pt idx="0">
                  <c:v>3.8975964215444083</c:v>
                </c:pt>
                <c:pt idx="1">
                  <c:v>3.6233988932802372</c:v>
                </c:pt>
                <c:pt idx="2">
                  <c:v>3.3764741028929288</c:v>
                </c:pt>
                <c:pt idx="3">
                  <c:v>3.154605349549247</c:v>
                </c:pt>
                <c:pt idx="4">
                  <c:v>2.9558148627494183</c:v>
                </c:pt>
                <c:pt idx="5">
                  <c:v>2.7783359310477245</c:v>
                </c:pt>
                <c:pt idx="6">
                  <c:v>2.6205875698888561</c:v>
                </c:pt>
                <c:pt idx="7">
                  <c:v>2.4811522171499791</c:v>
                </c:pt>
                <c:pt idx="8">
                  <c:v>2.3587564296734445</c:v>
                </c:pt>
                <c:pt idx="9">
                  <c:v>2.2522544730167811</c:v>
                </c:pt>
                <c:pt idx="10">
                  <c:v>2.1606145512421833</c:v>
                </c:pt>
                <c:pt idx="11">
                  <c:v>2.0829073524440975</c:v>
                </c:pt>
                <c:pt idx="12">
                  <c:v>2.0182965433105342</c:v>
                </c:pt>
                <c:pt idx="13">
                  <c:v>1.9660308234349697</c:v>
                </c:pt>
                <c:pt idx="14">
                  <c:v>1.9254371418191598</c:v>
                </c:pt>
                <c:pt idx="15">
                  <c:v>1.8959146806207119</c:v>
                </c:pt>
                <c:pt idx="16">
                  <c:v>1.8769292225187133</c:v>
                </c:pt>
                <c:pt idx="17">
                  <c:v>1.8680075366575499</c:v>
                </c:pt>
                <c:pt idx="18">
                  <c:v>1.8687314431093864</c:v>
                </c:pt>
                <c:pt idx="19">
                  <c:v>1.8787312468875297</c:v>
                </c:pt>
                <c:pt idx="20">
                  <c:v>1.8976782701768133</c:v>
                </c:pt>
                <c:pt idx="21">
                  <c:v>1.9252762568871282</c:v>
                </c:pt>
                <c:pt idx="22">
                  <c:v>1.9612514790059554</c:v>
                </c:pt>
                <c:pt idx="23">
                  <c:v>2.0053414423790921</c:v>
                </c:pt>
                <c:pt idx="24">
                  <c:v>2.0572821737453699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OptionRacine!$F$18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OptionRacine!$AK$18:$BI$18</c:f>
              <c:numCache>
                <c:formatCode>General</c:formatCode>
                <c:ptCount val="25"/>
                <c:pt idx="0">
                  <c:v>3.7750290925625736</c:v>
                </c:pt>
                <c:pt idx="1">
                  <c:v>3.4823802384830307</c:v>
                </c:pt>
                <c:pt idx="2">
                  <c:v>3.2205738144714711</c:v>
                </c:pt>
                <c:pt idx="3">
                  <c:v>2.9872866258604116</c:v>
                </c:pt>
                <c:pt idx="4">
                  <c:v>2.7804163336265457</c:v>
                </c:pt>
                <c:pt idx="5">
                  <c:v>2.5980590754599167</c:v>
                </c:pt>
                <c:pt idx="6">
                  <c:v>2.4384887079790705</c:v>
                </c:pt>
                <c:pt idx="7">
                  <c:v>2.3001386503624142</c:v>
                </c:pt>
                <c:pt idx="8">
                  <c:v>2.1815865574741919</c:v>
                </c:pt>
                <c:pt idx="9">
                  <c:v>2.0815417870249884</c:v>
                </c:pt>
                <c:pt idx="10">
                  <c:v>1.9988353419131695</c:v>
                </c:pt>
                <c:pt idx="11">
                  <c:v>1.9324117982208326</c:v>
                </c:pt>
                <c:pt idx="12">
                  <c:v>1.8813226214480352</c:v>
                </c:pt>
                <c:pt idx="13">
                  <c:v>1.8447202157203386</c:v>
                </c:pt>
                <c:pt idx="14">
                  <c:v>1.821852033347928</c:v>
                </c:pt>
                <c:pt idx="15">
                  <c:v>1.8120540875608913</c:v>
                </c:pt>
                <c:pt idx="16">
                  <c:v>1.8147432532476182</c:v>
                </c:pt>
                <c:pt idx="17">
                  <c:v>1.8294078045889415</c:v>
                </c:pt>
                <c:pt idx="18">
                  <c:v>1.85559572251769</c:v>
                </c:pt>
                <c:pt idx="19">
                  <c:v>1.8929004098240281</c:v>
                </c:pt>
                <c:pt idx="20">
                  <c:v>1.940943581455816</c:v>
                </c:pt>
                <c:pt idx="21">
                  <c:v>1.9993552586650545</c:v>
                </c:pt>
                <c:pt idx="22">
                  <c:v>2.067750995913598</c:v>
                </c:pt>
                <c:pt idx="23">
                  <c:v>2.1457067159476804</c:v>
                </c:pt>
                <c:pt idx="24">
                  <c:v>2.232731825093659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OptionRacine!$F$19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OptionRacine!$AK$19:$BI$19</c:f>
              <c:numCache>
                <c:formatCode>General</c:formatCode>
                <c:ptCount val="25"/>
                <c:pt idx="0">
                  <c:v>3.705764296303113</c:v>
                </c:pt>
                <c:pt idx="1">
                  <c:v>3.4044805972061574</c:v>
                </c:pt>
                <c:pt idx="2">
                  <c:v>3.1359755349707372</c:v>
                </c:pt>
                <c:pt idx="3">
                  <c:v>2.8978894365633066</c:v>
                </c:pt>
                <c:pt idx="4">
                  <c:v>2.6880669369947556</c:v>
                </c:pt>
                <c:pt idx="5">
                  <c:v>2.5045385568868594</c:v>
                </c:pt>
                <c:pt idx="6">
                  <c:v>2.3455036349069056</c:v>
                </c:pt>
                <c:pt idx="7">
                  <c:v>2.2093157883964163</c:v>
                </c:pt>
                <c:pt idx="8">
                  <c:v>2.0944711710366848</c:v>
                </c:pt>
                <c:pt idx="9">
                  <c:v>1.999599413558319</c:v>
                </c:pt>
                <c:pt idx="10">
                  <c:v>1.9234567629312278</c:v>
                </c:pt>
                <c:pt idx="11">
                  <c:v>1.8649207091574158</c:v>
                </c:pt>
                <c:pt idx="12">
                  <c:v>1.8229852550585908</c:v>
                </c:pt>
                <c:pt idx="13">
                  <c:v>1.7967559272922577</c:v>
                </c:pt>
                <c:pt idx="14">
                  <c:v>1.7854436321346658</c:v>
                </c:pt>
                <c:pt idx="15">
                  <c:v>1.7883565147203406</c:v>
                </c:pt>
                <c:pt idx="16">
                  <c:v>1.8048890751949733</c:v>
                </c:pt>
                <c:pt idx="17">
                  <c:v>1.834507923328393</c:v>
                </c:pt>
                <c:pt idx="18">
                  <c:v>1.8767337135651236</c:v>
                </c:pt>
                <c:pt idx="19">
                  <c:v>1.9311190000293652</c:v>
                </c:pt>
                <c:pt idx="20">
                  <c:v>1.9972219952175401</c:v>
                </c:pt>
                <c:pt idx="21">
                  <c:v>2.0745765189437693</c:v>
                </c:pt>
                <c:pt idx="22">
                  <c:v>2.1626587962106454</c:v>
                </c:pt>
                <c:pt idx="23">
                  <c:v>2.2608522089816172</c:v>
                </c:pt>
                <c:pt idx="24">
                  <c:v>2.3684116217048126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OptionRacine!$F$20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OptionRacine!$AK$20:$BI$20</c:f>
              <c:numCache>
                <c:formatCode>General</c:formatCode>
                <c:ptCount val="25"/>
                <c:pt idx="0">
                  <c:v>3.6491458271395367</c:v>
                </c:pt>
                <c:pt idx="1">
                  <c:v>3.3416258808376065</c:v>
                </c:pt>
                <c:pt idx="2">
                  <c:v>3.0684277210620148</c:v>
                </c:pt>
                <c:pt idx="3">
                  <c:v>2.827172813069657</c:v>
                </c:pt>
                <c:pt idx="4">
                  <c:v>2.6156702729099659</c:v>
                </c:pt>
                <c:pt idx="5">
                  <c:v>2.4319021309901485</c:v>
                </c:pt>
                <c:pt idx="6">
                  <c:v>2.2740099137004566</c:v>
                </c:pt>
                <c:pt idx="7">
                  <c:v>2.1402838015500705</c:v>
                </c:pt>
                <c:pt idx="8">
                  <c:v>2.0291545798746911</c:v>
                </c:pt>
                <c:pt idx="9">
                  <c:v>1.939188109090588</c:v>
                </c:pt>
                <c:pt idx="10">
                  <c:v>1.8690815986582974</c:v>
                </c:pt>
                <c:pt idx="11">
                  <c:v>1.8176607050997582</c:v>
                </c:pt>
                <c:pt idx="12">
                  <c:v>1.7838763358059335</c:v>
                </c:pt>
                <c:pt idx="13">
                  <c:v>1.7668000062155556</c:v>
                </c:pt>
                <c:pt idx="14">
                  <c:v>1.7656166478313418</c:v>
                </c:pt>
                <c:pt idx="15">
                  <c:v>1.7796138798198597</c:v>
                </c:pt>
                <c:pt idx="16">
                  <c:v>1.8081669235439437</c:v>
                </c:pt>
                <c:pt idx="17">
                  <c:v>1.8507185506935191</c:v>
                </c:pt>
                <c:pt idx="18">
                  <c:v>1.9067537141410518</c:v>
                </c:pt>
                <c:pt idx="19">
                  <c:v>1.9757688270330691</c:v>
                </c:pt>
                <c:pt idx="20">
                  <c:v>2.0572360458648982</c:v>
                </c:pt>
                <c:pt idx="21">
                  <c:v>2.1505633930919141</c:v>
                </c:pt>
                <c:pt idx="22">
                  <c:v>2.2550521329894915</c:v>
                </c:pt>
                <c:pt idx="23">
                  <c:v>2.369853485498588</c:v>
                </c:pt>
                <c:pt idx="24">
                  <c:v>2.4939274995899834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OptionRacine!$F$21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OptionRacine!$AK$21:$BI$21</c:f>
              <c:numCache>
                <c:formatCode>General</c:formatCode>
                <c:ptCount val="25"/>
                <c:pt idx="0">
                  <c:v>3.5894296970098494</c:v>
                </c:pt>
                <c:pt idx="1">
                  <c:v>3.2760442984562053</c:v>
                </c:pt>
                <c:pt idx="2">
                  <c:v>2.9985730589946296</c:v>
                </c:pt>
                <c:pt idx="3">
                  <c:v>2.754627086979724</c:v>
                </c:pt>
                <c:pt idx="4">
                  <c:v>2.5419847117823706</c:v>
                </c:pt>
                <c:pt idx="5">
                  <c:v>2.3585810826438762</c:v>
                </c:pt>
                <c:pt idx="6">
                  <c:v>2.2024992473965548</c:v>
                </c:pt>
                <c:pt idx="7">
                  <c:v>2.0719639664688727</c:v>
                </c:pt>
                <c:pt idx="8">
                  <c:v>1.9653383140922562</c:v>
                </c:pt>
                <c:pt idx="9">
                  <c:v>1.8811225103329627</c:v>
                </c:pt>
                <c:pt idx="10">
                  <c:v>1.8179539129853546</c:v>
                </c:pt>
                <c:pt idx="11">
                  <c:v>1.7746068112499493</c:v>
                </c:pt>
                <c:pt idx="12">
                  <c:v>1.7499905452768658</c:v>
                </c:pt>
                <c:pt idx="13">
                  <c:v>1.7431444976728259</c:v>
                </c:pt>
                <c:pt idx="14">
                  <c:v>1.7532286343554428</c:v>
                </c:pt>
                <c:pt idx="15">
                  <c:v>1.7795084857049213</c:v>
                </c:pt>
                <c:pt idx="16">
                  <c:v>1.8213337370928291</c:v>
                </c:pt>
                <c:pt idx="17">
                  <c:v>1.8781099362089049</c:v>
                </c:pt>
                <c:pt idx="18">
                  <c:v>1.9492632327676882</c:v>
                </c:pt>
                <c:pt idx="19">
                  <c:v>2.0341985640308269</c:v>
                </c:pt>
                <c:pt idx="20">
                  <c:v>2.1322523097755841</c:v>
                </c:pt>
                <c:pt idx="21">
                  <c:v>2.242641178280754</c:v>
                </c:pt>
                <c:pt idx="22">
                  <c:v>2.3644099476542579</c:v>
                </c:pt>
                <c:pt idx="23">
                  <c:v>2.4963816419724094</c:v>
                </c:pt>
                <c:pt idx="24">
                  <c:v>2.6371146968313481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OptionRacine!$F$22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OptionRacine!$AK$22:$BI$22</c:f>
              <c:numCache>
                <c:formatCode>General</c:formatCode>
                <c:ptCount val="25"/>
                <c:pt idx="0">
                  <c:v>3.5477804663129886</c:v>
                </c:pt>
                <c:pt idx="1">
                  <c:v>3.230692849242192</c:v>
                </c:pt>
                <c:pt idx="2">
                  <c:v>2.950610832452135</c:v>
                </c:pt>
                <c:pt idx="3">
                  <c:v>2.7051434501515157</c:v>
                </c:pt>
                <c:pt idx="4">
                  <c:v>2.4920510668045308</c:v>
                </c:pt>
                <c:pt idx="5">
                  <c:v>2.3092382821078159</c:v>
                </c:pt>
                <c:pt idx="6">
                  <c:v>2.1547485586148913</c:v>
                </c:pt>
                <c:pt idx="7">
                  <c:v>2.0267617569248495</c:v>
                </c:pt>
                <c:pt idx="8">
                  <c:v>1.9235944368812812</c:v>
                </c:pt>
                <c:pt idx="9">
                  <c:v>1.8437020889776421</c:v>
                </c:pt>
                <c:pt idx="10">
                  <c:v>1.7856819021347428</c:v>
                </c:pt>
                <c:pt idx="11">
                  <c:v>1.7482743860728309</c:v>
                </c:pt>
                <c:pt idx="12">
                  <c:v>1.7303620849061179</c:v>
                </c:pt>
                <c:pt idx="13">
                  <c:v>1.7309637047265154</c:v>
                </c:pt>
                <c:pt idx="14">
                  <c:v>1.7492221915566992</c:v>
                </c:pt>
                <c:pt idx="15">
                  <c:v>1.7843856034336161</c:v>
                </c:pt>
                <c:pt idx="16">
                  <c:v>1.8357800023293125</c:v>
                </c:pt>
                <c:pt idx="17">
                  <c:v>1.9027740477698687</c:v>
                </c:pt>
                <c:pt idx="18">
                  <c:v>1.9847355214820637</c:v>
                </c:pt>
                <c:pt idx="19">
                  <c:v>2.0809806784297615</c:v>
                </c:pt>
                <c:pt idx="20">
                  <c:v>2.1907181297534515</c:v>
                </c:pt>
                <c:pt idx="21">
                  <c:v>2.3129899270266492</c:v>
                </c:pt>
                <c:pt idx="22">
                  <c:v>2.4466136137922869</c:v>
                </c:pt>
                <c:pt idx="23">
                  <c:v>2.5901301734476836</c:v>
                </c:pt>
                <c:pt idx="24">
                  <c:v>2.7417639082411136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OptionRacine!$F$23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OptionRacine!$AL$23:$BI$23</c:f>
              <c:numCache>
                <c:formatCode>General</c:formatCode>
                <c:ptCount val="24"/>
                <c:pt idx="0">
                  <c:v>3.1803953364416389</c:v>
                </c:pt>
                <c:pt idx="1">
                  <c:v>2.897723539778486</c:v>
                </c:pt>
                <c:pt idx="2">
                  <c:v>2.6508706620479119</c:v>
                </c:pt>
                <c:pt idx="3">
                  <c:v>2.4375799632016091</c:v>
                </c:pt>
                <c:pt idx="4">
                  <c:v>2.2557236593112977</c:v>
                </c:pt>
                <c:pt idx="5">
                  <c:v>2.1033019302610541</c:v>
                </c:pt>
                <c:pt idx="6">
                  <c:v>1.9784450799848676</c:v>
                </c:pt>
                <c:pt idx="7">
                  <c:v>1.8794184028024796</c:v>
                </c:pt>
                <c:pt idx="8">
                  <c:v>1.8046285186739022</c:v>
                </c:pt>
                <c:pt idx="9">
                  <c:v>1.752629344672338</c:v>
                </c:pt>
                <c:pt idx="10">
                  <c:v>1.722125601974331</c:v>
                </c:pt>
                <c:pt idx="11">
                  <c:v>1.7119717436433197</c:v>
                </c:pt>
                <c:pt idx="12">
                  <c:v>1.7211643755621513</c:v>
                </c:pt>
                <c:pt idx="13">
                  <c:v>1.748826577345199</c:v>
                </c:pt>
                <c:pt idx="14">
                  <c:v>1.7941829704240144</c:v>
                </c:pt>
                <c:pt idx="15">
                  <c:v>1.8565249078575854</c:v>
                </c:pt>
                <c:pt idx="16">
                  <c:v>1.935165781910134</c:v>
                </c:pt>
                <c:pt idx="17">
                  <c:v>2.0293871888404049</c:v>
                </c:pt>
                <c:pt idx="18">
                  <c:v>2.1383775908855136</c:v>
                </c:pt>
                <c:pt idx="19">
                  <c:v>2.2611661977260473</c:v>
                </c:pt>
                <c:pt idx="20">
                  <c:v>2.3965560479547312</c:v>
                </c:pt>
                <c:pt idx="21">
                  <c:v>2.5430616493683176</c:v>
                </c:pt>
                <c:pt idx="22">
                  <c:v>2.6988579111927056</c:v>
                </c:pt>
                <c:pt idx="23">
                  <c:v>2.8617482641802359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OptionRacine!$F$24</c:f>
              <c:strCache>
                <c:ptCount val="1"/>
                <c:pt idx="0">
                  <c:v>21/11/2014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OptionRacine!$AL$24:$BI$24</c:f>
              <c:numCache>
                <c:formatCode>General</c:formatCode>
                <c:ptCount val="24"/>
                <c:pt idx="0">
                  <c:v>3.1415973714409349</c:v>
                </c:pt>
                <c:pt idx="1">
                  <c:v>2.8571366025313538</c:v>
                </c:pt>
                <c:pt idx="2">
                  <c:v>2.6094211101719869</c:v>
                </c:pt>
                <c:pt idx="3">
                  <c:v>2.3961829141646849</c:v>
                </c:pt>
                <c:pt idx="4">
                  <c:v>2.2152702862054312</c:v>
                </c:pt>
                <c:pt idx="5">
                  <c:v>2.0646504673751962</c:v>
                </c:pt>
                <c:pt idx="6">
                  <c:v>1.9424157616915456</c:v>
                </c:pt>
                <c:pt idx="7">
                  <c:v>1.846792250260096</c:v>
                </c:pt>
                <c:pt idx="8">
                  <c:v>1.7761495064369586</c:v>
                </c:pt>
                <c:pt idx="9">
                  <c:v>1.7290090791528934</c:v>
                </c:pt>
                <c:pt idx="10">
                  <c:v>1.7040492782148025</c:v>
                </c:pt>
                <c:pt idx="11">
                  <c:v>1.7001038573432012</c:v>
                </c:pt>
                <c:pt idx="12">
                  <c:v>1.716152480581687</c:v>
                </c:pt>
                <c:pt idx="13">
                  <c:v>1.7513013095120811</c:v>
                </c:pt>
                <c:pt idx="14">
                  <c:v>1.8047526151786661</c:v>
                </c:pt>
                <c:pt idx="15">
                  <c:v>1.8757629831731553</c:v>
                </c:pt>
                <c:pt idx="16">
                  <c:v>1.9635904584156441</c:v>
                </c:pt>
                <c:pt idx="17">
                  <c:v>2.0674319051177155</c:v>
                </c:pt>
                <c:pt idx="18">
                  <c:v>2.1863529772744839</c:v>
                </c:pt>
                <c:pt idx="19">
                  <c:v>2.3192144246684352</c:v>
                </c:pt>
                <c:pt idx="20">
                  <c:v>2.4645999715876288</c:v>
                </c:pt>
                <c:pt idx="21">
                  <c:v>2.6207526032393567</c:v>
                </c:pt>
                <c:pt idx="22">
                  <c:v>2.7855275899803695</c:v>
                </c:pt>
                <c:pt idx="23">
                  <c:v>2.9563716766404782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933184"/>
        <c:axId val="307934720"/>
      </c:scatterChart>
      <c:valAx>
        <c:axId val="307933184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7934720"/>
        <c:crosses val="autoZero"/>
        <c:crossBetween val="midCat"/>
      </c:valAx>
      <c:valAx>
        <c:axId val="307934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9331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Bergomi Vol Model: Forward naturel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3691400398195746E-2"/>
          <c:y val="1.7612612118486342E-2"/>
          <c:w val="0.84054149344628992"/>
          <c:h val="0.930044707227384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OptionRacine!$F$17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OptionRacine!$AK$15:$BI$15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OptionRacine!$BM$17:$CK$17</c:f>
            </c:numRef>
          </c:yVal>
          <c:smooth val="1"/>
        </c:ser>
        <c:ser>
          <c:idx val="1"/>
          <c:order val="1"/>
          <c:tx>
            <c:strRef>
              <c:f>OptionRacine!$F$18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OptionRacine!$BM$18:$CK$18</c:f>
            </c:numRef>
          </c:yVal>
          <c:smooth val="1"/>
        </c:ser>
        <c:ser>
          <c:idx val="2"/>
          <c:order val="2"/>
          <c:tx>
            <c:strRef>
              <c:f>OptionRacine!$F$19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OptionRacine!$BM$19:$CK$19</c:f>
            </c:numRef>
          </c:yVal>
          <c:smooth val="1"/>
        </c:ser>
        <c:ser>
          <c:idx val="3"/>
          <c:order val="3"/>
          <c:tx>
            <c:strRef>
              <c:f>OptionRacine!$F$20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OptionRacine!$BM$20:$CK$20</c:f>
            </c:numRef>
          </c:yVal>
          <c:smooth val="1"/>
        </c:ser>
        <c:ser>
          <c:idx val="4"/>
          <c:order val="4"/>
          <c:tx>
            <c:strRef>
              <c:f>OptionRacine!$F$21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OptionRacine!$BM$21:$CK$21</c:f>
            </c:numRef>
          </c:yVal>
          <c:smooth val="1"/>
        </c:ser>
        <c:ser>
          <c:idx val="5"/>
          <c:order val="5"/>
          <c:tx>
            <c:strRef>
              <c:f>OptionRacine!$F$22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OptionRacine!$BM$22:$CK$22</c:f>
            </c:numRef>
          </c:yVal>
          <c:smooth val="1"/>
        </c:ser>
        <c:ser>
          <c:idx val="6"/>
          <c:order val="6"/>
          <c:tx>
            <c:strRef>
              <c:f>OptionRacine!$F$23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OptionRacine!$BN$23:$CK$23</c:f>
            </c:numRef>
          </c:yVal>
          <c:smooth val="1"/>
        </c:ser>
        <c:ser>
          <c:idx val="7"/>
          <c:order val="7"/>
          <c:tx>
            <c:strRef>
              <c:f>OptionRacine!$F$24</c:f>
              <c:strCache>
                <c:ptCount val="1"/>
                <c:pt idx="0">
                  <c:v>21/11/2014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OptionRacine!$BN$24:$CK$24</c:f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980928"/>
        <c:axId val="307990912"/>
      </c:scatterChart>
      <c:valAx>
        <c:axId val="307980928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7990912"/>
        <c:crosses val="autoZero"/>
        <c:crossBetween val="midCat"/>
      </c:valAx>
      <c:valAx>
        <c:axId val="30799091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9809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Bergomi Vol Model VIX option : Forward imposé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4.3691400398195746E-2"/>
          <c:y val="1.7612612118486342E-2"/>
          <c:w val="0.84054149344628992"/>
          <c:h val="0.930044707227384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OptionRacine!$F$17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OptionRacine!$AK$15:$BI$15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OptionRacine!$CO$17:$DM$17</c:f>
              <c:numCache>
                <c:formatCode>General</c:formatCode>
                <c:ptCount val="25"/>
                <c:pt idx="0">
                  <c:v>3.8975964215444083</c:v>
                </c:pt>
                <c:pt idx="1">
                  <c:v>3.6233988932802372</c:v>
                </c:pt>
                <c:pt idx="2">
                  <c:v>3.3764741028929288</c:v>
                </c:pt>
                <c:pt idx="3">
                  <c:v>3.154605349549247</c:v>
                </c:pt>
                <c:pt idx="4">
                  <c:v>2.9558148627494183</c:v>
                </c:pt>
                <c:pt idx="5">
                  <c:v>2.7783359310477245</c:v>
                </c:pt>
                <c:pt idx="6">
                  <c:v>2.6205875698888561</c:v>
                </c:pt>
                <c:pt idx="7">
                  <c:v>2.4811522171499791</c:v>
                </c:pt>
                <c:pt idx="8">
                  <c:v>2.3587564296734445</c:v>
                </c:pt>
                <c:pt idx="9">
                  <c:v>2.2522544730167811</c:v>
                </c:pt>
                <c:pt idx="10">
                  <c:v>2.1606145512421833</c:v>
                </c:pt>
                <c:pt idx="11">
                  <c:v>2.0829073524440975</c:v>
                </c:pt>
                <c:pt idx="12">
                  <c:v>2.0182965433105342</c:v>
                </c:pt>
                <c:pt idx="13">
                  <c:v>1.9660308234349697</c:v>
                </c:pt>
                <c:pt idx="14">
                  <c:v>1.9254371418191598</c:v>
                </c:pt>
                <c:pt idx="15">
                  <c:v>1.8959146806207119</c:v>
                </c:pt>
                <c:pt idx="16">
                  <c:v>1.8769292225187133</c:v>
                </c:pt>
                <c:pt idx="17">
                  <c:v>1.8680075366575499</c:v>
                </c:pt>
                <c:pt idx="18">
                  <c:v>1.8687314431093864</c:v>
                </c:pt>
                <c:pt idx="19">
                  <c:v>1.8787312468875297</c:v>
                </c:pt>
                <c:pt idx="20">
                  <c:v>1.8976782701768133</c:v>
                </c:pt>
                <c:pt idx="21">
                  <c:v>1.9252762568871282</c:v>
                </c:pt>
                <c:pt idx="22">
                  <c:v>1.9612514790059554</c:v>
                </c:pt>
                <c:pt idx="23">
                  <c:v>2.0053414423790921</c:v>
                </c:pt>
                <c:pt idx="24">
                  <c:v>2.0572821737453699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OptionRacine!$F$18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OptionRacine!$CO$18:$DM$18</c:f>
              <c:numCache>
                <c:formatCode>General</c:formatCode>
                <c:ptCount val="25"/>
                <c:pt idx="0">
                  <c:v>3.7750290925625736</c:v>
                </c:pt>
                <c:pt idx="1">
                  <c:v>3.4823802384830307</c:v>
                </c:pt>
                <c:pt idx="2">
                  <c:v>3.2205738144714711</c:v>
                </c:pt>
                <c:pt idx="3">
                  <c:v>2.9872866258604116</c:v>
                </c:pt>
                <c:pt idx="4">
                  <c:v>2.7804163336265457</c:v>
                </c:pt>
                <c:pt idx="5">
                  <c:v>2.5980590754599167</c:v>
                </c:pt>
                <c:pt idx="6">
                  <c:v>2.4384887079790705</c:v>
                </c:pt>
                <c:pt idx="7">
                  <c:v>2.3001386503624142</c:v>
                </c:pt>
                <c:pt idx="8">
                  <c:v>2.1815865574741919</c:v>
                </c:pt>
                <c:pt idx="9">
                  <c:v>2.0815417870249884</c:v>
                </c:pt>
                <c:pt idx="10">
                  <c:v>1.9988353419131695</c:v>
                </c:pt>
                <c:pt idx="11">
                  <c:v>1.9324117982208326</c:v>
                </c:pt>
                <c:pt idx="12">
                  <c:v>1.8813226214480352</c:v>
                </c:pt>
                <c:pt idx="13">
                  <c:v>1.8447202157203386</c:v>
                </c:pt>
                <c:pt idx="14">
                  <c:v>1.821852033347928</c:v>
                </c:pt>
                <c:pt idx="15">
                  <c:v>1.8120540875608913</c:v>
                </c:pt>
                <c:pt idx="16">
                  <c:v>1.8147432532476182</c:v>
                </c:pt>
                <c:pt idx="17">
                  <c:v>1.8294078045889415</c:v>
                </c:pt>
                <c:pt idx="18">
                  <c:v>1.85559572251769</c:v>
                </c:pt>
                <c:pt idx="19">
                  <c:v>1.8929004098240281</c:v>
                </c:pt>
                <c:pt idx="20">
                  <c:v>1.940943581455816</c:v>
                </c:pt>
                <c:pt idx="21">
                  <c:v>1.9993552586650545</c:v>
                </c:pt>
                <c:pt idx="22">
                  <c:v>2.067750995913598</c:v>
                </c:pt>
                <c:pt idx="23">
                  <c:v>2.1457067159476804</c:v>
                </c:pt>
                <c:pt idx="24">
                  <c:v>2.232731825093659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OptionRacine!$F$19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OptionRacine!$CO$19:$DM$19</c:f>
              <c:numCache>
                <c:formatCode>General</c:formatCode>
                <c:ptCount val="25"/>
                <c:pt idx="0">
                  <c:v>3.705764296303113</c:v>
                </c:pt>
                <c:pt idx="1">
                  <c:v>3.4044805972061574</c:v>
                </c:pt>
                <c:pt idx="2">
                  <c:v>3.1359755349707372</c:v>
                </c:pt>
                <c:pt idx="3">
                  <c:v>2.8978894365633066</c:v>
                </c:pt>
                <c:pt idx="4">
                  <c:v>2.6880669369947556</c:v>
                </c:pt>
                <c:pt idx="5">
                  <c:v>2.5045385568868594</c:v>
                </c:pt>
                <c:pt idx="6">
                  <c:v>2.3455036349069056</c:v>
                </c:pt>
                <c:pt idx="7">
                  <c:v>2.2093157883964163</c:v>
                </c:pt>
                <c:pt idx="8">
                  <c:v>2.0944711710366848</c:v>
                </c:pt>
                <c:pt idx="9">
                  <c:v>1.999599413558319</c:v>
                </c:pt>
                <c:pt idx="10">
                  <c:v>1.9234567629312278</c:v>
                </c:pt>
                <c:pt idx="11">
                  <c:v>1.8649207091574158</c:v>
                </c:pt>
                <c:pt idx="12">
                  <c:v>1.8229852550585908</c:v>
                </c:pt>
                <c:pt idx="13">
                  <c:v>1.7967559272922577</c:v>
                </c:pt>
                <c:pt idx="14">
                  <c:v>1.7854436321346658</c:v>
                </c:pt>
                <c:pt idx="15">
                  <c:v>1.7883565147203406</c:v>
                </c:pt>
                <c:pt idx="16">
                  <c:v>1.8048890751949733</c:v>
                </c:pt>
                <c:pt idx="17">
                  <c:v>1.834507923328393</c:v>
                </c:pt>
                <c:pt idx="18">
                  <c:v>1.8767337135651236</c:v>
                </c:pt>
                <c:pt idx="19">
                  <c:v>1.9311190000293652</c:v>
                </c:pt>
                <c:pt idx="20">
                  <c:v>1.9972219952175401</c:v>
                </c:pt>
                <c:pt idx="21">
                  <c:v>2.0745765189437693</c:v>
                </c:pt>
                <c:pt idx="22">
                  <c:v>2.1626587962106454</c:v>
                </c:pt>
                <c:pt idx="23">
                  <c:v>2.2608522089816172</c:v>
                </c:pt>
                <c:pt idx="24">
                  <c:v>2.3684116217048126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OptionRacine!$F$20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OptionRacine!$CO$20:$DM$20</c:f>
              <c:numCache>
                <c:formatCode>General</c:formatCode>
                <c:ptCount val="25"/>
                <c:pt idx="0">
                  <c:v>3.6491458271395367</c:v>
                </c:pt>
                <c:pt idx="1">
                  <c:v>3.3416258808376065</c:v>
                </c:pt>
                <c:pt idx="2">
                  <c:v>3.0684277210620148</c:v>
                </c:pt>
                <c:pt idx="3">
                  <c:v>2.827172813069657</c:v>
                </c:pt>
                <c:pt idx="4">
                  <c:v>2.6156702729099659</c:v>
                </c:pt>
                <c:pt idx="5">
                  <c:v>2.4319021309901485</c:v>
                </c:pt>
                <c:pt idx="6">
                  <c:v>2.2740099137004566</c:v>
                </c:pt>
                <c:pt idx="7">
                  <c:v>2.1402838015500705</c:v>
                </c:pt>
                <c:pt idx="8">
                  <c:v>2.0291545798746911</c:v>
                </c:pt>
                <c:pt idx="9">
                  <c:v>1.939188109090588</c:v>
                </c:pt>
                <c:pt idx="10">
                  <c:v>1.8690815986582974</c:v>
                </c:pt>
                <c:pt idx="11">
                  <c:v>1.8176607050997582</c:v>
                </c:pt>
                <c:pt idx="12">
                  <c:v>1.7838763358059335</c:v>
                </c:pt>
                <c:pt idx="13">
                  <c:v>1.7668000062155556</c:v>
                </c:pt>
                <c:pt idx="14">
                  <c:v>1.7656166478313418</c:v>
                </c:pt>
                <c:pt idx="15">
                  <c:v>1.7796138798198597</c:v>
                </c:pt>
                <c:pt idx="16">
                  <c:v>1.8081669235439437</c:v>
                </c:pt>
                <c:pt idx="17">
                  <c:v>1.8507185506935191</c:v>
                </c:pt>
                <c:pt idx="18">
                  <c:v>1.9067537141410518</c:v>
                </c:pt>
                <c:pt idx="19">
                  <c:v>1.9757688270330691</c:v>
                </c:pt>
                <c:pt idx="20">
                  <c:v>2.0572360458648982</c:v>
                </c:pt>
                <c:pt idx="21">
                  <c:v>2.1505633930919141</c:v>
                </c:pt>
                <c:pt idx="22">
                  <c:v>2.2550521329894915</c:v>
                </c:pt>
                <c:pt idx="23">
                  <c:v>2.369853485498588</c:v>
                </c:pt>
                <c:pt idx="24">
                  <c:v>2.4939274995899834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OptionRacine!$F$21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OptionRacine!$CO$21:$DM$21</c:f>
              <c:numCache>
                <c:formatCode>General</c:formatCode>
                <c:ptCount val="25"/>
                <c:pt idx="0">
                  <c:v>3.5894296970098494</c:v>
                </c:pt>
                <c:pt idx="1">
                  <c:v>3.2760442984562053</c:v>
                </c:pt>
                <c:pt idx="2">
                  <c:v>2.9985730589946296</c:v>
                </c:pt>
                <c:pt idx="3">
                  <c:v>2.754627086979724</c:v>
                </c:pt>
                <c:pt idx="4">
                  <c:v>2.5419847117823706</c:v>
                </c:pt>
                <c:pt idx="5">
                  <c:v>2.3585810826438762</c:v>
                </c:pt>
                <c:pt idx="6">
                  <c:v>2.2024992473965548</c:v>
                </c:pt>
                <c:pt idx="7">
                  <c:v>2.0719639664688727</c:v>
                </c:pt>
                <c:pt idx="8">
                  <c:v>1.9653383140922562</c:v>
                </c:pt>
                <c:pt idx="9">
                  <c:v>1.8811225103329627</c:v>
                </c:pt>
                <c:pt idx="10">
                  <c:v>1.8179539129853546</c:v>
                </c:pt>
                <c:pt idx="11">
                  <c:v>1.7746068112499493</c:v>
                </c:pt>
                <c:pt idx="12">
                  <c:v>1.7499905452768658</c:v>
                </c:pt>
                <c:pt idx="13">
                  <c:v>1.7431444976728259</c:v>
                </c:pt>
                <c:pt idx="14">
                  <c:v>1.7532286343554428</c:v>
                </c:pt>
                <c:pt idx="15">
                  <c:v>1.7795084857049213</c:v>
                </c:pt>
                <c:pt idx="16">
                  <c:v>1.8213337370928291</c:v>
                </c:pt>
                <c:pt idx="17">
                  <c:v>1.8781099362089049</c:v>
                </c:pt>
                <c:pt idx="18">
                  <c:v>1.9492632327676882</c:v>
                </c:pt>
                <c:pt idx="19">
                  <c:v>2.0341985640308269</c:v>
                </c:pt>
                <c:pt idx="20">
                  <c:v>2.1322523097755841</c:v>
                </c:pt>
                <c:pt idx="21">
                  <c:v>2.242641178280754</c:v>
                </c:pt>
                <c:pt idx="22">
                  <c:v>2.3644099476542579</c:v>
                </c:pt>
                <c:pt idx="23">
                  <c:v>2.4963816419724094</c:v>
                </c:pt>
                <c:pt idx="24">
                  <c:v>2.6371146968313481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OptionRacine!$F$22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OptionRacine!$CO$22:$DM$22</c:f>
              <c:numCache>
                <c:formatCode>General</c:formatCode>
                <c:ptCount val="25"/>
                <c:pt idx="0">
                  <c:v>3.5477804663129886</c:v>
                </c:pt>
                <c:pt idx="1">
                  <c:v>3.230692849242192</c:v>
                </c:pt>
                <c:pt idx="2">
                  <c:v>2.950610832452135</c:v>
                </c:pt>
                <c:pt idx="3">
                  <c:v>2.7051434501515157</c:v>
                </c:pt>
                <c:pt idx="4">
                  <c:v>2.4920510668045308</c:v>
                </c:pt>
                <c:pt idx="5">
                  <c:v>2.3092382821078159</c:v>
                </c:pt>
                <c:pt idx="6">
                  <c:v>2.1547485586148913</c:v>
                </c:pt>
                <c:pt idx="7">
                  <c:v>2.0267617569248495</c:v>
                </c:pt>
                <c:pt idx="8">
                  <c:v>1.9235944368812812</c:v>
                </c:pt>
                <c:pt idx="9">
                  <c:v>1.8437020889776421</c:v>
                </c:pt>
                <c:pt idx="10">
                  <c:v>1.7856819021347428</c:v>
                </c:pt>
                <c:pt idx="11">
                  <c:v>1.7482743860728309</c:v>
                </c:pt>
                <c:pt idx="12">
                  <c:v>1.7303620849061179</c:v>
                </c:pt>
                <c:pt idx="13">
                  <c:v>1.7309637047265154</c:v>
                </c:pt>
                <c:pt idx="14">
                  <c:v>1.7492221915566992</c:v>
                </c:pt>
                <c:pt idx="15">
                  <c:v>1.7843856034336161</c:v>
                </c:pt>
                <c:pt idx="16">
                  <c:v>1.8357800023293125</c:v>
                </c:pt>
                <c:pt idx="17">
                  <c:v>1.9027740477698687</c:v>
                </c:pt>
                <c:pt idx="18">
                  <c:v>1.9847355214820637</c:v>
                </c:pt>
                <c:pt idx="19">
                  <c:v>2.0809806784297615</c:v>
                </c:pt>
                <c:pt idx="20">
                  <c:v>2.1907181297534515</c:v>
                </c:pt>
                <c:pt idx="21">
                  <c:v>2.3129899270266492</c:v>
                </c:pt>
                <c:pt idx="22">
                  <c:v>2.4466136137922869</c:v>
                </c:pt>
                <c:pt idx="23">
                  <c:v>2.5901301734476836</c:v>
                </c:pt>
                <c:pt idx="24">
                  <c:v>2.7417639082411136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OptionRacine!$F$23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OptionRacine!$CP$23:$DM$23</c:f>
              <c:numCache>
                <c:formatCode>General</c:formatCode>
                <c:ptCount val="24"/>
                <c:pt idx="0">
                  <c:v>3.1803953364416389</c:v>
                </c:pt>
                <c:pt idx="1">
                  <c:v>2.897723539778486</c:v>
                </c:pt>
                <c:pt idx="2">
                  <c:v>2.6508706620479119</c:v>
                </c:pt>
                <c:pt idx="3">
                  <c:v>2.4375799632016091</c:v>
                </c:pt>
                <c:pt idx="4">
                  <c:v>2.2557236593112977</c:v>
                </c:pt>
                <c:pt idx="5">
                  <c:v>2.1033019302610541</c:v>
                </c:pt>
                <c:pt idx="6">
                  <c:v>1.9784450799848676</c:v>
                </c:pt>
                <c:pt idx="7">
                  <c:v>1.8794184028024796</c:v>
                </c:pt>
                <c:pt idx="8">
                  <c:v>1.8046285186739022</c:v>
                </c:pt>
                <c:pt idx="9">
                  <c:v>1.752629344672338</c:v>
                </c:pt>
                <c:pt idx="10">
                  <c:v>1.722125601974331</c:v>
                </c:pt>
                <c:pt idx="11">
                  <c:v>1.7119717436433197</c:v>
                </c:pt>
                <c:pt idx="12">
                  <c:v>1.7211643755621513</c:v>
                </c:pt>
                <c:pt idx="13">
                  <c:v>1.748826577345199</c:v>
                </c:pt>
                <c:pt idx="14">
                  <c:v>1.7941829704240144</c:v>
                </c:pt>
                <c:pt idx="15">
                  <c:v>1.8565249078575854</c:v>
                </c:pt>
                <c:pt idx="16">
                  <c:v>1.935165781910134</c:v>
                </c:pt>
                <c:pt idx="17">
                  <c:v>2.0293871888404049</c:v>
                </c:pt>
                <c:pt idx="18">
                  <c:v>2.1383775908855136</c:v>
                </c:pt>
                <c:pt idx="19">
                  <c:v>2.2611661977260473</c:v>
                </c:pt>
                <c:pt idx="20">
                  <c:v>2.3965560479547312</c:v>
                </c:pt>
                <c:pt idx="21">
                  <c:v>2.5430616493683176</c:v>
                </c:pt>
                <c:pt idx="22">
                  <c:v>2.6988579111927056</c:v>
                </c:pt>
                <c:pt idx="23">
                  <c:v>2.8617482641802359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OptionRacine!$F$24</c:f>
              <c:strCache>
                <c:ptCount val="1"/>
                <c:pt idx="0">
                  <c:v>21/11/2014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OptionRacine!$CP$24:$DM$24</c:f>
              <c:numCache>
                <c:formatCode>General</c:formatCode>
                <c:ptCount val="24"/>
                <c:pt idx="0">
                  <c:v>3.1415973714409349</c:v>
                </c:pt>
                <c:pt idx="1">
                  <c:v>2.8571366025313538</c:v>
                </c:pt>
                <c:pt idx="2">
                  <c:v>2.6094211101719869</c:v>
                </c:pt>
                <c:pt idx="3">
                  <c:v>2.3961829141646849</c:v>
                </c:pt>
                <c:pt idx="4">
                  <c:v>2.2152702862054312</c:v>
                </c:pt>
                <c:pt idx="5">
                  <c:v>2.0646504673751962</c:v>
                </c:pt>
                <c:pt idx="6">
                  <c:v>1.9424157616915456</c:v>
                </c:pt>
                <c:pt idx="7">
                  <c:v>1.846792250260096</c:v>
                </c:pt>
                <c:pt idx="8">
                  <c:v>1.7761495064369586</c:v>
                </c:pt>
                <c:pt idx="9">
                  <c:v>1.7290090791528934</c:v>
                </c:pt>
                <c:pt idx="10">
                  <c:v>1.7040492782148025</c:v>
                </c:pt>
                <c:pt idx="11">
                  <c:v>1.7001038573432012</c:v>
                </c:pt>
                <c:pt idx="12">
                  <c:v>1.716152480581687</c:v>
                </c:pt>
                <c:pt idx="13">
                  <c:v>1.7513013095120811</c:v>
                </c:pt>
                <c:pt idx="14">
                  <c:v>1.8047526151786661</c:v>
                </c:pt>
                <c:pt idx="15">
                  <c:v>1.8757629831731553</c:v>
                </c:pt>
                <c:pt idx="16">
                  <c:v>1.9635904584156441</c:v>
                </c:pt>
                <c:pt idx="17">
                  <c:v>2.0674319051177155</c:v>
                </c:pt>
                <c:pt idx="18">
                  <c:v>2.1863529772744839</c:v>
                </c:pt>
                <c:pt idx="19">
                  <c:v>2.3192144246684352</c:v>
                </c:pt>
                <c:pt idx="20">
                  <c:v>2.4645999715876288</c:v>
                </c:pt>
                <c:pt idx="21">
                  <c:v>2.6207526032393567</c:v>
                </c:pt>
                <c:pt idx="22">
                  <c:v>2.7855275899803695</c:v>
                </c:pt>
                <c:pt idx="23">
                  <c:v>2.9563716766404782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647616"/>
        <c:axId val="307649152"/>
      </c:scatterChart>
      <c:valAx>
        <c:axId val="307647616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7649152"/>
        <c:crosses val="autoZero"/>
        <c:crossBetween val="midCat"/>
      </c:valAx>
      <c:valAx>
        <c:axId val="307649152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64761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parabolic</a:t>
            </a:r>
            <a:r>
              <a:rPr lang="fr-FR" baseline="0"/>
              <a:t> Vol model: forward imposé</a:t>
            </a:r>
          </a:p>
          <a:p>
            <a:pPr>
              <a:defRPr/>
            </a:pPr>
            <a:endParaRPr lang="fr-FR"/>
          </a:p>
        </c:rich>
      </c:tx>
      <c:overlay val="1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OptionRacine!$F$17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OptionRacine!$J$17:$AH$17</c:f>
              <c:numCache>
                <c:formatCode>General</c:formatCode>
                <c:ptCount val="25"/>
                <c:pt idx="0">
                  <c:v>3.8976430407927434</c:v>
                </c:pt>
                <c:pt idx="1">
                  <c:v>3.6234520120327782</c:v>
                </c:pt>
                <c:pt idx="2">
                  <c:v>3.3765325439258103</c:v>
                </c:pt>
                <c:pt idx="3">
                  <c:v>3.1546679031397837</c:v>
                </c:pt>
                <c:pt idx="4">
                  <c:v>2.9558802955964274</c:v>
                </c:pt>
                <c:pt idx="5">
                  <c:v>2.7784029945586761</c:v>
                </c:pt>
                <c:pt idx="6">
                  <c:v>2.6206550077773985</c:v>
                </c:pt>
                <c:pt idx="7">
                  <c:v>2.481218772185311</c:v>
                </c:pt>
                <c:pt idx="8">
                  <c:v>2.3588208493790264</c:v>
                </c:pt>
                <c:pt idx="9">
                  <c:v>2.2523155141205846</c:v>
                </c:pt>
                <c:pt idx="10">
                  <c:v>2.1606709827255961</c:v>
                </c:pt>
                <c:pt idx="11">
                  <c:v>2.082957957114989</c:v>
                </c:pt>
                <c:pt idx="12">
                  <c:v>2.0183401179306131</c:v>
                </c:pt>
                <c:pt idx="13">
                  <c:v>1.9660661775552208</c:v>
                </c:pt>
                <c:pt idx="14">
                  <c:v>1.9254630956126777</c:v>
                </c:pt>
                <c:pt idx="15">
                  <c:v>1.8959300621418911</c:v>
                </c:pt>
                <c:pt idx="16">
                  <c:v>1.8769328649549661</c:v>
                </c:pt>
                <c:pt idx="17">
                  <c:v>1.8679982762673069</c:v>
                </c:pt>
                <c:pt idx="18">
                  <c:v>1.8687081186519523</c:v>
                </c:pt>
                <c:pt idx="19">
                  <c:v>1.8786927014394432</c:v>
                </c:pt>
                <c:pt idx="20">
                  <c:v>1.8976233562883089</c:v>
                </c:pt>
                <c:pt idx="21">
                  <c:v>1.9252038460517693</c:v>
                </c:pt>
                <c:pt idx="22">
                  <c:v>1.9611604763857176</c:v>
                </c:pt>
                <c:pt idx="23">
                  <c:v>2.0052308076318757</c:v>
                </c:pt>
                <c:pt idx="24">
                  <c:v>2.0571509486272119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OptionRacine!$F$18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OptionRacine!$J$18:$AH$18</c:f>
              <c:numCache>
                <c:formatCode>General</c:formatCode>
                <c:ptCount val="25"/>
                <c:pt idx="0">
                  <c:v>3.7750545098554507</c:v>
                </c:pt>
                <c:pt idx="1">
                  <c:v>3.4824172033888852</c:v>
                </c:pt>
                <c:pt idx="2">
                  <c:v>3.2206208693691272</c:v>
                </c:pt>
                <c:pt idx="3">
                  <c:v>2.9873424516842233</c:v>
                </c:pt>
                <c:pt idx="4">
                  <c:v>2.7804797532391725</c:v>
                </c:pt>
                <c:pt idx="5">
                  <c:v>2.5981290528996261</c:v>
                </c:pt>
                <c:pt idx="6">
                  <c:v>2.4385643447361027</c:v>
                </c:pt>
                <c:pt idx="7">
                  <c:v>2.3002191794697722</c:v>
                </c:pt>
                <c:pt idx="8">
                  <c:v>2.1816713359509041</c:v>
                </c:pt>
                <c:pt idx="9">
                  <c:v>2.0816302870488994</c:v>
                </c:pt>
                <c:pt idx="10">
                  <c:v>1.998927140998441</c:v>
                </c:pt>
                <c:pt idx="11">
                  <c:v>1.932506568611279</c:v>
                </c:pt>
                <c:pt idx="12">
                  <c:v>1.8814201188961766</c:v>
                </c:pt>
                <c:pt idx="13">
                  <c:v>1.844820267791853</c:v>
                </c:pt>
                <c:pt idx="14">
                  <c:v>1.8219545273659841</c:v>
                </c:pt>
                <c:pt idx="15">
                  <c:v>1.8121589582802755</c:v>
                </c:pt>
                <c:pt idx="16">
                  <c:v>1.8148504703254509</c:v>
                </c:pt>
                <c:pt idx="17">
                  <c:v>1.8295173598985546</c:v>
                </c:pt>
                <c:pt idx="18">
                  <c:v>1.8557076173393885</c:v>
                </c:pt>
                <c:pt idx="19">
                  <c:v>1.8930146419459732</c:v>
                </c:pt>
                <c:pt idx="20">
                  <c:v>1.9410601322349545</c:v>
                </c:pt>
                <c:pt idx="21">
                  <c:v>1.9994740801364672</c:v>
                </c:pt>
                <c:pt idx="22">
                  <c:v>2.0678719980997418</c:v>
                </c:pt>
                <c:pt idx="23">
                  <c:v>2.1458297546077905</c:v>
                </c:pt>
                <c:pt idx="24">
                  <c:v>2.2328566902665505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OptionRacine!$F$19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OptionRacine!$J$19:$AH$19</c:f>
              <c:numCache>
                <c:formatCode>General</c:formatCode>
                <c:ptCount val="25"/>
                <c:pt idx="0">
                  <c:v>3.7057941888883663</c:v>
                </c:pt>
                <c:pt idx="1">
                  <c:v>3.4045258879843718</c:v>
                </c:pt>
                <c:pt idx="2">
                  <c:v>3.1360342772437737</c:v>
                </c:pt>
                <c:pt idx="3">
                  <c:v>2.8979598814678216</c:v>
                </c:pt>
                <c:pt idx="4">
                  <c:v>2.6881475408676923</c:v>
                </c:pt>
                <c:pt idx="5">
                  <c:v>2.5046279817813271</c:v>
                </c:pt>
                <c:pt idx="6">
                  <c:v>2.3456007440091797</c:v>
                </c:pt>
                <c:pt idx="7">
                  <c:v>2.2094196375757531</c:v>
                </c:pt>
                <c:pt idx="8">
                  <c:v>2.0945809974102896</c:v>
                </c:pt>
                <c:pt idx="9">
                  <c:v>1.9997146217228854</c:v>
                </c:pt>
                <c:pt idx="10">
                  <c:v>1.923576909358403</c:v>
                </c:pt>
                <c:pt idx="11">
                  <c:v>1.8650454851423142</c:v>
                </c:pt>
                <c:pt idx="12">
                  <c:v>1.8231144685251395</c:v>
                </c:pt>
                <c:pt idx="13">
                  <c:v>1.7968894836829559</c:v>
                </c:pt>
                <c:pt idx="14">
                  <c:v>1.7855815145383604</c:v>
                </c:pt>
                <c:pt idx="15">
                  <c:v>1.7884987633207301</c:v>
                </c:pt>
                <c:pt idx="16">
                  <c:v>1.8050357660604108</c:v>
                </c:pt>
                <c:pt idx="17">
                  <c:v>1.8346591465207487</c:v>
                </c:pt>
                <c:pt idx="18">
                  <c:v>1.876889550534067</c:v>
                </c:pt>
                <c:pt idx="19">
                  <c:v>1.9312795002917438</c:v>
                </c:pt>
                <c:pt idx="20">
                  <c:v>1.9973871524108222</c:v>
                </c:pt>
                <c:pt idx="21">
                  <c:v>2.0747462464967836</c:v>
                </c:pt>
                <c:pt idx="22">
                  <c:v>2.1628329030978533</c:v>
                </c:pt>
                <c:pt idx="23">
                  <c:v>2.2610303763172088</c:v>
                </c:pt>
                <c:pt idx="24">
                  <c:v>2.3685933812791595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OptionRacine!$F$20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OptionRacine!$J$20:$AH$20</c:f>
              <c:numCache>
                <c:formatCode>General</c:formatCode>
                <c:ptCount val="25"/>
                <c:pt idx="0">
                  <c:v>3.6491851994267077</c:v>
                </c:pt>
                <c:pt idx="1">
                  <c:v>3.3416842390983028</c:v>
                </c:pt>
                <c:pt idx="2">
                  <c:v>3.068502581418366</c:v>
                </c:pt>
                <c:pt idx="3">
                  <c:v>2.8272619246210273</c:v>
                </c:pt>
                <c:pt idx="4">
                  <c:v>2.6157716327496079</c:v>
                </c:pt>
                <c:pt idx="5">
                  <c:v>2.4320139895382598</c:v>
                </c:pt>
                <c:pt idx="6">
                  <c:v>2.2741307724631712</c:v>
                </c:pt>
                <c:pt idx="7">
                  <c:v>2.1404124048031519</c:v>
                </c:pt>
                <c:pt idx="8">
                  <c:v>2.029289901383593</c:v>
                </c:pt>
                <c:pt idx="9">
                  <c:v>1.9393293347456209</c:v>
                </c:pt>
                <c:pt idx="10">
                  <c:v>1.8692281057670428</c:v>
                </c:pt>
                <c:pt idx="11">
                  <c:v>1.8178120389927548</c:v>
                </c:pt>
                <c:pt idx="12">
                  <c:v>1.7840321843431242</c:v>
                </c:pt>
                <c:pt idx="13">
                  <c:v>1.7669601727106548</c:v>
                </c:pt>
                <c:pt idx="14">
                  <c:v>1.7657810228325046</c:v>
                </c:pt>
                <c:pt idx="15">
                  <c:v>1.7797824121029568</c:v>
                </c:pt>
                <c:pt idx="16">
                  <c:v>1.8083395906028203</c:v>
                </c:pt>
                <c:pt idx="17">
                  <c:v>1.8508953289682071</c:v>
                </c:pt>
                <c:pt idx="18">
                  <c:v>1.9069345492294019</c:v>
                </c:pt>
                <c:pt idx="19">
                  <c:v>1.9759536042004027</c:v>
                </c:pt>
                <c:pt idx="20">
                  <c:v>2.0574245613109952</c:v>
                </c:pt>
                <c:pt idx="21">
                  <c:v>2.150755326658548</c:v>
                </c:pt>
                <c:pt idx="22">
                  <c:v>2.2552470232884696</c:v>
                </c:pt>
                <c:pt idx="23">
                  <c:v>2.3700507087927924</c:v>
                </c:pt>
                <c:pt idx="24">
                  <c:v>2.4941262541369347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OptionRacine!$F$21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OptionRacine!$J$21:$AH$21</c:f>
              <c:numCache>
                <c:formatCode>General</c:formatCode>
                <c:ptCount val="25"/>
                <c:pt idx="0">
                  <c:v>3.5894979540135443</c:v>
                </c:pt>
                <c:pt idx="1">
                  <c:v>3.2761357956979484</c:v>
                </c:pt>
                <c:pt idx="2">
                  <c:v>2.998684427788147</c:v>
                </c:pt>
                <c:pt idx="3">
                  <c:v>2.7547551660540757</c:v>
                </c:pt>
                <c:pt idx="4">
                  <c:v>2.5421265823580104</c:v>
                </c:pt>
                <c:pt idx="5">
                  <c:v>2.3587340904235736</c:v>
                </c:pt>
                <c:pt idx="6">
                  <c:v>2.2026610131428126</c:v>
                </c:pt>
                <c:pt idx="7">
                  <c:v>2.0721323863154804</c:v>
                </c:pt>
                <c:pt idx="8">
                  <c:v>1.9655115505529692</c:v>
                </c:pt>
                <c:pt idx="9">
                  <c:v>1.8812989750221845</c:v>
                </c:pt>
                <c:pt idx="10">
                  <c:v>1.8181322422561901</c:v>
                </c:pt>
                <c:pt idx="11">
                  <c:v>1.7747858361969169</c:v>
                </c:pt>
                <c:pt idx="12">
                  <c:v>1.7501692577756018</c:v>
                </c:pt>
                <c:pt idx="13">
                  <c:v>1.7433220142933123</c:v>
                </c:pt>
                <c:pt idx="14">
                  <c:v>1.7534041600695272</c:v>
                </c:pt>
                <c:pt idx="15">
                  <c:v>1.7796812793153143</c:v>
                </c:pt>
                <c:pt idx="16">
                  <c:v>1.8215030802532137</c:v>
                </c:pt>
                <c:pt idx="17">
                  <c:v>1.8782751077995465</c:v>
                </c:pt>
                <c:pt idx="18">
                  <c:v>1.9494234902456706</c:v>
                </c:pt>
                <c:pt idx="19">
                  <c:v>2.0343531331836338</c:v>
                </c:pt>
                <c:pt idx="20">
                  <c:v>2.1324003840499191</c:v>
                </c:pt>
                <c:pt idx="21">
                  <c:v>2.2427819285036699</c:v>
                </c:pt>
                <c:pt idx="22">
                  <c:v>2.364542542473151</c:v>
                </c:pt>
                <c:pt idx="23">
                  <c:v>2.4965052786824224</c:v>
                </c:pt>
                <c:pt idx="24">
                  <c:v>2.6372286414150232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OptionRacine!$F$22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OptionRacine!$J$15:$AH$15</c:f>
              <c:numCache>
                <c:formatCode>General</c:formatCode>
                <c:ptCount val="25"/>
                <c:pt idx="0">
                  <c:v>16</c:v>
                </c:pt>
                <c:pt idx="1">
                  <c:v>17</c:v>
                </c:pt>
                <c:pt idx="2">
                  <c:v>18</c:v>
                </c:pt>
                <c:pt idx="3">
                  <c:v>19</c:v>
                </c:pt>
                <c:pt idx="4">
                  <c:v>20</c:v>
                </c:pt>
                <c:pt idx="5">
                  <c:v>21</c:v>
                </c:pt>
                <c:pt idx="6">
                  <c:v>22</c:v>
                </c:pt>
                <c:pt idx="7">
                  <c:v>23</c:v>
                </c:pt>
                <c:pt idx="8">
                  <c:v>24</c:v>
                </c:pt>
                <c:pt idx="9">
                  <c:v>25</c:v>
                </c:pt>
                <c:pt idx="10">
                  <c:v>26</c:v>
                </c:pt>
                <c:pt idx="11">
                  <c:v>27</c:v>
                </c:pt>
                <c:pt idx="12">
                  <c:v>28</c:v>
                </c:pt>
                <c:pt idx="13">
                  <c:v>29</c:v>
                </c:pt>
                <c:pt idx="14">
                  <c:v>30</c:v>
                </c:pt>
                <c:pt idx="15">
                  <c:v>31</c:v>
                </c:pt>
                <c:pt idx="16">
                  <c:v>32</c:v>
                </c:pt>
                <c:pt idx="17">
                  <c:v>33</c:v>
                </c:pt>
                <c:pt idx="18">
                  <c:v>34</c:v>
                </c:pt>
                <c:pt idx="19">
                  <c:v>35</c:v>
                </c:pt>
                <c:pt idx="20">
                  <c:v>36</c:v>
                </c:pt>
                <c:pt idx="21">
                  <c:v>37</c:v>
                </c:pt>
                <c:pt idx="22">
                  <c:v>38</c:v>
                </c:pt>
                <c:pt idx="23">
                  <c:v>39</c:v>
                </c:pt>
                <c:pt idx="24">
                  <c:v>40</c:v>
                </c:pt>
              </c:numCache>
            </c:numRef>
          </c:xVal>
          <c:yVal>
            <c:numRef>
              <c:f>OptionRacine!$J$22:$AH$22</c:f>
              <c:numCache>
                <c:formatCode>General</c:formatCode>
                <c:ptCount val="25"/>
                <c:pt idx="0">
                  <c:v>3.5478580556246393</c:v>
                </c:pt>
                <c:pt idx="1">
                  <c:v>3.2307966790835847</c:v>
                </c:pt>
                <c:pt idx="2">
                  <c:v>2.9507370445250651</c:v>
                </c:pt>
                <c:pt idx="3">
                  <c:v>2.7052884147878302</c:v>
                </c:pt>
                <c:pt idx="4">
                  <c:v>2.4922114288102759</c:v>
                </c:pt>
                <c:pt idx="5">
                  <c:v>2.309410990372454</c:v>
                </c:pt>
                <c:pt idx="6">
                  <c:v>2.1549308811814889</c:v>
                </c:pt>
                <c:pt idx="7">
                  <c:v>2.0269512827340317</c:v>
                </c:pt>
                <c:pt idx="8">
                  <c:v>1.9237890653271936</c:v>
                </c:pt>
                <c:pt idx="9">
                  <c:v>1.8439000086139739</c:v>
                </c:pt>
                <c:pt idx="10">
                  <c:v>1.7858815602118563</c:v>
                </c:pt>
                <c:pt idx="11">
                  <c:v>1.7484744509571764</c:v>
                </c:pt>
                <c:pt idx="12">
                  <c:v>1.7305614037433938</c:v>
                </c:pt>
                <c:pt idx="13">
                  <c:v>1.7311612589097933</c:v>
                </c:pt>
                <c:pt idx="14">
                  <c:v>1.7494170526352173</c:v>
                </c:pt>
                <c:pt idx="15">
                  <c:v>1.7845768920600982</c:v>
                </c:pt>
                <c:pt idx="16">
                  <c:v>1.8359668527188608</c:v>
                </c:pt>
                <c:pt idx="17">
                  <c:v>1.9029555799544406</c:v>
                </c:pt>
                <c:pt idx="18">
                  <c:v>1.98491082339772</c:v>
                </c:pt>
                <c:pt idx="19">
                  <c:v>2.0811487995548448</c:v>
                </c:pt>
                <c:pt idx="20">
                  <c:v>2.1908780875887537</c:v>
                </c:pt>
                <c:pt idx="21">
                  <c:v>2.3131407271260516</c:v>
                </c:pt>
                <c:pt idx="22">
                  <c:v>2.4467542832656481</c:v>
                </c:pt>
                <c:pt idx="23">
                  <c:v>2.5902598068323055</c:v>
                </c:pt>
                <c:pt idx="24">
                  <c:v>2.741881723370247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OptionRacine!$F$23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OptionRacine!$K$23:$AH$23</c:f>
              <c:numCache>
                <c:formatCode>General</c:formatCode>
                <c:ptCount val="24"/>
                <c:pt idx="0">
                  <c:v>3.1804829344523124</c:v>
                </c:pt>
                <c:pt idx="1">
                  <c:v>2.897836563973363</c:v>
                </c:pt>
                <c:pt idx="2">
                  <c:v>2.6510054844430884</c:v>
                </c:pt>
                <c:pt idx="3">
                  <c:v>2.4377333601785671</c:v>
                </c:pt>
                <c:pt idx="4">
                  <c:v>2.255892833701687</c:v>
                </c:pt>
                <c:pt idx="5">
                  <c:v>2.1034845157597655</c:v>
                </c:pt>
                <c:pt idx="6">
                  <c:v>1.9786391303369337</c:v>
                </c:pt>
                <c:pt idx="7">
                  <c:v>1.8796223678786825</c:v>
                </c:pt>
                <c:pt idx="8">
                  <c:v>1.8048412094439663</c:v>
                </c:pt>
                <c:pt idx="9">
                  <c:v>1.7528498890676008</c:v>
                </c:pt>
                <c:pt idx="10">
                  <c:v>1.7223533936023045</c:v>
                </c:pt>
                <c:pt idx="11">
                  <c:v>1.7122063852164058</c:v>
                </c:pt>
                <c:pt idx="12">
                  <c:v>1.7214056187224727</c:v>
                </c:pt>
                <c:pt idx="13">
                  <c:v>1.7490742603386153</c:v>
                </c:pt>
                <c:pt idx="14">
                  <c:v>1.7944369548594612</c:v>
                </c:pt>
                <c:pt idx="15">
                  <c:v>1.8567850156541708</c:v>
                </c:pt>
                <c:pt idx="16">
                  <c:v>1.9354317335492655</c:v>
                </c:pt>
                <c:pt idx="17">
                  <c:v>2.0296585442489476</c:v>
                </c:pt>
                <c:pt idx="18">
                  <c:v>2.1386536946957175</c:v>
                </c:pt>
                <c:pt idx="19">
                  <c:v>2.2614461312732175</c:v>
                </c:pt>
                <c:pt idx="20">
                  <c:v>2.3968385911316248</c:v>
                </c:pt>
                <c:pt idx="21">
                  <c:v>2.5433452562620169</c:v>
                </c:pt>
                <c:pt idx="22">
                  <c:v>2.6991407041409543</c:v>
                </c:pt>
                <c:pt idx="23">
                  <c:v>2.862028051298402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OptionRacine!$F$24</c:f>
              <c:strCache>
                <c:ptCount val="1"/>
                <c:pt idx="0">
                  <c:v>21/11/2014</c:v>
                </c:pt>
              </c:strCache>
            </c:strRef>
          </c:tx>
          <c:marker>
            <c:symbol val="none"/>
          </c:marker>
          <c:xVal>
            <c:numRef>
              <c:f>OptionRacine!$K$15:$AH$15</c:f>
              <c:numCache>
                <c:formatCode>General</c:formatCode>
                <c:ptCount val="24"/>
                <c:pt idx="0">
                  <c:v>17</c:v>
                </c:pt>
                <c:pt idx="1">
                  <c:v>18</c:v>
                </c:pt>
                <c:pt idx="2">
                  <c:v>19</c:v>
                </c:pt>
                <c:pt idx="3">
                  <c:v>20</c:v>
                </c:pt>
                <c:pt idx="4">
                  <c:v>21</c:v>
                </c:pt>
                <c:pt idx="5">
                  <c:v>22</c:v>
                </c:pt>
                <c:pt idx="6">
                  <c:v>23</c:v>
                </c:pt>
                <c:pt idx="7">
                  <c:v>24</c:v>
                </c:pt>
                <c:pt idx="8">
                  <c:v>25</c:v>
                </c:pt>
                <c:pt idx="9">
                  <c:v>26</c:v>
                </c:pt>
                <c:pt idx="10">
                  <c:v>27</c:v>
                </c:pt>
                <c:pt idx="11">
                  <c:v>28</c:v>
                </c:pt>
                <c:pt idx="12">
                  <c:v>29</c:v>
                </c:pt>
                <c:pt idx="13">
                  <c:v>30</c:v>
                </c:pt>
                <c:pt idx="14">
                  <c:v>31</c:v>
                </c:pt>
                <c:pt idx="15">
                  <c:v>32</c:v>
                </c:pt>
                <c:pt idx="16">
                  <c:v>33</c:v>
                </c:pt>
                <c:pt idx="17">
                  <c:v>34</c:v>
                </c:pt>
                <c:pt idx="18">
                  <c:v>35</c:v>
                </c:pt>
                <c:pt idx="19">
                  <c:v>36</c:v>
                </c:pt>
                <c:pt idx="20">
                  <c:v>37</c:v>
                </c:pt>
                <c:pt idx="21">
                  <c:v>38</c:v>
                </c:pt>
                <c:pt idx="22">
                  <c:v>39</c:v>
                </c:pt>
                <c:pt idx="23">
                  <c:v>40</c:v>
                </c:pt>
              </c:numCache>
            </c:numRef>
          </c:xVal>
          <c:yVal>
            <c:numRef>
              <c:f>OptionRacine!$K$24:$AH$24</c:f>
              <c:numCache>
                <c:formatCode>General</c:formatCode>
                <c:ptCount val="24"/>
                <c:pt idx="0">
                  <c:v>3.1416788498394146</c:v>
                </c:pt>
                <c:pt idx="1">
                  <c:v>2.8572458464245658</c:v>
                </c:pt>
                <c:pt idx="2">
                  <c:v>2.6095543756421193</c:v>
                </c:pt>
                <c:pt idx="3">
                  <c:v>2.3963369441462752</c:v>
                </c:pt>
                <c:pt idx="4">
                  <c:v>2.2154423303778521</c:v>
                </c:pt>
                <c:pt idx="5">
                  <c:v>2.0648382815186577</c:v>
                </c:pt>
                <c:pt idx="6">
                  <c:v>1.9426175897263018</c:v>
                </c:pt>
                <c:pt idx="7">
                  <c:v>1.8470067917199726</c:v>
                </c:pt>
                <c:pt idx="8">
                  <c:v>1.7763758718479536</c:v>
                </c:pt>
                <c:pt idx="9">
                  <c:v>1.7292467355546262</c:v>
                </c:pt>
                <c:pt idx="10">
                  <c:v>1.7042979867857404</c:v>
                </c:pt>
                <c:pt idx="11">
                  <c:v>1.7003636047358217</c:v>
                </c:pt>
                <c:pt idx="12">
                  <c:v>1.7164234051651954</c:v>
                </c:pt>
                <c:pt idx="13">
                  <c:v>1.7515836233290283</c:v>
                </c:pt>
                <c:pt idx="14">
                  <c:v>1.8050465221482217</c:v>
                </c:pt>
                <c:pt idx="15">
                  <c:v>1.8760685940264235</c:v>
                </c:pt>
                <c:pt idx="16">
                  <c:v>1.9639077031241976</c:v>
                </c:pt>
                <c:pt idx="17">
                  <c:v>2.0677604442453092</c:v>
                </c:pt>
                <c:pt idx="18">
                  <c:v>2.186692114773364</c:v>
                </c:pt>
                <c:pt idx="19">
                  <c:v>2.3195630261342699</c:v>
                </c:pt>
                <c:pt idx="20">
                  <c:v>2.4649563937922294</c:v>
                </c:pt>
                <c:pt idx="21">
                  <c:v>2.6211146427010075</c:v>
                </c:pt>
                <c:pt idx="22">
                  <c:v>2.785892460115833</c:v>
                </c:pt>
                <c:pt idx="23">
                  <c:v>2.9567360242395857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7703168"/>
        <c:axId val="307713152"/>
      </c:scatterChart>
      <c:valAx>
        <c:axId val="307703168"/>
        <c:scaling>
          <c:orientation val="minMax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7713152"/>
        <c:crosses val="autoZero"/>
        <c:crossBetween val="midCat"/>
      </c:valAx>
      <c:valAx>
        <c:axId val="3077131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770316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Instantaneous Variance Forward</a:t>
            </a:r>
          </a:p>
        </c:rich>
      </c:tx>
      <c:layout>
        <c:manualLayout>
          <c:xMode val="edge"/>
          <c:yMode val="edge"/>
          <c:x val="0.2000188568661927"/>
          <c:y val="4.5245050688366553E-2"/>
        </c:manualLayout>
      </c:layout>
      <c:overlay val="0"/>
    </c:title>
    <c:autoTitleDeleted val="0"/>
    <c:plotArea>
      <c:layout/>
      <c:scatterChart>
        <c:scatterStyle val="smoothMarker"/>
        <c:varyColors val="0"/>
        <c:ser>
          <c:idx val="1"/>
          <c:order val="0"/>
          <c:tx>
            <c:v>Variance Swaps</c:v>
          </c:tx>
          <c:marker>
            <c:symbol val="none"/>
          </c:marker>
          <c:xVal>
            <c:numRef>
              <c:f>SUM!$M$9:$M$158</c:f>
              <c:numCache>
                <c:formatCode>General</c:formatCode>
                <c:ptCount val="15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1.1000000000000001</c:v>
                </c:pt>
                <c:pt idx="11">
                  <c:v>1.2</c:v>
                </c:pt>
                <c:pt idx="12">
                  <c:v>1.3</c:v>
                </c:pt>
                <c:pt idx="13">
                  <c:v>1.4</c:v>
                </c:pt>
                <c:pt idx="14">
                  <c:v>1.5</c:v>
                </c:pt>
                <c:pt idx="15">
                  <c:v>1.6</c:v>
                </c:pt>
                <c:pt idx="16">
                  <c:v>1.7</c:v>
                </c:pt>
                <c:pt idx="17">
                  <c:v>1.8</c:v>
                </c:pt>
                <c:pt idx="18">
                  <c:v>1.9</c:v>
                </c:pt>
                <c:pt idx="19">
                  <c:v>2</c:v>
                </c:pt>
                <c:pt idx="20">
                  <c:v>2.1</c:v>
                </c:pt>
                <c:pt idx="21">
                  <c:v>2.2000000000000002</c:v>
                </c:pt>
                <c:pt idx="22">
                  <c:v>2.2999999999999998</c:v>
                </c:pt>
                <c:pt idx="23">
                  <c:v>2.4</c:v>
                </c:pt>
                <c:pt idx="24">
                  <c:v>2.5</c:v>
                </c:pt>
                <c:pt idx="25">
                  <c:v>2.6</c:v>
                </c:pt>
                <c:pt idx="26">
                  <c:v>2.7</c:v>
                </c:pt>
                <c:pt idx="27">
                  <c:v>2.8</c:v>
                </c:pt>
                <c:pt idx="28">
                  <c:v>2.9</c:v>
                </c:pt>
                <c:pt idx="29">
                  <c:v>3</c:v>
                </c:pt>
                <c:pt idx="30">
                  <c:v>3.1</c:v>
                </c:pt>
                <c:pt idx="31">
                  <c:v>3.2</c:v>
                </c:pt>
                <c:pt idx="32">
                  <c:v>3.3</c:v>
                </c:pt>
                <c:pt idx="33">
                  <c:v>3.4</c:v>
                </c:pt>
                <c:pt idx="34">
                  <c:v>3.5</c:v>
                </c:pt>
                <c:pt idx="35">
                  <c:v>3.6</c:v>
                </c:pt>
                <c:pt idx="36">
                  <c:v>3.7</c:v>
                </c:pt>
                <c:pt idx="37">
                  <c:v>3.8</c:v>
                </c:pt>
                <c:pt idx="38">
                  <c:v>3.9</c:v>
                </c:pt>
                <c:pt idx="39">
                  <c:v>4</c:v>
                </c:pt>
                <c:pt idx="40">
                  <c:v>4.0999999999999996</c:v>
                </c:pt>
                <c:pt idx="41">
                  <c:v>4.2</c:v>
                </c:pt>
                <c:pt idx="42">
                  <c:v>4.3</c:v>
                </c:pt>
                <c:pt idx="43">
                  <c:v>4.4000000000000004</c:v>
                </c:pt>
                <c:pt idx="44">
                  <c:v>4.5</c:v>
                </c:pt>
                <c:pt idx="45">
                  <c:v>4.5999999999999996</c:v>
                </c:pt>
                <c:pt idx="46">
                  <c:v>4.7</c:v>
                </c:pt>
                <c:pt idx="47">
                  <c:v>4.8</c:v>
                </c:pt>
                <c:pt idx="48">
                  <c:v>4.9000000000000004</c:v>
                </c:pt>
                <c:pt idx="49">
                  <c:v>5</c:v>
                </c:pt>
                <c:pt idx="50">
                  <c:v>5.0999999999999996</c:v>
                </c:pt>
                <c:pt idx="51">
                  <c:v>5.2</c:v>
                </c:pt>
                <c:pt idx="52">
                  <c:v>5.3</c:v>
                </c:pt>
                <c:pt idx="53">
                  <c:v>5.4</c:v>
                </c:pt>
                <c:pt idx="54">
                  <c:v>5.5</c:v>
                </c:pt>
                <c:pt idx="55">
                  <c:v>5.6</c:v>
                </c:pt>
                <c:pt idx="56">
                  <c:v>5.7</c:v>
                </c:pt>
                <c:pt idx="57">
                  <c:v>5.8</c:v>
                </c:pt>
                <c:pt idx="58">
                  <c:v>5.9</c:v>
                </c:pt>
                <c:pt idx="59">
                  <c:v>6</c:v>
                </c:pt>
                <c:pt idx="60">
                  <c:v>6.1</c:v>
                </c:pt>
                <c:pt idx="61">
                  <c:v>6.2</c:v>
                </c:pt>
                <c:pt idx="62">
                  <c:v>6.3</c:v>
                </c:pt>
                <c:pt idx="63">
                  <c:v>6.4</c:v>
                </c:pt>
                <c:pt idx="64">
                  <c:v>6.5</c:v>
                </c:pt>
                <c:pt idx="65">
                  <c:v>6.6</c:v>
                </c:pt>
                <c:pt idx="66">
                  <c:v>6.7</c:v>
                </c:pt>
                <c:pt idx="67">
                  <c:v>6.8</c:v>
                </c:pt>
                <c:pt idx="68">
                  <c:v>6.9</c:v>
                </c:pt>
                <c:pt idx="69">
                  <c:v>7</c:v>
                </c:pt>
                <c:pt idx="70">
                  <c:v>7.1</c:v>
                </c:pt>
                <c:pt idx="71">
                  <c:v>7.2</c:v>
                </c:pt>
                <c:pt idx="72">
                  <c:v>7.3</c:v>
                </c:pt>
                <c:pt idx="73">
                  <c:v>7.4</c:v>
                </c:pt>
                <c:pt idx="74">
                  <c:v>7.5</c:v>
                </c:pt>
                <c:pt idx="75">
                  <c:v>7.6</c:v>
                </c:pt>
                <c:pt idx="76">
                  <c:v>7.7</c:v>
                </c:pt>
                <c:pt idx="77">
                  <c:v>7.8</c:v>
                </c:pt>
                <c:pt idx="78">
                  <c:v>7.9</c:v>
                </c:pt>
                <c:pt idx="79">
                  <c:v>8</c:v>
                </c:pt>
                <c:pt idx="80">
                  <c:v>8.1</c:v>
                </c:pt>
                <c:pt idx="81">
                  <c:v>8.1999999999999993</c:v>
                </c:pt>
                <c:pt idx="82">
                  <c:v>8.3000000000000007</c:v>
                </c:pt>
                <c:pt idx="83">
                  <c:v>8.4000000000000092</c:v>
                </c:pt>
                <c:pt idx="84">
                  <c:v>8.5</c:v>
                </c:pt>
                <c:pt idx="85">
                  <c:v>8.6</c:v>
                </c:pt>
                <c:pt idx="86">
                  <c:v>8.7000000000000099</c:v>
                </c:pt>
                <c:pt idx="87">
                  <c:v>8.8000000000000096</c:v>
                </c:pt>
                <c:pt idx="88">
                  <c:v>8.9000000000000092</c:v>
                </c:pt>
                <c:pt idx="89">
                  <c:v>9</c:v>
                </c:pt>
                <c:pt idx="90">
                  <c:v>9.1000000000000103</c:v>
                </c:pt>
                <c:pt idx="91">
                  <c:v>9.2000000000000099</c:v>
                </c:pt>
                <c:pt idx="92">
                  <c:v>9.3000000000000096</c:v>
                </c:pt>
                <c:pt idx="93">
                  <c:v>9.4000000000000092</c:v>
                </c:pt>
                <c:pt idx="94">
                  <c:v>9.5000000000000107</c:v>
                </c:pt>
                <c:pt idx="95">
                  <c:v>9.6000000000000103</c:v>
                </c:pt>
                <c:pt idx="96">
                  <c:v>9.7000000000000099</c:v>
                </c:pt>
                <c:pt idx="97">
                  <c:v>9.8000000000000096</c:v>
                </c:pt>
                <c:pt idx="98">
                  <c:v>9.9000000000000092</c:v>
                </c:pt>
                <c:pt idx="99">
                  <c:v>10</c:v>
                </c:pt>
                <c:pt idx="100">
                  <c:v>10.1</c:v>
                </c:pt>
                <c:pt idx="101">
                  <c:v>10.199999999999999</c:v>
                </c:pt>
                <c:pt idx="102">
                  <c:v>10.3</c:v>
                </c:pt>
                <c:pt idx="103">
                  <c:v>10.4</c:v>
                </c:pt>
                <c:pt idx="104">
                  <c:v>10.5</c:v>
                </c:pt>
                <c:pt idx="105">
                  <c:v>10.6</c:v>
                </c:pt>
                <c:pt idx="106">
                  <c:v>10.7</c:v>
                </c:pt>
                <c:pt idx="107">
                  <c:v>10.8</c:v>
                </c:pt>
                <c:pt idx="108">
                  <c:v>10.9</c:v>
                </c:pt>
                <c:pt idx="109">
                  <c:v>11</c:v>
                </c:pt>
                <c:pt idx="110">
                  <c:v>11.1</c:v>
                </c:pt>
                <c:pt idx="111">
                  <c:v>11.2</c:v>
                </c:pt>
                <c:pt idx="112">
                  <c:v>11.3</c:v>
                </c:pt>
                <c:pt idx="113">
                  <c:v>11.4</c:v>
                </c:pt>
                <c:pt idx="114">
                  <c:v>11.5</c:v>
                </c:pt>
                <c:pt idx="115">
                  <c:v>11.6</c:v>
                </c:pt>
                <c:pt idx="116">
                  <c:v>11.7</c:v>
                </c:pt>
                <c:pt idx="117">
                  <c:v>11.8</c:v>
                </c:pt>
                <c:pt idx="118">
                  <c:v>11.9</c:v>
                </c:pt>
                <c:pt idx="119">
                  <c:v>12</c:v>
                </c:pt>
                <c:pt idx="120">
                  <c:v>12.1</c:v>
                </c:pt>
                <c:pt idx="121">
                  <c:v>12.2</c:v>
                </c:pt>
                <c:pt idx="122">
                  <c:v>12.3</c:v>
                </c:pt>
                <c:pt idx="123">
                  <c:v>12.4</c:v>
                </c:pt>
                <c:pt idx="124">
                  <c:v>12.5</c:v>
                </c:pt>
                <c:pt idx="125">
                  <c:v>12.6</c:v>
                </c:pt>
                <c:pt idx="126">
                  <c:v>12.7</c:v>
                </c:pt>
                <c:pt idx="127">
                  <c:v>12.8</c:v>
                </c:pt>
                <c:pt idx="128">
                  <c:v>12.9</c:v>
                </c:pt>
                <c:pt idx="129">
                  <c:v>13</c:v>
                </c:pt>
                <c:pt idx="130">
                  <c:v>13.1</c:v>
                </c:pt>
                <c:pt idx="131">
                  <c:v>13.2</c:v>
                </c:pt>
                <c:pt idx="132">
                  <c:v>13.3</c:v>
                </c:pt>
                <c:pt idx="133">
                  <c:v>13.4</c:v>
                </c:pt>
                <c:pt idx="134">
                  <c:v>13.5</c:v>
                </c:pt>
                <c:pt idx="135">
                  <c:v>13.6</c:v>
                </c:pt>
                <c:pt idx="136">
                  <c:v>13.7</c:v>
                </c:pt>
                <c:pt idx="137">
                  <c:v>13.8</c:v>
                </c:pt>
                <c:pt idx="138">
                  <c:v>13.9</c:v>
                </c:pt>
                <c:pt idx="139">
                  <c:v>14</c:v>
                </c:pt>
                <c:pt idx="140">
                  <c:v>14.1</c:v>
                </c:pt>
                <c:pt idx="141">
                  <c:v>14.2</c:v>
                </c:pt>
                <c:pt idx="142">
                  <c:v>14.3</c:v>
                </c:pt>
                <c:pt idx="143">
                  <c:v>14.4</c:v>
                </c:pt>
                <c:pt idx="144">
                  <c:v>14.5</c:v>
                </c:pt>
                <c:pt idx="145">
                  <c:v>14.6</c:v>
                </c:pt>
                <c:pt idx="146">
                  <c:v>14.7</c:v>
                </c:pt>
                <c:pt idx="147">
                  <c:v>14.8</c:v>
                </c:pt>
                <c:pt idx="148">
                  <c:v>14.9</c:v>
                </c:pt>
                <c:pt idx="149">
                  <c:v>15</c:v>
                </c:pt>
              </c:numCache>
            </c:numRef>
          </c:xVal>
          <c:yVal>
            <c:numRef>
              <c:f>SUM!$N$8:$N$158</c:f>
              <c:numCache>
                <c:formatCode>General</c:formatCode>
                <c:ptCount val="151"/>
                <c:pt idx="1">
                  <c:v>0.1</c:v>
                </c:pt>
                <c:pt idx="2">
                  <c:v>21.161979676687427</c:v>
                </c:pt>
                <c:pt idx="3">
                  <c:v>21.439436780026007</c:v>
                </c:pt>
                <c:pt idx="4">
                  <c:v>21.464662369256867</c:v>
                </c:pt>
                <c:pt idx="5">
                  <c:v>21.69704804441443</c:v>
                </c:pt>
                <c:pt idx="6">
                  <c:v>22.144883544392275</c:v>
                </c:pt>
                <c:pt idx="7">
                  <c:v>22.523679073723347</c:v>
                </c:pt>
                <c:pt idx="8">
                  <c:v>22.706373171261063</c:v>
                </c:pt>
                <c:pt idx="9">
                  <c:v>22.79194691570699</c:v>
                </c:pt>
                <c:pt idx="10">
                  <c:v>22.951140190469886</c:v>
                </c:pt>
                <c:pt idx="11">
                  <c:v>23.199844861339582</c:v>
                </c:pt>
                <c:pt idx="12">
                  <c:v>23.535223407719585</c:v>
                </c:pt>
                <c:pt idx="13">
                  <c:v>23.952642396783155</c:v>
                </c:pt>
                <c:pt idx="14">
                  <c:v>24.370237042647403</c:v>
                </c:pt>
                <c:pt idx="15">
                  <c:v>24.656743644408817</c:v>
                </c:pt>
                <c:pt idx="16">
                  <c:v>24.803872359378239</c:v>
                </c:pt>
                <c:pt idx="17">
                  <c:v>24.814102525328831</c:v>
                </c:pt>
                <c:pt idx="18">
                  <c:v>24.688519774409414</c:v>
                </c:pt>
                <c:pt idx="19">
                  <c:v>24.4893068199605</c:v>
                </c:pt>
                <c:pt idx="20">
                  <c:v>24.320537900598765</c:v>
                </c:pt>
                <c:pt idx="21">
                  <c:v>24.192664063165616</c:v>
                </c:pt>
                <c:pt idx="22">
                  <c:v>24.10633610937888</c:v>
                </c:pt>
                <c:pt idx="23">
                  <c:v>24.062001209582064</c:v>
                </c:pt>
                <c:pt idx="24">
                  <c:v>24.059891505323662</c:v>
                </c:pt>
                <c:pt idx="25">
                  <c:v>24.100018085727555</c:v>
                </c:pt>
                <c:pt idx="26">
                  <c:v>24.18217069791854</c:v>
                </c:pt>
                <c:pt idx="27">
                  <c:v>24.305923208974832</c:v>
                </c:pt>
                <c:pt idx="28">
                  <c:v>24.470285739107634</c:v>
                </c:pt>
                <c:pt idx="29">
                  <c:v>24.65514490286461</c:v>
                </c:pt>
                <c:pt idx="30">
                  <c:v>24.831459981518432</c:v>
                </c:pt>
                <c:pt idx="31">
                  <c:v>24.997093207606476</c:v>
                </c:pt>
                <c:pt idx="32">
                  <c:v>25.152255609175423</c:v>
                </c:pt>
                <c:pt idx="33">
                  <c:v>25.297139858338717</c:v>
                </c:pt>
                <c:pt idx="34">
                  <c:v>25.431921617898219</c:v>
                </c:pt>
                <c:pt idx="35">
                  <c:v>25.556760724493273</c:v>
                </c:pt>
                <c:pt idx="36">
                  <c:v>25.671802228566065</c:v>
                </c:pt>
                <c:pt idx="37">
                  <c:v>25.777177308226189</c:v>
                </c:pt>
                <c:pt idx="38">
                  <c:v>25.872968017993429</c:v>
                </c:pt>
                <c:pt idx="39">
                  <c:v>25.957721959905179</c:v>
                </c:pt>
                <c:pt idx="40">
                  <c:v>26.029429513506653</c:v>
                </c:pt>
                <c:pt idx="41">
                  <c:v>26.088046724879593</c:v>
                </c:pt>
                <c:pt idx="42">
                  <c:v>26.133661678195935</c:v>
                </c:pt>
                <c:pt idx="43">
                  <c:v>26.16634237281416</c:v>
                </c:pt>
                <c:pt idx="44">
                  <c:v>26.186137235229623</c:v>
                </c:pt>
                <c:pt idx="45">
                  <c:v>26.193075480043159</c:v>
                </c:pt>
                <c:pt idx="46">
                  <c:v>26.187167326272863</c:v>
                </c:pt>
                <c:pt idx="47">
                  <c:v>26.168404072759692</c:v>
                </c:pt>
                <c:pt idx="48">
                  <c:v>26.136795125192002</c:v>
                </c:pt>
                <c:pt idx="49">
                  <c:v>26.098173173177923</c:v>
                </c:pt>
                <c:pt idx="50">
                  <c:v>26.064775429368463</c:v>
                </c:pt>
                <c:pt idx="51">
                  <c:v>26.038156592965798</c:v>
                </c:pt>
                <c:pt idx="52">
                  <c:v>26.018337470068985</c:v>
                </c:pt>
                <c:pt idx="53">
                  <c:v>26.005333607227065</c:v>
                </c:pt>
                <c:pt idx="54">
                  <c:v>25.999155230701689</c:v>
                </c:pt>
                <c:pt idx="55">
                  <c:v>25.999807206347842</c:v>
                </c:pt>
                <c:pt idx="56">
                  <c:v>26.007289020476275</c:v>
                </c:pt>
                <c:pt idx="57">
                  <c:v>26.021594781874779</c:v>
                </c:pt>
                <c:pt idx="58">
                  <c:v>26.042724929612071</c:v>
                </c:pt>
                <c:pt idx="59">
                  <c:v>26.071960211928442</c:v>
                </c:pt>
                <c:pt idx="60">
                  <c:v>26.111729765685904</c:v>
                </c:pt>
                <c:pt idx="61">
                  <c:v>26.162259101875545</c:v>
                </c:pt>
                <c:pt idx="62">
                  <c:v>26.223486022356841</c:v>
                </c:pt>
                <c:pt idx="63">
                  <c:v>26.295335801419668</c:v>
                </c:pt>
                <c:pt idx="64">
                  <c:v>26.377721632994501</c:v>
                </c:pt>
                <c:pt idx="65">
                  <c:v>26.470545141338921</c:v>
                </c:pt>
                <c:pt idx="66">
                  <c:v>26.573696948396396</c:v>
                </c:pt>
                <c:pt idx="67">
                  <c:v>26.687057290461404</c:v>
                </c:pt>
                <c:pt idx="68">
                  <c:v>26.810413068546435</c:v>
                </c:pt>
                <c:pt idx="69">
                  <c:v>26.936806377927873</c:v>
                </c:pt>
                <c:pt idx="70">
                  <c:v>27.054463281399656</c:v>
                </c:pt>
                <c:pt idx="71">
                  <c:v>27.16233707110748</c:v>
                </c:pt>
                <c:pt idx="72">
                  <c:v>27.260543886752199</c:v>
                </c:pt>
                <c:pt idx="73">
                  <c:v>27.349187866477237</c:v>
                </c:pt>
                <c:pt idx="74">
                  <c:v>27.428361727004742</c:v>
                </c:pt>
                <c:pt idx="75">
                  <c:v>27.498147268792295</c:v>
                </c:pt>
                <c:pt idx="76">
                  <c:v>27.558615812885524</c:v>
                </c:pt>
                <c:pt idx="77">
                  <c:v>27.609828575082968</c:v>
                </c:pt>
                <c:pt idx="78">
                  <c:v>27.651987684083167</c:v>
                </c:pt>
                <c:pt idx="79">
                  <c:v>27.694578054816965</c:v>
                </c:pt>
                <c:pt idx="80">
                  <c:v>27.752448664816338</c:v>
                </c:pt>
                <c:pt idx="81">
                  <c:v>27.826806646154512</c:v>
                </c:pt>
                <c:pt idx="82">
                  <c:v>27.917520257393303</c:v>
                </c:pt>
                <c:pt idx="83">
                  <c:v>28.0244306720362</c:v>
                </c:pt>
                <c:pt idx="84">
                  <c:v>28.147353332628523</c:v>
                </c:pt>
                <c:pt idx="85">
                  <c:v>28.286079486952321</c:v>
                </c:pt>
                <c:pt idx="86">
                  <c:v>28.440377877637957</c:v>
                </c:pt>
                <c:pt idx="87">
                  <c:v>28.609996554941773</c:v>
                </c:pt>
                <c:pt idx="88">
                  <c:v>28.79447046137722</c:v>
                </c:pt>
                <c:pt idx="89">
                  <c:v>28.983969962540908</c:v>
                </c:pt>
                <c:pt idx="90">
                  <c:v>29.164751518393295</c:v>
                </c:pt>
                <c:pt idx="91">
                  <c:v>29.335923935085773</c:v>
                </c:pt>
                <c:pt idx="92">
                  <c:v>29.497654496180921</c:v>
                </c:pt>
                <c:pt idx="93">
                  <c:v>29.650097707805873</c:v>
                </c:pt>
                <c:pt idx="94">
                  <c:v>29.793396131428235</c:v>
                </c:pt>
                <c:pt idx="95">
                  <c:v>29.927681127367222</c:v>
                </c:pt>
                <c:pt idx="96">
                  <c:v>30.053073518925967</c:v>
                </c:pt>
                <c:pt idx="97">
                  <c:v>30.169684185651786</c:v>
                </c:pt>
                <c:pt idx="98">
                  <c:v>30.277614593051805</c:v>
                </c:pt>
                <c:pt idx="99">
                  <c:v>30.376957265075223</c:v>
                </c:pt>
                <c:pt idx="100">
                  <c:v>30.467796204820118</c:v>
                </c:pt>
                <c:pt idx="101">
                  <c:v>30.55020726816894</c:v>
                </c:pt>
                <c:pt idx="102">
                  <c:v>30.62425849442149</c:v>
                </c:pt>
                <c:pt idx="103">
                  <c:v>30.690010397417971</c:v>
                </c:pt>
                <c:pt idx="104">
                  <c:v>30.747516220168013</c:v>
                </c:pt>
                <c:pt idx="105">
                  <c:v>30.796822155553848</c:v>
                </c:pt>
                <c:pt idx="106">
                  <c:v>30.837967535288609</c:v>
                </c:pt>
                <c:pt idx="107">
                  <c:v>30.870984988976481</c:v>
                </c:pt>
                <c:pt idx="108">
                  <c:v>30.895900574787298</c:v>
                </c:pt>
                <c:pt idx="109">
                  <c:v>30.912733882982636</c:v>
                </c:pt>
                <c:pt idx="110">
                  <c:v>30.921498113261791</c:v>
                </c:pt>
                <c:pt idx="111">
                  <c:v>30.922200126643791</c:v>
                </c:pt>
                <c:pt idx="112">
                  <c:v>30.91484047235863</c:v>
                </c:pt>
                <c:pt idx="113">
                  <c:v>30.89941338999806</c:v>
                </c:pt>
                <c:pt idx="114">
                  <c:v>30.875906786942505</c:v>
                </c:pt>
                <c:pt idx="115">
                  <c:v>30.844302190865015</c:v>
                </c:pt>
                <c:pt idx="116">
                  <c:v>30.80457467685947</c:v>
                </c:pt>
                <c:pt idx="117">
                  <c:v>30.756692768541477</c:v>
                </c:pt>
                <c:pt idx="118">
                  <c:v>30.70061831217869</c:v>
                </c:pt>
                <c:pt idx="119">
                  <c:v>30.636306322681307</c:v>
                </c:pt>
                <c:pt idx="120">
                  <c:v>30.563704799968395</c:v>
                </c:pt>
                <c:pt idx="121">
                  <c:v>30.482754513946254</c:v>
                </c:pt>
                <c:pt idx="122">
                  <c:v>30.393388755958007</c:v>
                </c:pt>
                <c:pt idx="123">
                  <c:v>30.29553305422273</c:v>
                </c:pt>
                <c:pt idx="124">
                  <c:v>30.189104850320192</c:v>
                </c:pt>
                <c:pt idx="125">
                  <c:v>30.074013133320793</c:v>
                </c:pt>
                <c:pt idx="126">
                  <c:v>29.950158027597663</c:v>
                </c:pt>
                <c:pt idx="127">
                  <c:v>29.81743032973257</c:v>
                </c:pt>
                <c:pt idx="128">
                  <c:v>29.675710989194453</c:v>
                </c:pt>
                <c:pt idx="129">
                  <c:v>29.524870526648801</c:v>
                </c:pt>
                <c:pt idx="130">
                  <c:v>29.364768382740181</c:v>
                </c:pt>
                <c:pt idx="131">
                  <c:v>29.195252189079724</c:v>
                </c:pt>
                <c:pt idx="132">
                  <c:v>29.016156951797701</c:v>
                </c:pt>
                <c:pt idx="133">
                  <c:v>28.827304136429575</c:v>
                </c:pt>
                <c:pt idx="134">
                  <c:v>28.628500641011922</c:v>
                </c:pt>
                <c:pt idx="135">
                  <c:v>28.419537642017996</c:v>
                </c:pt>
                <c:pt idx="136">
                  <c:v>28.200189295023009</c:v>
                </c:pt>
                <c:pt idx="137">
                  <c:v>27.970211268769713</c:v>
                </c:pt>
                <c:pt idx="138">
                  <c:v>27.729622330666203</c:v>
                </c:pt>
                <c:pt idx="139">
                  <c:v>27.494394826413764</c:v>
                </c:pt>
                <c:pt idx="140">
                  <c:v>27.289544996046683</c:v>
                </c:pt>
                <c:pt idx="141">
                  <c:v>27.117855697003261</c:v>
                </c:pt>
                <c:pt idx="142">
                  <c:v>26.979959996402098</c:v>
                </c:pt>
                <c:pt idx="143">
                  <c:v>26.876378057749385</c:v>
                </c:pt>
                <c:pt idx="144">
                  <c:v>26.807507640405891</c:v>
                </c:pt>
                <c:pt idx="145">
                  <c:v>26.773616613550661</c:v>
                </c:pt>
                <c:pt idx="146">
                  <c:v>26.774837806046992</c:v>
                </c:pt>
                <c:pt idx="147">
                  <c:v>26.811166420030663</c:v>
                </c:pt>
                <c:pt idx="148">
                  <c:v>26.882217371873374</c:v>
                </c:pt>
                <c:pt idx="149">
                  <c:v>26.971746288382569</c:v>
                </c:pt>
                <c:pt idx="150">
                  <c:v>27.054022057143591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3415808"/>
        <c:axId val="253417344"/>
      </c:scatterChart>
      <c:valAx>
        <c:axId val="253415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3417344"/>
        <c:crosses val="autoZero"/>
        <c:crossBetween val="midCat"/>
      </c:valAx>
      <c:valAx>
        <c:axId val="253417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3415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Option sur Variance Swap</a:t>
            </a:r>
          </a:p>
        </c:rich>
      </c:tx>
      <c:layout>
        <c:manualLayout>
          <c:xMode val="edge"/>
          <c:yMode val="edge"/>
          <c:x val="0.14259103508042312"/>
          <c:y val="2.7397260273972601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SUM!$R$7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SUM!$R$9:$R$32</c:f>
              <c:numCache>
                <c:formatCode>0.00</c:formatCode>
                <c:ptCount val="24"/>
                <c:pt idx="0">
                  <c:v>225.32187259781153</c:v>
                </c:pt>
                <c:pt idx="1">
                  <c:v>232.26962444827018</c:v>
                </c:pt>
                <c:pt idx="2">
                  <c:v>239.21123088456798</c:v>
                </c:pt>
                <c:pt idx="3">
                  <c:v>246.14669131475947</c:v>
                </c:pt>
                <c:pt idx="4">
                  <c:v>253.07600521275103</c:v>
                </c:pt>
                <c:pt idx="5">
                  <c:v>259.99917210939458</c:v>
                </c:pt>
                <c:pt idx="6">
                  <c:v>266.91619158498747</c:v>
                </c:pt>
                <c:pt idx="7">
                  <c:v>273.82706326292674</c:v>
                </c:pt>
                <c:pt idx="8">
                  <c:v>280.73178680431892</c:v>
                </c:pt>
                <c:pt idx="9">
                  <c:v>287.63036190337533</c:v>
                </c:pt>
                <c:pt idx="10">
                  <c:v>294.52278828346857</c:v>
                </c:pt>
                <c:pt idx="11">
                  <c:v>301.40906569373931</c:v>
                </c:pt>
                <c:pt idx="12">
                  <c:v>308.28919390616477</c:v>
                </c:pt>
                <c:pt idx="13">
                  <c:v>315.16317271302097</c:v>
                </c:pt>
                <c:pt idx="14">
                  <c:v>322.03100192467298</c:v>
                </c:pt>
                <c:pt idx="15">
                  <c:v>328.89268136764957</c:v>
                </c:pt>
                <c:pt idx="16">
                  <c:v>335.74821088295909</c:v>
                </c:pt>
                <c:pt idx="17">
                  <c:v>342.59759032460988</c:v>
                </c:pt>
                <c:pt idx="18">
                  <c:v>349.44081955831024</c:v>
                </c:pt>
                <c:pt idx="19">
                  <c:v>356.27789846031959</c:v>
                </c:pt>
                <c:pt idx="20">
                  <c:v>363.10882691643428</c:v>
                </c:pt>
                <c:pt idx="21">
                  <c:v>369.93360482108699</c:v>
                </c:pt>
                <c:pt idx="22">
                  <c:v>376.75223207654642</c:v>
                </c:pt>
                <c:pt idx="23">
                  <c:v>383.56470859220371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SUM!$S$7</c:f>
              <c:strCache>
                <c:ptCount val="1"/>
                <c:pt idx="0">
                  <c:v>0,5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SUM!$S$9:$S$33</c:f>
              <c:numCache>
                <c:formatCode>0.00</c:formatCode>
                <c:ptCount val="25"/>
                <c:pt idx="0">
                  <c:v>176.86738015176769</c:v>
                </c:pt>
                <c:pt idx="1">
                  <c:v>183.73189277300085</c:v>
                </c:pt>
                <c:pt idx="2">
                  <c:v>190.59032870096172</c:v>
                </c:pt>
                <c:pt idx="3">
                  <c:v>197.44268484693319</c:v>
                </c:pt>
                <c:pt idx="4">
                  <c:v>204.28895854155331</c:v>
                </c:pt>
                <c:pt idx="5">
                  <c:v>211.12914746599367</c:v>
                </c:pt>
                <c:pt idx="6">
                  <c:v>217.96324959626165</c:v>
                </c:pt>
                <c:pt idx="7">
                  <c:v>224.79126315779334</c:v>
                </c:pt>
                <c:pt idx="8">
                  <c:v>231.61318658818897</c:v>
                </c:pt>
                <c:pt idx="9">
                  <c:v>238.42901850643378</c:v>
                </c:pt>
                <c:pt idx="10">
                  <c:v>245.23875768732796</c:v>
                </c:pt>
                <c:pt idx="11">
                  <c:v>252.04240304012214</c:v>
                </c:pt>
                <c:pt idx="12">
                  <c:v>258.83995359057292</c:v>
                </c:pt>
                <c:pt idx="13">
                  <c:v>265.63140846580114</c:v>
                </c:pt>
                <c:pt idx="14">
                  <c:v>272.41676688144906</c:v>
                </c:pt>
                <c:pt idx="15">
                  <c:v>279.19602813074243</c:v>
                </c:pt>
                <c:pt idx="16">
                  <c:v>285.96919157513599</c:v>
                </c:pt>
                <c:pt idx="17">
                  <c:v>292.73625663627894</c:v>
                </c:pt>
                <c:pt idx="18">
                  <c:v>299.49722278909314</c:v>
                </c:pt>
                <c:pt idx="19">
                  <c:v>306.25208955578057</c:v>
                </c:pt>
                <c:pt idx="20">
                  <c:v>313.00085650062334</c:v>
                </c:pt>
                <c:pt idx="21">
                  <c:v>319.74352322545951</c:v>
                </c:pt>
                <c:pt idx="22">
                  <c:v>326.48008936572256</c:v>
                </c:pt>
                <c:pt idx="23">
                  <c:v>333.21055458697833</c:v>
                </c:pt>
                <c:pt idx="24">
                  <c:v>339.9349185818777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SUM!$T$7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SUM!$T$9:$T$33</c:f>
              <c:numCache>
                <c:formatCode>0.00</c:formatCode>
                <c:ptCount val="25"/>
                <c:pt idx="0">
                  <c:v>153.54949900407681</c:v>
                </c:pt>
                <c:pt idx="1">
                  <c:v>160.29033135460159</c:v>
                </c:pt>
                <c:pt idx="2">
                  <c:v>167.02515386841051</c:v>
                </c:pt>
                <c:pt idx="3">
                  <c:v>173.75395389223306</c:v>
                </c:pt>
                <c:pt idx="4">
                  <c:v>180.47672068004741</c:v>
                </c:pt>
                <c:pt idx="5">
                  <c:v>187.19344504683443</c:v>
                </c:pt>
                <c:pt idx="6">
                  <c:v>193.90411909511377</c:v>
                </c:pt>
                <c:pt idx="7">
                  <c:v>200.60873599701793</c:v>
                </c:pt>
                <c:pt idx="8">
                  <c:v>207.30728981917929</c:v>
                </c:pt>
                <c:pt idx="9">
                  <c:v>213.99977538092568</c:v>
                </c:pt>
                <c:pt idx="10">
                  <c:v>220.68618813862301</c:v>
                </c:pt>
                <c:pt idx="11">
                  <c:v>227.36652409070689</c:v>
                </c:pt>
                <c:pt idx="12">
                  <c:v>234.04077969921047</c:v>
                </c:pt>
                <c:pt idx="13">
                  <c:v>240.70895182454058</c:v>
                </c:pt>
                <c:pt idx="14">
                  <c:v>247.3710376709644</c:v>
                </c:pt>
                <c:pt idx="15">
                  <c:v>254.02703474080766</c:v>
                </c:pt>
                <c:pt idx="16">
                  <c:v>260.67694079578428</c:v>
                </c:pt>
                <c:pt idx="17">
                  <c:v>267.32075382419453</c:v>
                </c:pt>
                <c:pt idx="18">
                  <c:v>273.95847201297704</c:v>
                </c:pt>
                <c:pt idx="19">
                  <c:v>280.59009372379813</c:v>
                </c:pt>
                <c:pt idx="20">
                  <c:v>287.21561747251417</c:v>
                </c:pt>
                <c:pt idx="21">
                  <c:v>293.83504191146426</c:v>
                </c:pt>
                <c:pt idx="22">
                  <c:v>300.44836581414751</c:v>
                </c:pt>
                <c:pt idx="23">
                  <c:v>307.05558806191908</c:v>
                </c:pt>
                <c:pt idx="24">
                  <c:v>313.65670763240405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SUM!$U$7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SUM!$U$9:$U$33</c:f>
              <c:numCache>
                <c:formatCode>0.00</c:formatCode>
                <c:ptCount val="25"/>
                <c:pt idx="0">
                  <c:v>141.99026036081614</c:v>
                </c:pt>
                <c:pt idx="1">
                  <c:v>148.62866253858175</c:v>
                </c:pt>
                <c:pt idx="2">
                  <c:v>155.26122056570512</c:v>
                </c:pt>
                <c:pt idx="3">
                  <c:v>161.88789662470734</c:v>
                </c:pt>
                <c:pt idx="4">
                  <c:v>168.50865890713226</c:v>
                </c:pt>
                <c:pt idx="5">
                  <c:v>175.12348046593112</c:v>
                </c:pt>
                <c:pt idx="6">
                  <c:v>181.7323383211388</c:v>
                </c:pt>
                <c:pt idx="7">
                  <c:v>188.33521275594168</c:v>
                </c:pt>
                <c:pt idx="8">
                  <c:v>194.93208675747761</c:v>
                </c:pt>
                <c:pt idx="9">
                  <c:v>201.52294556880582</c:v>
                </c:pt>
                <c:pt idx="10">
                  <c:v>208.10777632709204</c:v>
                </c:pt>
                <c:pt idx="11">
                  <c:v>214.68656776925584</c:v>
                </c:pt>
                <c:pt idx="12">
                  <c:v>221.25930999085122</c:v>
                </c:pt>
                <c:pt idx="13">
                  <c:v>227.82599424727704</c:v>
                </c:pt>
                <c:pt idx="14">
                  <c:v>234.38661278889535</c:v>
                </c:pt>
                <c:pt idx="15">
                  <c:v>240.94115872349548</c:v>
                </c:pt>
                <c:pt idx="16">
                  <c:v>247.48962590095917</c:v>
                </c:pt>
                <c:pt idx="17">
                  <c:v>254.0320088160513</c:v>
                </c:pt>
                <c:pt idx="18">
                  <c:v>260.56830252610143</c:v>
                </c:pt>
                <c:pt idx="19">
                  <c:v>267.09850258097788</c:v>
                </c:pt>
                <c:pt idx="20">
                  <c:v>273.62260496327133</c:v>
                </c:pt>
                <c:pt idx="21">
                  <c:v>280.14060603698215</c:v>
                </c:pt>
                <c:pt idx="22">
                  <c:v>286.65250250334606</c:v>
                </c:pt>
                <c:pt idx="23">
                  <c:v>293.15829136265614</c:v>
                </c:pt>
                <c:pt idx="24">
                  <c:v>299.65796988115784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SUM!$V$7</c:f>
              <c:strCache>
                <c:ptCount val="1"/>
                <c:pt idx="0">
                  <c:v>1,2</c:v>
                </c:pt>
              </c:strCache>
            </c:strRef>
          </c:tx>
          <c:marker>
            <c:symbol val="none"/>
          </c:marker>
          <c:xVal>
            <c:numRef>
              <c:f>SUM!$Q$9:$Q$33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SUM!$V$9:$V$33</c:f>
              <c:numCache>
                <c:formatCode>0.00</c:formatCode>
                <c:ptCount val="25"/>
                <c:pt idx="0">
                  <c:v>132.04227322755582</c:v>
                </c:pt>
                <c:pt idx="1">
                  <c:v>138.55171114219428</c:v>
                </c:pt>
                <c:pt idx="2">
                  <c:v>145.05567828622904</c:v>
                </c:pt>
                <c:pt idx="3">
                  <c:v>151.5540848430862</c:v>
                </c:pt>
                <c:pt idx="4">
                  <c:v>158.04685590923847</c:v>
                </c:pt>
                <c:pt idx="5">
                  <c:v>164.53392852373833</c:v>
                </c:pt>
                <c:pt idx="6">
                  <c:v>171.01524938031355</c:v>
                </c:pt>
                <c:pt idx="7">
                  <c:v>177.49077304585438</c:v>
                </c:pt>
                <c:pt idx="8">
                  <c:v>183.96046055922008</c:v>
                </c:pt>
                <c:pt idx="9">
                  <c:v>190.42427831892326</c:v>
                </c:pt>
                <c:pt idx="10">
                  <c:v>196.8821971925351</c:v>
                </c:pt>
                <c:pt idx="11">
                  <c:v>203.33419179792068</c:v>
                </c:pt>
                <c:pt idx="12">
                  <c:v>209.78023991883973</c:v>
                </c:pt>
                <c:pt idx="13">
                  <c:v>216.22032202649825</c:v>
                </c:pt>
                <c:pt idx="14">
                  <c:v>222.65442088530776</c:v>
                </c:pt>
                <c:pt idx="15">
                  <c:v>229.08252122605023</c:v>
                </c:pt>
                <c:pt idx="16">
                  <c:v>235.50460947338561</c:v>
                </c:pt>
                <c:pt idx="17">
                  <c:v>241.92067351743839</c:v>
                </c:pt>
                <c:pt idx="18">
                  <c:v>248.33070252137387</c:v>
                </c:pt>
                <c:pt idx="19">
                  <c:v>254.73468675851078</c:v>
                </c:pt>
                <c:pt idx="20">
                  <c:v>261.1326174738158</c:v>
                </c:pt>
                <c:pt idx="21">
                  <c:v>267.52448676562841</c:v>
                </c:pt>
                <c:pt idx="22">
                  <c:v>273.91028748425049</c:v>
                </c:pt>
                <c:pt idx="23">
                  <c:v>280.29001314465603</c:v>
                </c:pt>
                <c:pt idx="24">
                  <c:v>286.66365785108792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913792"/>
        <c:axId val="258915328"/>
      </c:scatterChart>
      <c:valAx>
        <c:axId val="258913792"/>
        <c:scaling>
          <c:orientation val="minMax"/>
          <c:max val="4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258915328"/>
        <c:crosses val="autoZero"/>
        <c:crossBetween val="midCat"/>
      </c:valAx>
      <c:valAx>
        <c:axId val="258915328"/>
        <c:scaling>
          <c:orientation val="minMax"/>
          <c:min val="10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2589137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Option</a:t>
            </a:r>
            <a:r>
              <a:rPr lang="fr-FR" baseline="0"/>
              <a:t> Sur Futur sur VIX Like</a:t>
            </a:r>
            <a:endParaRPr lang="fr-FR"/>
          </a:p>
        </c:rich>
      </c:tx>
      <c:layout>
        <c:manualLayout>
          <c:xMode val="edge"/>
          <c:yMode val="edge"/>
          <c:x val="0.29355035641292576"/>
          <c:y val="3.1555754527339601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SUM!$AO$8</c:f>
              <c:strCache>
                <c:ptCount val="1"/>
                <c:pt idx="0">
                  <c:v>18/03/2014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SUM!$AQ$8:$BP$8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92.426882975904334</c:v>
                </c:pt>
                <c:pt idx="3">
                  <c:v>141.13560781404496</c:v>
                </c:pt>
                <c:pt idx="4">
                  <c:v>159.13840773405676</c:v>
                </c:pt>
                <c:pt idx="5">
                  <c:v>170.58016189472082</c:v>
                </c:pt>
                <c:pt idx="6">
                  <c:v>179.08658132106095</c:v>
                </c:pt>
                <c:pt idx="7">
                  <c:v>186.03335727444303</c:v>
                </c:pt>
                <c:pt idx="8">
                  <c:v>192.09803031178427</c:v>
                </c:pt>
                <c:pt idx="9">
                  <c:v>197.66572906329966</c:v>
                </c:pt>
                <c:pt idx="10">
                  <c:v>202.97561933651647</c:v>
                </c:pt>
                <c:pt idx="11">
                  <c:v>208.1859310078288</c:v>
                </c:pt>
                <c:pt idx="12">
                  <c:v>213.40528652123143</c:v>
                </c:pt>
                <c:pt idx="13">
                  <c:v>218.7087964152</c:v>
                </c:pt>
                <c:pt idx="14">
                  <c:v>224.14696851144149</c:v>
                </c:pt>
                <c:pt idx="15">
                  <c:v>229.75095572599943</c:v>
                </c:pt>
                <c:pt idx="16">
                  <c:v>229.99923706054685</c:v>
                </c:pt>
                <c:pt idx="17">
                  <c:v>229.99923706054685</c:v>
                </c:pt>
                <c:pt idx="18">
                  <c:v>229.99923706054685</c:v>
                </c:pt>
                <c:pt idx="19">
                  <c:v>229.99923706054685</c:v>
                </c:pt>
                <c:pt idx="20">
                  <c:v>229.99923706054685</c:v>
                </c:pt>
                <c:pt idx="21">
                  <c:v>229.99923706054685</c:v>
                </c:pt>
                <c:pt idx="22">
                  <c:v>229.99923706054685</c:v>
                </c:pt>
                <c:pt idx="23">
                  <c:v>229.99923706054685</c:v>
                </c:pt>
                <c:pt idx="24">
                  <c:v>229.99923706054685</c:v>
                </c:pt>
                <c:pt idx="25">
                  <c:v>229.99923706054685</c:v>
                </c:pt>
              </c:numCache>
            </c:numRef>
          </c:yVal>
          <c:smooth val="0"/>
        </c:ser>
        <c:ser>
          <c:idx val="2"/>
          <c:order val="1"/>
          <c:tx>
            <c:strRef>
              <c:f>SUM!$AO$9</c:f>
              <c:strCache>
                <c:ptCount val="1"/>
                <c:pt idx="0">
                  <c:v>16/04/2014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SUM!$AQ$9:$BP$9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60.791448330412869</c:v>
                </c:pt>
                <c:pt idx="3">
                  <c:v>78.229943784036422</c:v>
                </c:pt>
                <c:pt idx="4">
                  <c:v>88.005429193573306</c:v>
                </c:pt>
                <c:pt idx="5">
                  <c:v>95.153258079948372</c:v>
                </c:pt>
                <c:pt idx="6">
                  <c:v>100.98872214436516</c:v>
                </c:pt>
                <c:pt idx="7">
                  <c:v>106.07931744889567</c:v>
                </c:pt>
                <c:pt idx="8">
                  <c:v>110.72332845287968</c:v>
                </c:pt>
                <c:pt idx="9">
                  <c:v>115.09506671780885</c:v>
                </c:pt>
                <c:pt idx="10">
                  <c:v>119.30281260892663</c:v>
                </c:pt>
                <c:pt idx="11">
                  <c:v>123.41609027956927</c:v>
                </c:pt>
                <c:pt idx="12">
                  <c:v>127.48018883972259</c:v>
                </c:pt>
                <c:pt idx="13">
                  <c:v>131.5241571297243</c:v>
                </c:pt>
                <c:pt idx="14">
                  <c:v>135.56606429981227</c:v>
                </c:pt>
                <c:pt idx="15">
                  <c:v>139.61638530494449</c:v>
                </c:pt>
                <c:pt idx="16">
                  <c:v>143.68031919511651</c:v>
                </c:pt>
                <c:pt idx="17">
                  <c:v>147.75945385732331</c:v>
                </c:pt>
                <c:pt idx="18">
                  <c:v>151.85298529732208</c:v>
                </c:pt>
                <c:pt idx="19">
                  <c:v>155.95861632203008</c:v>
                </c:pt>
                <c:pt idx="20">
                  <c:v>160.07321499399404</c:v>
                </c:pt>
                <c:pt idx="21">
                  <c:v>164.19328877127447</c:v>
                </c:pt>
                <c:pt idx="22">
                  <c:v>168.31531606338771</c:v>
                </c:pt>
                <c:pt idx="23">
                  <c:v>172.43596793253448</c:v>
                </c:pt>
                <c:pt idx="24">
                  <c:v>176.5522462667038</c:v>
                </c:pt>
                <c:pt idx="25">
                  <c:v>180.66155971383637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SUM!$AO$10</c:f>
              <c:strCache>
                <c:ptCount val="1"/>
                <c:pt idx="0">
                  <c:v>21/05/2014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SUM!$AQ$10:$BP$10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52.423698179005825</c:v>
                </c:pt>
                <c:pt idx="3">
                  <c:v>63.637980138283964</c:v>
                </c:pt>
                <c:pt idx="4">
                  <c:v>70.999065903934721</c:v>
                </c:pt>
                <c:pt idx="5">
                  <c:v>76.766615460415267</c:v>
                </c:pt>
                <c:pt idx="6">
                  <c:v>81.690466076992635</c:v>
                </c:pt>
                <c:pt idx="7">
                  <c:v>86.121662079957204</c:v>
                </c:pt>
                <c:pt idx="8">
                  <c:v>90.252226615901748</c:v>
                </c:pt>
                <c:pt idx="9">
                  <c:v>94.196520121051407</c:v>
                </c:pt>
                <c:pt idx="10">
                  <c:v>98.025978035005281</c:v>
                </c:pt>
                <c:pt idx="11">
                  <c:v>101.78628100432722</c:v>
                </c:pt>
                <c:pt idx="12">
                  <c:v>105.50677877195413</c:v>
                </c:pt>
                <c:pt idx="13">
                  <c:v>109.2060933276283</c:v>
                </c:pt>
                <c:pt idx="14">
                  <c:v>112.89569810106637</c:v>
                </c:pt>
                <c:pt idx="15">
                  <c:v>116.58219020342344</c:v>
                </c:pt>
                <c:pt idx="16">
                  <c:v>120.26890970529666</c:v>
                </c:pt>
                <c:pt idx="17">
                  <c:v>123.95707178184713</c:v>
                </c:pt>
                <c:pt idx="18">
                  <c:v>127.64654640878629</c:v>
                </c:pt>
                <c:pt idx="19">
                  <c:v>131.3364043402546</c:v>
                </c:pt>
                <c:pt idx="20">
                  <c:v>135.0252937354912</c:v>
                </c:pt>
                <c:pt idx="21">
                  <c:v>138.71169361526415</c:v>
                </c:pt>
                <c:pt idx="22">
                  <c:v>142.39407772321451</c:v>
                </c:pt>
                <c:pt idx="23">
                  <c:v>146.0710137528217</c:v>
                </c:pt>
                <c:pt idx="24">
                  <c:v>149.74121678217304</c:v>
                </c:pt>
                <c:pt idx="25">
                  <c:v>153.40357072472969</c:v>
                </c:pt>
              </c:numCache>
            </c:numRef>
          </c:yVal>
          <c:smooth val="0"/>
        </c:ser>
        <c:ser>
          <c:idx val="4"/>
          <c:order val="3"/>
          <c:tx>
            <c:strRef>
              <c:f>SUM!$AO$11</c:f>
              <c:strCache>
                <c:ptCount val="1"/>
                <c:pt idx="0">
                  <c:v>18/06/2014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SUM!$AQ$11:$BP$11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47.074863611952864</c:v>
                </c:pt>
                <c:pt idx="3">
                  <c:v>56.804796152541556</c:v>
                </c:pt>
                <c:pt idx="4">
                  <c:v>63.430271720568854</c:v>
                </c:pt>
                <c:pt idx="5">
                  <c:v>68.728196978375038</c:v>
                </c:pt>
                <c:pt idx="6">
                  <c:v>73.314121471764636</c:v>
                </c:pt>
                <c:pt idx="7">
                  <c:v>77.481065147687048</c:v>
                </c:pt>
                <c:pt idx="8">
                  <c:v>81.390537113436366</c:v>
                </c:pt>
                <c:pt idx="9">
                  <c:v>85.138983507578615</c:v>
                </c:pt>
                <c:pt idx="10">
                  <c:v>88.786626453747175</c:v>
                </c:pt>
                <c:pt idx="11">
                  <c:v>92.371895908207421</c:v>
                </c:pt>
                <c:pt idx="12">
                  <c:v>95.919423486610853</c:v>
                </c:pt>
                <c:pt idx="13">
                  <c:v>99.444819352796372</c:v>
                </c:pt>
                <c:pt idx="14">
                  <c:v>102.957693639421</c:v>
                </c:pt>
                <c:pt idx="15">
                  <c:v>106.46364718310973</c:v>
                </c:pt>
                <c:pt idx="16">
                  <c:v>109.96562381855026</c:v>
                </c:pt>
                <c:pt idx="17">
                  <c:v>113.46483324847792</c:v>
                </c:pt>
                <c:pt idx="18">
                  <c:v>116.96137264164572</c:v>
                </c:pt>
                <c:pt idx="19">
                  <c:v>120.45467858414511</c:v>
                </c:pt>
                <c:pt idx="20">
                  <c:v>123.94382189076639</c:v>
                </c:pt>
                <c:pt idx="21">
                  <c:v>127.42770157685987</c:v>
                </c:pt>
                <c:pt idx="22">
                  <c:v>130.90516691341398</c:v>
                </c:pt>
                <c:pt idx="23">
                  <c:v>134.3750894460197</c:v>
                </c:pt>
                <c:pt idx="24">
                  <c:v>137.83640016842861</c:v>
                </c:pt>
                <c:pt idx="25">
                  <c:v>141.28810297785938</c:v>
                </c:pt>
              </c:numCache>
            </c:numRef>
          </c:yVal>
          <c:smooth val="0"/>
        </c:ser>
        <c:ser>
          <c:idx val="5"/>
          <c:order val="4"/>
          <c:tx>
            <c:strRef>
              <c:f>SUM!$AO$12</c:f>
              <c:strCache>
                <c:ptCount val="1"/>
                <c:pt idx="0">
                  <c:v>16/07/2014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SUM!$AQ$12:$BP$12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42.54363353066676</c:v>
                </c:pt>
                <c:pt idx="3">
                  <c:v>51.623933576975432</c:v>
                </c:pt>
                <c:pt idx="4">
                  <c:v>57.861183748014724</c:v>
                </c:pt>
                <c:pt idx="5">
                  <c:v>62.885207541606448</c:v>
                </c:pt>
                <c:pt idx="6">
                  <c:v>67.258130667284874</c:v>
                </c:pt>
                <c:pt idx="7">
                  <c:v>71.247049159050206</c:v>
                </c:pt>
                <c:pt idx="8">
                  <c:v>74.998947586268201</c:v>
                </c:pt>
                <c:pt idx="9">
                  <c:v>78.601443003202249</c:v>
                </c:pt>
                <c:pt idx="10">
                  <c:v>82.109145329236583</c:v>
                </c:pt>
                <c:pt idx="11">
                  <c:v>85.556854131871773</c:v>
                </c:pt>
                <c:pt idx="12">
                  <c:v>88.966867548818314</c:v>
                </c:pt>
                <c:pt idx="13">
                  <c:v>92.35334298128673</c:v>
                </c:pt>
                <c:pt idx="14">
                  <c:v>95.725045089098188</c:v>
                </c:pt>
                <c:pt idx="15">
                  <c:v>99.087145651488015</c:v>
                </c:pt>
                <c:pt idx="16">
                  <c:v>102.44243218691436</c:v>
                </c:pt>
                <c:pt idx="17">
                  <c:v>105.79213040400552</c:v>
                </c:pt>
                <c:pt idx="18">
                  <c:v>109.13646570594776</c:v>
                </c:pt>
                <c:pt idx="19">
                  <c:v>112.47504436398363</c:v>
                </c:pt>
                <c:pt idx="20">
                  <c:v>115.80710853259177</c:v>
                </c:pt>
                <c:pt idx="21">
                  <c:v>119.13170268104756</c:v>
                </c:pt>
                <c:pt idx="22">
                  <c:v>122.44777805162057</c:v>
                </c:pt>
                <c:pt idx="23">
                  <c:v>125.75425420704376</c:v>
                </c:pt>
                <c:pt idx="24">
                  <c:v>129.05005137871581</c:v>
                </c:pt>
                <c:pt idx="25">
                  <c:v>132.33410346255465</c:v>
                </c:pt>
              </c:numCache>
            </c:numRef>
          </c:yVal>
          <c:smooth val="0"/>
        </c:ser>
        <c:ser>
          <c:idx val="6"/>
          <c:order val="5"/>
          <c:tx>
            <c:strRef>
              <c:f>SUM!$AO$13</c:f>
              <c:strCache>
                <c:ptCount val="1"/>
                <c:pt idx="0">
                  <c:v>20/08/2014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SUM!$AQ$13:$BP$13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36.134252141778582</c:v>
                </c:pt>
                <c:pt idx="3">
                  <c:v>45.541133590259101</c:v>
                </c:pt>
                <c:pt idx="4">
                  <c:v>51.70849441526628</c:v>
                </c:pt>
                <c:pt idx="5">
                  <c:v>56.606703595142037</c:v>
                </c:pt>
                <c:pt idx="6">
                  <c:v>60.841030179695352</c:v>
                </c:pt>
                <c:pt idx="7">
                  <c:v>64.687089080336762</c:v>
                </c:pt>
                <c:pt idx="8">
                  <c:v>68.293323320543109</c:v>
                </c:pt>
                <c:pt idx="9">
                  <c:v>71.747185294481028</c:v>
                </c:pt>
                <c:pt idx="10">
                  <c:v>75.102868592937497</c:v>
                </c:pt>
                <c:pt idx="11">
                  <c:v>78.394869922190964</c:v>
                </c:pt>
                <c:pt idx="12">
                  <c:v>81.645370541753209</c:v>
                </c:pt>
                <c:pt idx="13">
                  <c:v>84.868578594201864</c:v>
                </c:pt>
                <c:pt idx="14">
                  <c:v>88.073432844778949</c:v>
                </c:pt>
                <c:pt idx="15">
                  <c:v>91.265355314671112</c:v>
                </c:pt>
                <c:pt idx="16">
                  <c:v>94.447418084032023</c:v>
                </c:pt>
                <c:pt idx="17">
                  <c:v>97.621132103452197</c:v>
                </c:pt>
                <c:pt idx="18">
                  <c:v>100.78698360177687</c:v>
                </c:pt>
                <c:pt idx="19">
                  <c:v>103.94479798864683</c:v>
                </c:pt>
                <c:pt idx="20">
                  <c:v>107.09398424887186</c:v>
                </c:pt>
                <c:pt idx="21">
                  <c:v>110.23369610134648</c:v>
                </c:pt>
                <c:pt idx="22">
                  <c:v>113.36293528646134</c:v>
                </c:pt>
                <c:pt idx="23">
                  <c:v>116.48061494738648</c:v>
                </c:pt>
                <c:pt idx="24">
                  <c:v>119.58559590567943</c:v>
                </c:pt>
                <c:pt idx="25">
                  <c:v>122.67670495599457</c:v>
                </c:pt>
              </c:numCache>
            </c:numRef>
          </c:yVal>
          <c:smooth val="0"/>
        </c:ser>
        <c:ser>
          <c:idx val="7"/>
          <c:order val="6"/>
          <c:tx>
            <c:strRef>
              <c:f>SUM!$AO$14</c:f>
              <c:strCache>
                <c:ptCount val="1"/>
                <c:pt idx="0">
                  <c:v>17/09/2014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SUM!$AQ$14:$BP$14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29.842746806753933</c:v>
                </c:pt>
                <c:pt idx="3">
                  <c:v>40.70439002667753</c:v>
                </c:pt>
                <c:pt idx="4">
                  <c:v>47.097496414199277</c:v>
                </c:pt>
                <c:pt idx="5">
                  <c:v>52.027004481012497</c:v>
                </c:pt>
                <c:pt idx="6">
                  <c:v>56.22544699398231</c:v>
                </c:pt>
                <c:pt idx="7">
                  <c:v>60.003755025597506</c:v>
                </c:pt>
                <c:pt idx="8">
                  <c:v>63.523850252132931</c:v>
                </c:pt>
                <c:pt idx="9">
                  <c:v>66.879444810125648</c:v>
                </c:pt>
                <c:pt idx="10">
                  <c:v>70.12810860271135</c:v>
                </c:pt>
                <c:pt idx="11">
                  <c:v>73.306402853375104</c:v>
                </c:pt>
                <c:pt idx="12">
                  <c:v>76.437909216664906</c:v>
                </c:pt>
                <c:pt idx="13">
                  <c:v>79.537863129154388</c:v>
                </c:pt>
                <c:pt idx="14">
                  <c:v>82.61599679116614</c:v>
                </c:pt>
                <c:pt idx="15">
                  <c:v>85.678362199855002</c:v>
                </c:pt>
                <c:pt idx="16">
                  <c:v>88.728535958182377</c:v>
                </c:pt>
                <c:pt idx="17">
                  <c:v>91.768430614207972</c:v>
                </c:pt>
                <c:pt idx="18">
                  <c:v>94.798846195416488</c:v>
                </c:pt>
                <c:pt idx="19">
                  <c:v>97.819845701710236</c:v>
                </c:pt>
                <c:pt idx="20">
                  <c:v>100.83100935596285</c:v>
                </c:pt>
                <c:pt idx="21">
                  <c:v>103.83160467325287</c:v>
                </c:pt>
                <c:pt idx="22">
                  <c:v>106.82069801691058</c:v>
                </c:pt>
                <c:pt idx="23">
                  <c:v>109.79722569516206</c:v>
                </c:pt>
                <c:pt idx="24">
                  <c:v>112.76003740495946</c:v>
                </c:pt>
                <c:pt idx="25">
                  <c:v>115.70792113446535</c:v>
                </c:pt>
              </c:numCache>
            </c:numRef>
          </c:yVal>
          <c:smooth val="0"/>
        </c:ser>
        <c:ser>
          <c:idx val="8"/>
          <c:order val="7"/>
          <c:tx>
            <c:strRef>
              <c:f>SUM!$AO$15</c:f>
              <c:strCache>
                <c:ptCount val="1"/>
                <c:pt idx="0">
                  <c:v>22/10/2014</c:v>
                </c:pt>
              </c:strCache>
            </c:strRef>
          </c:tx>
          <c:marker>
            <c:symbol val="none"/>
          </c:marker>
          <c:xVal>
            <c:numRef>
              <c:f>SUM!$AQ$7:$BP$7</c:f>
              <c:numCache>
                <c:formatCode>General</c:formatCode>
                <c:ptCount val="26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  <c:pt idx="25">
                  <c:v>40</c:v>
                </c:pt>
              </c:numCache>
            </c:numRef>
          </c:xVal>
          <c:yVal>
            <c:numRef>
              <c:f>SUM!$AQ$15:$BP$15</c:f>
              <c:numCache>
                <c:formatCode>0.000</c:formatCode>
                <c:ptCount val="26"/>
                <c:pt idx="0">
                  <c:v>-100</c:v>
                </c:pt>
                <c:pt idx="1">
                  <c:v>-100</c:v>
                </c:pt>
                <c:pt idx="2">
                  <c:v>23.286972016549818</c:v>
                </c:pt>
                <c:pt idx="3">
                  <c:v>36.352540836372611</c:v>
                </c:pt>
                <c:pt idx="4">
                  <c:v>42.9047324237916</c:v>
                </c:pt>
                <c:pt idx="5">
                  <c:v>47.820890705208491</c:v>
                </c:pt>
                <c:pt idx="6">
                  <c:v>51.957882829194077</c:v>
                </c:pt>
                <c:pt idx="7">
                  <c:v>55.655003036459661</c:v>
                </c:pt>
                <c:pt idx="8">
                  <c:v>59.083417214428721</c:v>
                </c:pt>
                <c:pt idx="9">
                  <c:v>62.340513595214865</c:v>
                </c:pt>
                <c:pt idx="10">
                  <c:v>65.485571730585434</c:v>
                </c:pt>
                <c:pt idx="11">
                  <c:v>68.556084744306006</c:v>
                </c:pt>
                <c:pt idx="12">
                  <c:v>71.576233243613231</c:v>
                </c:pt>
                <c:pt idx="13">
                  <c:v>74.561696408766096</c:v>
                </c:pt>
                <c:pt idx="14">
                  <c:v>77.522567023233833</c:v>
                </c:pt>
                <c:pt idx="15">
                  <c:v>80.465202505521944</c:v>
                </c:pt>
                <c:pt idx="16">
                  <c:v>83.39343933041161</c:v>
                </c:pt>
                <c:pt idx="17">
                  <c:v>86.309406862980737</c:v>
                </c:pt>
                <c:pt idx="18">
                  <c:v>89.214079292203735</c:v>
                </c:pt>
                <c:pt idx="19">
                  <c:v>92.10765157732213</c:v>
                </c:pt>
                <c:pt idx="20">
                  <c:v>94.989794996069961</c:v>
                </c:pt>
                <c:pt idx="21">
                  <c:v>97.85982950934131</c:v>
                </c:pt>
                <c:pt idx="22">
                  <c:v>100.71683848640664</c:v>
                </c:pt>
                <c:pt idx="23">
                  <c:v>103.55974362320654</c:v>
                </c:pt>
                <c:pt idx="24">
                  <c:v>106.38735262959216</c:v>
                </c:pt>
                <c:pt idx="25">
                  <c:v>109.19838859554953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61664"/>
        <c:axId val="308963200"/>
      </c:scatterChart>
      <c:valAx>
        <c:axId val="308961664"/>
        <c:scaling>
          <c:orientation val="minMax"/>
          <c:max val="4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8963200"/>
        <c:crosses val="autoZero"/>
        <c:crossBetween val="midCat"/>
      </c:valAx>
      <c:valAx>
        <c:axId val="308963200"/>
        <c:scaling>
          <c:orientation val="minMax"/>
        </c:scaling>
        <c:delete val="0"/>
        <c:axPos val="l"/>
        <c:majorGridlines/>
        <c:numFmt formatCode="0.000" sourceLinked="1"/>
        <c:majorTickMark val="out"/>
        <c:minorTickMark val="none"/>
        <c:tickLblPos val="nextTo"/>
        <c:crossAx val="3089616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Futur sur VIX</a:t>
            </a:r>
            <a:r>
              <a:rPr lang="en-US" baseline="0"/>
              <a:t> Like</a:t>
            </a:r>
          </a:p>
        </c:rich>
      </c:tx>
      <c:layout>
        <c:manualLayout>
          <c:xMode val="edge"/>
          <c:yMode val="edge"/>
          <c:x val="0.291635965229117"/>
          <c:y val="2.5445292620865138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Futur sur Index</c:v>
          </c:tx>
          <c:marker>
            <c:symbol val="none"/>
          </c:marker>
          <c:xVal>
            <c:numRef>
              <c:f>SUM!$AI$8:$AI$33</c:f>
              <c:numCache>
                <c:formatCode>0.000000</c:formatCode>
                <c:ptCount val="26"/>
                <c:pt idx="0">
                  <c:v>1.6427104722792608E-2</c:v>
                </c:pt>
                <c:pt idx="1">
                  <c:v>9.5824777549623541E-2</c:v>
                </c:pt>
                <c:pt idx="2">
                  <c:v>0.19164955509924708</c:v>
                </c:pt>
                <c:pt idx="3">
                  <c:v>0.26830937713894593</c:v>
                </c:pt>
                <c:pt idx="4">
                  <c:v>0.34496919917864477</c:v>
                </c:pt>
                <c:pt idx="5">
                  <c:v>0.44079397672826831</c:v>
                </c:pt>
                <c:pt idx="6">
                  <c:v>0.51745379876796715</c:v>
                </c:pt>
                <c:pt idx="7">
                  <c:v>0.61327857631759064</c:v>
                </c:pt>
                <c:pt idx="8">
                  <c:v>0.69541409993155368</c:v>
                </c:pt>
                <c:pt idx="9">
                  <c:v>0.76659822039698833</c:v>
                </c:pt>
                <c:pt idx="10">
                  <c:v>0.84873374401095136</c:v>
                </c:pt>
                <c:pt idx="11">
                  <c:v>0.94455852156057496</c:v>
                </c:pt>
                <c:pt idx="12">
                  <c:v>1.0212183436002737</c:v>
                </c:pt>
                <c:pt idx="13">
                  <c:v>1.0978781656399725</c:v>
                </c:pt>
                <c:pt idx="14">
                  <c:v>1.1745379876796715</c:v>
                </c:pt>
                <c:pt idx="15">
                  <c:v>1.270362765229295</c:v>
                </c:pt>
                <c:pt idx="16">
                  <c:v>1.3470225872689938</c:v>
                </c:pt>
                <c:pt idx="17">
                  <c:v>1.4428473648186173</c:v>
                </c:pt>
                <c:pt idx="18">
                  <c:v>1.5195071868583163</c:v>
                </c:pt>
                <c:pt idx="19">
                  <c:v>1.5961670088980151</c:v>
                </c:pt>
                <c:pt idx="20">
                  <c:v>1.6919917864476386</c:v>
                </c:pt>
                <c:pt idx="21">
                  <c:v>1.7686516084873374</c:v>
                </c:pt>
                <c:pt idx="22">
                  <c:v>1.8453114305270362</c:v>
                </c:pt>
                <c:pt idx="23">
                  <c:v>1.9411362080766599</c:v>
                </c:pt>
                <c:pt idx="24">
                  <c:v>2.0177960301163584</c:v>
                </c:pt>
                <c:pt idx="25">
                  <c:v>2.0944558521560577</c:v>
                </c:pt>
              </c:numCache>
            </c:numRef>
          </c:xVal>
          <c:yVal>
            <c:numRef>
              <c:f>SUM!$AL$8:$AL$34</c:f>
              <c:numCache>
                <c:formatCode>0.00</c:formatCode>
                <c:ptCount val="27"/>
                <c:pt idx="0">
                  <c:v>21.134023677669404</c:v>
                </c:pt>
                <c:pt idx="1">
                  <c:v>21.572168596749592</c:v>
                </c:pt>
                <c:pt idx="2">
                  <c:v>21.471027030065816</c:v>
                </c:pt>
                <c:pt idx="3">
                  <c:v>21.515661350663645</c:v>
                </c:pt>
                <c:pt idx="4">
                  <c:v>21.635762488768446</c:v>
                </c:pt>
                <c:pt idx="5">
                  <c:v>22.003234001566181</c:v>
                </c:pt>
                <c:pt idx="6">
                  <c:v>22.431241378536917</c:v>
                </c:pt>
                <c:pt idx="7">
                  <c:v>22.78728851937479</c:v>
                </c:pt>
                <c:pt idx="8">
                  <c:v>22.946577143203605</c:v>
                </c:pt>
                <c:pt idx="9">
                  <c:v>23.015538353666429</c:v>
                </c:pt>
                <c:pt idx="10">
                  <c:v>23.131715954825008</c:v>
                </c:pt>
                <c:pt idx="11">
                  <c:v>23.339977161481606</c:v>
                </c:pt>
                <c:pt idx="12">
                  <c:v>23.562584658244077</c:v>
                </c:pt>
                <c:pt idx="13">
                  <c:v>23.834016709359393</c:v>
                </c:pt>
                <c:pt idx="14">
                  <c:v>24.152967436571046</c:v>
                </c:pt>
                <c:pt idx="15">
                  <c:v>24.59042065746932</c:v>
                </c:pt>
                <c:pt idx="16">
                  <c:v>24.873946296538087</c:v>
                </c:pt>
                <c:pt idx="17">
                  <c:v>25.109273327807202</c:v>
                </c:pt>
                <c:pt idx="18">
                  <c:v>25.20477547938339</c:v>
                </c:pt>
                <c:pt idx="19">
                  <c:v>25.219018535035136</c:v>
                </c:pt>
                <c:pt idx="20">
                  <c:v>25.122811204081373</c:v>
                </c:pt>
                <c:pt idx="21">
                  <c:v>24.973994291675421</c:v>
                </c:pt>
                <c:pt idx="22">
                  <c:v>24.831936757693661</c:v>
                </c:pt>
                <c:pt idx="23">
                  <c:v>24.687522186373744</c:v>
                </c:pt>
                <c:pt idx="24">
                  <c:v>24.598973343677375</c:v>
                </c:pt>
                <c:pt idx="25">
                  <c:v>24.53473412008578</c:v>
                </c:pt>
                <c:pt idx="26">
                  <c:v>24.488949965377238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983680"/>
        <c:axId val="308985216"/>
      </c:scatterChart>
      <c:valAx>
        <c:axId val="308983680"/>
        <c:scaling>
          <c:orientation val="minMax"/>
        </c:scaling>
        <c:delete val="0"/>
        <c:axPos val="b"/>
        <c:numFmt formatCode="0.00" sourceLinked="0"/>
        <c:majorTickMark val="out"/>
        <c:minorTickMark val="none"/>
        <c:tickLblPos val="nextTo"/>
        <c:crossAx val="308985216"/>
        <c:crosses val="autoZero"/>
        <c:crossBetween val="midCat"/>
      </c:valAx>
      <c:valAx>
        <c:axId val="3089852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898368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Option sur Volatility Swap</a:t>
            </a:r>
          </a:p>
        </c:rich>
      </c:tx>
      <c:layout>
        <c:manualLayout>
          <c:xMode val="edge"/>
          <c:yMode val="edge"/>
          <c:x val="0.29217467219582627"/>
          <c:y val="4.4150110375275942E-2"/>
        </c:manualLayout>
      </c:layout>
      <c:overlay val="1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SUM!$Z$7</c:f>
              <c:strCache>
                <c:ptCount val="1"/>
                <c:pt idx="0">
                  <c:v>0,2</c:v>
                </c:pt>
              </c:strCache>
            </c:strRef>
          </c:tx>
          <c:marker>
            <c:symbol val="none"/>
          </c:marker>
          <c:xVal>
            <c:numRef>
              <c:f>SUM!$Y$9:$Y$33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SUM!$Z$9:$Z$33</c:f>
              <c:numCache>
                <c:formatCode>0.00</c:formatCode>
                <c:ptCount val="2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-100</c:v>
                </c:pt>
                <c:pt idx="4">
                  <c:v>51.504522060249059</c:v>
                </c:pt>
                <c:pt idx="5">
                  <c:v>61.511523512447816</c:v>
                </c:pt>
                <c:pt idx="6">
                  <c:v>68.267632672772393</c:v>
                </c:pt>
                <c:pt idx="7">
                  <c:v>73.599361883408093</c:v>
                </c:pt>
                <c:pt idx="8">
                  <c:v>78.148872703780015</c:v>
                </c:pt>
                <c:pt idx="9">
                  <c:v>82.225645258112095</c:v>
                </c:pt>
                <c:pt idx="10">
                  <c:v>86.002930415473529</c:v>
                </c:pt>
                <c:pt idx="11">
                  <c:v>89.586356875751676</c:v>
                </c:pt>
                <c:pt idx="12">
                  <c:v>93.043717221539538</c:v>
                </c:pt>
                <c:pt idx="13">
                  <c:v>96.419838697878589</c:v>
                </c:pt>
                <c:pt idx="14">
                  <c:v>99.744787383649452</c:v>
                </c:pt>
                <c:pt idx="15">
                  <c:v>103.03875393207771</c:v>
                </c:pt>
                <c:pt idx="16">
                  <c:v>106.31514486643208</c:v>
                </c:pt>
                <c:pt idx="17">
                  <c:v>109.58265522244612</c:v>
                </c:pt>
                <c:pt idx="18">
                  <c:v>112.84666219984723</c:v>
                </c:pt>
                <c:pt idx="19">
                  <c:v>116.11019753037226</c:v>
                </c:pt>
                <c:pt idx="20">
                  <c:v>119.37469712700855</c:v>
                </c:pt>
                <c:pt idx="21">
                  <c:v>122.64052128407276</c:v>
                </c:pt>
                <c:pt idx="22">
                  <c:v>125.90733310344137</c:v>
                </c:pt>
                <c:pt idx="23">
                  <c:v>129.17437190140973</c:v>
                </c:pt>
                <c:pt idx="24">
                  <c:v>132.44064757609496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SUM!$AA$7</c:f>
              <c:strCache>
                <c:ptCount val="1"/>
                <c:pt idx="0">
                  <c:v>0,5</c:v>
                </c:pt>
              </c:strCache>
            </c:strRef>
          </c:tx>
          <c:marker>
            <c:symbol val="none"/>
          </c:marker>
          <c:xVal>
            <c:numRef>
              <c:f>SUM!$Y$9:$Y$33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SUM!$AA$9:$AA$33</c:f>
              <c:numCache>
                <c:formatCode>0.00</c:formatCode>
                <c:ptCount val="2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24.747024837612944</c:v>
                </c:pt>
                <c:pt idx="4">
                  <c:v>38.265132383138365</c:v>
                </c:pt>
                <c:pt idx="5">
                  <c:v>44.93072435310053</c:v>
                </c:pt>
                <c:pt idx="6">
                  <c:v>49.874343812486991</c:v>
                </c:pt>
                <c:pt idx="7">
                  <c:v>53.993444845854434</c:v>
                </c:pt>
                <c:pt idx="8">
                  <c:v>57.64387043989462</c:v>
                </c:pt>
                <c:pt idx="9">
                  <c:v>61.005949751981944</c:v>
                </c:pt>
                <c:pt idx="10">
                  <c:v>64.183071423324122</c:v>
                </c:pt>
                <c:pt idx="11">
                  <c:v>67.238850567155112</c:v>
                </c:pt>
                <c:pt idx="12">
                  <c:v>70.21409130721419</c:v>
                </c:pt>
                <c:pt idx="13">
                  <c:v>73.13557413305773</c:v>
                </c:pt>
                <c:pt idx="14">
                  <c:v>76.02104184053583</c:v>
                </c:pt>
                <c:pt idx="15">
                  <c:v>78.88222696172194</c:v>
                </c:pt>
                <c:pt idx="16">
                  <c:v>81.726785627720147</c:v>
                </c:pt>
                <c:pt idx="17">
                  <c:v>84.559579551165015</c:v>
                </c:pt>
                <c:pt idx="18">
                  <c:v>87.38354804787717</c:v>
                </c:pt>
                <c:pt idx="19">
                  <c:v>90.200310919712933</c:v>
                </c:pt>
                <c:pt idx="20">
                  <c:v>93.010588713200761</c:v>
                </c:pt>
                <c:pt idx="21">
                  <c:v>95.814496071303566</c:v>
                </c:pt>
                <c:pt idx="22">
                  <c:v>98.611745513050209</c:v>
                </c:pt>
                <c:pt idx="23">
                  <c:v>101.40178745783332</c:v>
                </c:pt>
                <c:pt idx="24">
                  <c:v>104.18390476663812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SUM!$AB$7</c:f>
              <c:strCache>
                <c:ptCount val="1"/>
                <c:pt idx="0">
                  <c:v>0,8</c:v>
                </c:pt>
              </c:strCache>
            </c:strRef>
          </c:tx>
          <c:marker>
            <c:symbol val="none"/>
          </c:marker>
          <c:xVal>
            <c:numRef>
              <c:f>SUM!$Y$9:$Y$33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SUM!$AB$9:$AB$33</c:f>
              <c:numCache>
                <c:formatCode>0.00</c:formatCode>
                <c:ptCount val="2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20.859202778966054</c:v>
                </c:pt>
                <c:pt idx="4">
                  <c:v>31.433920113870062</c:v>
                </c:pt>
                <c:pt idx="5">
                  <c:v>37.007515761239439</c:v>
                </c:pt>
                <c:pt idx="6">
                  <c:v>41.240104040612493</c:v>
                </c:pt>
                <c:pt idx="7">
                  <c:v>44.827077320187477</c:v>
                </c:pt>
                <c:pt idx="8">
                  <c:v>48.047616656799505</c:v>
                </c:pt>
                <c:pt idx="9">
                  <c:v>51.043554120927112</c:v>
                </c:pt>
                <c:pt idx="10">
                  <c:v>53.895977574264919</c:v>
                </c:pt>
                <c:pt idx="11">
                  <c:v>56.65443874063736</c:v>
                </c:pt>
                <c:pt idx="12">
                  <c:v>59.350389327357469</c:v>
                </c:pt>
                <c:pt idx="13">
                  <c:v>62.004181750089934</c:v>
                </c:pt>
                <c:pt idx="14">
                  <c:v>64.629054439438121</c:v>
                </c:pt>
                <c:pt idx="15">
                  <c:v>67.233551828277214</c:v>
                </c:pt>
                <c:pt idx="16">
                  <c:v>69.823064265476546</c:v>
                </c:pt>
                <c:pt idx="17">
                  <c:v>72.400840716287647</c:v>
                </c:pt>
                <c:pt idx="18">
                  <c:v>74.968669434140182</c:v>
                </c:pt>
                <c:pt idx="19">
                  <c:v>77.527341382762572</c:v>
                </c:pt>
                <c:pt idx="20">
                  <c:v>80.076967516369734</c:v>
                </c:pt>
                <c:pt idx="21">
                  <c:v>82.617195912919669</c:v>
                </c:pt>
                <c:pt idx="22">
                  <c:v>85.147359543383189</c:v>
                </c:pt>
                <c:pt idx="23">
                  <c:v>87.666575809141008</c:v>
                </c:pt>
                <c:pt idx="24">
                  <c:v>90.17381261226187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SUM!$AC$7</c:f>
              <c:strCache>
                <c:ptCount val="1"/>
                <c:pt idx="0">
                  <c:v>1</c:v>
                </c:pt>
              </c:strCache>
            </c:strRef>
          </c:tx>
          <c:marker>
            <c:symbol val="none"/>
          </c:marker>
          <c:xVal>
            <c:numRef>
              <c:f>SUM!$Y$9:$Y$33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SUM!$AC$9:$AC$33</c:f>
              <c:numCache>
                <c:formatCode>0.00</c:formatCode>
                <c:ptCount val="2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18.161255446205914</c:v>
                </c:pt>
                <c:pt idx="4">
                  <c:v>28.095599568173153</c:v>
                </c:pt>
                <c:pt idx="5">
                  <c:v>33.246627650157485</c:v>
                </c:pt>
                <c:pt idx="6">
                  <c:v>37.172401485254348</c:v>
                </c:pt>
                <c:pt idx="7">
                  <c:v>40.515035676066084</c:v>
                </c:pt>
                <c:pt idx="8">
                  <c:v>43.529484344306098</c:v>
                </c:pt>
                <c:pt idx="9">
                  <c:v>46.344315561590193</c:v>
                </c:pt>
                <c:pt idx="10">
                  <c:v>49.032515455517355</c:v>
                </c:pt>
                <c:pt idx="11">
                  <c:v>51.63833392201569</c:v>
                </c:pt>
                <c:pt idx="12">
                  <c:v>54.189594339757221</c:v>
                </c:pt>
                <c:pt idx="13">
                  <c:v>56.704092722267816</c:v>
                </c:pt>
                <c:pt idx="14">
                  <c:v>59.193232037942259</c:v>
                </c:pt>
                <c:pt idx="15">
                  <c:v>61.664222117044453</c:v>
                </c:pt>
                <c:pt idx="16">
                  <c:v>64.121473274500389</c:v>
                </c:pt>
                <c:pt idx="17">
                  <c:v>66.56750730274527</c:v>
                </c:pt>
                <c:pt idx="18">
                  <c:v>69.003565172645281</c:v>
                </c:pt>
                <c:pt idx="19">
                  <c:v>71.430017109597742</c:v>
                </c:pt>
                <c:pt idx="20">
                  <c:v>73.84664058203218</c:v>
                </c:pt>
                <c:pt idx="21">
                  <c:v>76.252808567510911</c:v>
                </c:pt>
                <c:pt idx="22">
                  <c:v>78.647616366337274</c:v>
                </c:pt>
                <c:pt idx="23">
                  <c:v>81.029966264487896</c:v>
                </c:pt>
                <c:pt idx="24">
                  <c:v>83.39862342768221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SUM!$V$7</c:f>
              <c:strCache>
                <c:ptCount val="1"/>
                <c:pt idx="0">
                  <c:v>1,2</c:v>
                </c:pt>
              </c:strCache>
            </c:strRef>
          </c:tx>
          <c:marker>
            <c:symbol val="none"/>
          </c:marker>
          <c:xVal>
            <c:numRef>
              <c:f>SUM!$Y$9:$Y$33</c:f>
              <c:numCache>
                <c:formatCode>General</c:formatCode>
                <c:ptCount val="25"/>
                <c:pt idx="0">
                  <c:v>15</c:v>
                </c:pt>
                <c:pt idx="1">
                  <c:v>16</c:v>
                </c:pt>
                <c:pt idx="2">
                  <c:v>17</c:v>
                </c:pt>
                <c:pt idx="3">
                  <c:v>18</c:v>
                </c:pt>
                <c:pt idx="4">
                  <c:v>19</c:v>
                </c:pt>
                <c:pt idx="5">
                  <c:v>20</c:v>
                </c:pt>
                <c:pt idx="6">
                  <c:v>21</c:v>
                </c:pt>
                <c:pt idx="7">
                  <c:v>22</c:v>
                </c:pt>
                <c:pt idx="8">
                  <c:v>23</c:v>
                </c:pt>
                <c:pt idx="9">
                  <c:v>24</c:v>
                </c:pt>
                <c:pt idx="10">
                  <c:v>25</c:v>
                </c:pt>
                <c:pt idx="11">
                  <c:v>26</c:v>
                </c:pt>
                <c:pt idx="12">
                  <c:v>27</c:v>
                </c:pt>
                <c:pt idx="13">
                  <c:v>28</c:v>
                </c:pt>
                <c:pt idx="14">
                  <c:v>29</c:v>
                </c:pt>
                <c:pt idx="15">
                  <c:v>30</c:v>
                </c:pt>
                <c:pt idx="16">
                  <c:v>31</c:v>
                </c:pt>
                <c:pt idx="17">
                  <c:v>32</c:v>
                </c:pt>
                <c:pt idx="18">
                  <c:v>33</c:v>
                </c:pt>
                <c:pt idx="19">
                  <c:v>34</c:v>
                </c:pt>
                <c:pt idx="20">
                  <c:v>35</c:v>
                </c:pt>
                <c:pt idx="21">
                  <c:v>36</c:v>
                </c:pt>
                <c:pt idx="22">
                  <c:v>37</c:v>
                </c:pt>
                <c:pt idx="23">
                  <c:v>38</c:v>
                </c:pt>
                <c:pt idx="24">
                  <c:v>39</c:v>
                </c:pt>
              </c:numCache>
            </c:numRef>
          </c:xVal>
          <c:yVal>
            <c:numRef>
              <c:f>SUM!$AD$9:$AD$33</c:f>
              <c:numCache>
                <c:formatCode>0.00</c:formatCode>
                <c:ptCount val="25"/>
                <c:pt idx="0">
                  <c:v>-100</c:v>
                </c:pt>
                <c:pt idx="1">
                  <c:v>-100</c:v>
                </c:pt>
                <c:pt idx="2">
                  <c:v>-100</c:v>
                </c:pt>
                <c:pt idx="3">
                  <c:v>15.445213145160119</c:v>
                </c:pt>
                <c:pt idx="4">
                  <c:v>25.303887238034289</c:v>
                </c:pt>
                <c:pt idx="5">
                  <c:v>30.147661406096354</c:v>
                </c:pt>
                <c:pt idx="6">
                  <c:v>33.831312059680698</c:v>
                </c:pt>
                <c:pt idx="7">
                  <c:v>36.973133455225735</c:v>
                </c:pt>
                <c:pt idx="8">
                  <c:v>39.813688753797329</c:v>
                </c:pt>
                <c:pt idx="9">
                  <c:v>42.472900858955761</c:v>
                </c:pt>
                <c:pt idx="10">
                  <c:v>45.018216831804942</c:v>
                </c:pt>
                <c:pt idx="11">
                  <c:v>47.490151264132017</c:v>
                </c:pt>
                <c:pt idx="12">
                  <c:v>49.913915607330814</c:v>
                </c:pt>
                <c:pt idx="13">
                  <c:v>52.305433412755505</c:v>
                </c:pt>
                <c:pt idx="14">
                  <c:v>54.67474213570349</c:v>
                </c:pt>
                <c:pt idx="15">
                  <c:v>57.028043275306061</c:v>
                </c:pt>
                <c:pt idx="16">
                  <c:v>59.368994480816504</c:v>
                </c:pt>
                <c:pt idx="17">
                  <c:v>61.699548984946375</c:v>
                </c:pt>
                <c:pt idx="18">
                  <c:v>64.020511490550376</c:v>
                </c:pt>
                <c:pt idx="19">
                  <c:v>66.331910159713885</c:v>
                </c:pt>
                <c:pt idx="20">
                  <c:v>68.633246478914302</c:v>
                </c:pt>
                <c:pt idx="21">
                  <c:v>70.923662862045148</c:v>
                </c:pt>
                <c:pt idx="22">
                  <c:v>73.20205449776752</c:v>
                </c:pt>
                <c:pt idx="23">
                  <c:v>75.467143441803771</c:v>
                </c:pt>
                <c:pt idx="24">
                  <c:v>77.717527344108248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697728"/>
        <c:axId val="308707712"/>
      </c:scatterChart>
      <c:valAx>
        <c:axId val="308697728"/>
        <c:scaling>
          <c:orientation val="minMax"/>
          <c:max val="40"/>
          <c:min val="15"/>
        </c:scaling>
        <c:delete val="0"/>
        <c:axPos val="b"/>
        <c:numFmt formatCode="General" sourceLinked="1"/>
        <c:majorTickMark val="out"/>
        <c:minorTickMark val="none"/>
        <c:tickLblPos val="nextTo"/>
        <c:crossAx val="308707712"/>
        <c:crosses val="autoZero"/>
        <c:crossBetween val="midCat"/>
      </c:valAx>
      <c:valAx>
        <c:axId val="308707712"/>
        <c:scaling>
          <c:orientation val="minMax"/>
          <c:min val="0.1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869772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Variance et</a:t>
            </a:r>
            <a:r>
              <a:rPr lang="fr-FR" baseline="0"/>
              <a:t> Vol Swaps</a:t>
            </a:r>
            <a:endParaRPr lang="fr-FR"/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1583573928258968"/>
          <c:y val="0.15788203557888597"/>
          <c:w val="0.6460179352580927"/>
          <c:h val="0.72613808690580339"/>
        </c:manualLayout>
      </c:layout>
      <c:scatterChart>
        <c:scatterStyle val="smoothMarker"/>
        <c:varyColors val="0"/>
        <c:ser>
          <c:idx val="0"/>
          <c:order val="0"/>
          <c:tx>
            <c:v>VarSwap</c:v>
          </c:tx>
          <c:marker>
            <c:symbol val="none"/>
          </c:marker>
          <c:xVal>
            <c:numRef>
              <c:f>SUM!$G$12:$G$28</c:f>
              <c:numCache>
                <c:formatCode>0.000000</c:formatCode>
                <c:ptCount val="17"/>
                <c:pt idx="0">
                  <c:v>2.4640657084188913E-2</c:v>
                </c:pt>
                <c:pt idx="1">
                  <c:v>9.856262833675565E-2</c:v>
                </c:pt>
                <c:pt idx="2">
                  <c:v>0.27378507871321012</c:v>
                </c:pt>
                <c:pt idx="3">
                  <c:v>0.5229295003422314</c:v>
                </c:pt>
                <c:pt idx="4">
                  <c:v>0.77207392197125257</c:v>
                </c:pt>
                <c:pt idx="5">
                  <c:v>1.270362765229295</c:v>
                </c:pt>
                <c:pt idx="6">
                  <c:v>1.7686516084873374</c:v>
                </c:pt>
                <c:pt idx="7">
                  <c:v>2.7652292950034223</c:v>
                </c:pt>
                <c:pt idx="8">
                  <c:v>3.761806981519507</c:v>
                </c:pt>
                <c:pt idx="9">
                  <c:v>4.777549623545517</c:v>
                </c:pt>
                <c:pt idx="10">
                  <c:v>5.7741273100616013</c:v>
                </c:pt>
                <c:pt idx="11">
                  <c:v>6.7707049965776864</c:v>
                </c:pt>
                <c:pt idx="12">
                  <c:v>7.7672826830937716</c:v>
                </c:pt>
                <c:pt idx="13">
                  <c:v>8.7638603696098567</c:v>
                </c:pt>
                <c:pt idx="14">
                  <c:v>13.765913757700206</c:v>
                </c:pt>
                <c:pt idx="15">
                  <c:v>14.767967145790555</c:v>
                </c:pt>
                <c:pt idx="16">
                  <c:v>15.767282683093772</c:v>
                </c:pt>
              </c:numCache>
            </c:numRef>
          </c:xVal>
          <c:yVal>
            <c:numRef>
              <c:f>SUM!$F$12:$F$28</c:f>
              <c:numCache>
                <c:formatCode>0.00</c:formatCode>
                <c:ptCount val="17"/>
                <c:pt idx="0">
                  <c:v>21.800505953051001</c:v>
                </c:pt>
                <c:pt idx="1">
                  <c:v>20.939034285340199</c:v>
                </c:pt>
                <c:pt idx="2">
                  <c:v>21.1556691444842</c:v>
                </c:pt>
                <c:pt idx="3">
                  <c:v>21.369033435052899</c:v>
                </c:pt>
                <c:pt idx="4">
                  <c:v>21.731897646379</c:v>
                </c:pt>
                <c:pt idx="5">
                  <c:v>22.322998425685601</c:v>
                </c:pt>
                <c:pt idx="6">
                  <c:v>22.998667901716399</c:v>
                </c:pt>
                <c:pt idx="7">
                  <c:v>23.450342469508801</c:v>
                </c:pt>
                <c:pt idx="8">
                  <c:v>23.948035380667498</c:v>
                </c:pt>
                <c:pt idx="9">
                  <c:v>24.4251794336061</c:v>
                </c:pt>
                <c:pt idx="10">
                  <c:v>24.709795031195199</c:v>
                </c:pt>
                <c:pt idx="11">
                  <c:v>24.9590573672962</c:v>
                </c:pt>
                <c:pt idx="12">
                  <c:v>25.275313239762902</c:v>
                </c:pt>
                <c:pt idx="13">
                  <c:v>25.6134636336276</c:v>
                </c:pt>
                <c:pt idx="14">
                  <c:v>27.306618789302899</c:v>
                </c:pt>
                <c:pt idx="15">
                  <c:v>27.2863872812251</c:v>
                </c:pt>
                <c:pt idx="16">
                  <c:v>27.2818615755846</c:v>
                </c:pt>
              </c:numCache>
            </c:numRef>
          </c:yVal>
          <c:smooth val="1"/>
        </c:ser>
        <c:ser>
          <c:idx val="1"/>
          <c:order val="1"/>
          <c:tx>
            <c:v>Vol Swaps</c:v>
          </c:tx>
          <c:marker>
            <c:symbol val="none"/>
          </c:marker>
          <c:xVal>
            <c:numRef>
              <c:f>SUM!$G$12:$G$28</c:f>
              <c:numCache>
                <c:formatCode>0.000000</c:formatCode>
                <c:ptCount val="17"/>
                <c:pt idx="0">
                  <c:v>2.4640657084188913E-2</c:v>
                </c:pt>
                <c:pt idx="1">
                  <c:v>9.856262833675565E-2</c:v>
                </c:pt>
                <c:pt idx="2">
                  <c:v>0.27378507871321012</c:v>
                </c:pt>
                <c:pt idx="3">
                  <c:v>0.5229295003422314</c:v>
                </c:pt>
                <c:pt idx="4">
                  <c:v>0.77207392197125257</c:v>
                </c:pt>
                <c:pt idx="5">
                  <c:v>1.270362765229295</c:v>
                </c:pt>
                <c:pt idx="6">
                  <c:v>1.7686516084873374</c:v>
                </c:pt>
                <c:pt idx="7">
                  <c:v>2.7652292950034223</c:v>
                </c:pt>
                <c:pt idx="8">
                  <c:v>3.761806981519507</c:v>
                </c:pt>
                <c:pt idx="9">
                  <c:v>4.777549623545517</c:v>
                </c:pt>
                <c:pt idx="10">
                  <c:v>5.7741273100616013</c:v>
                </c:pt>
                <c:pt idx="11">
                  <c:v>6.7707049965776864</c:v>
                </c:pt>
                <c:pt idx="12">
                  <c:v>7.7672826830937716</c:v>
                </c:pt>
                <c:pt idx="13">
                  <c:v>8.7638603696098567</c:v>
                </c:pt>
                <c:pt idx="14">
                  <c:v>13.765913757700206</c:v>
                </c:pt>
                <c:pt idx="15">
                  <c:v>14.767967145790555</c:v>
                </c:pt>
                <c:pt idx="16">
                  <c:v>15.767282683093772</c:v>
                </c:pt>
              </c:numCache>
            </c:numRef>
          </c:xVal>
          <c:yVal>
            <c:numRef>
              <c:f>SUM!$H$12:$H$28</c:f>
              <c:numCache>
                <c:formatCode>0.00</c:formatCode>
                <c:ptCount val="17"/>
                <c:pt idx="0">
                  <c:v>19.030306962577821</c:v>
                </c:pt>
                <c:pt idx="1">
                  <c:v>19.091882491730125</c:v>
                </c:pt>
                <c:pt idx="2">
                  <c:v>19.467902573978673</c:v>
                </c:pt>
                <c:pt idx="3">
                  <c:v>19.714545461072468</c:v>
                </c:pt>
                <c:pt idx="4">
                  <c:v>20.071778179508165</c:v>
                </c:pt>
                <c:pt idx="5">
                  <c:v>20.628877160863652</c:v>
                </c:pt>
                <c:pt idx="6">
                  <c:v>21.243411442086007</c:v>
                </c:pt>
                <c:pt idx="7">
                  <c:v>21.608712460949501</c:v>
                </c:pt>
                <c:pt idx="8">
                  <c:v>22.014853468534234</c:v>
                </c:pt>
                <c:pt idx="9">
                  <c:v>22.397142147794675</c:v>
                </c:pt>
                <c:pt idx="10">
                  <c:v>22.604869240028457</c:v>
                </c:pt>
                <c:pt idx="11">
                  <c:v>22.786416885570784</c:v>
                </c:pt>
                <c:pt idx="12">
                  <c:v>23.0330680992578</c:v>
                </c:pt>
                <c:pt idx="13">
                  <c:v>23.301097754248097</c:v>
                </c:pt>
                <c:pt idx="14">
                  <c:v>24.63628841521502</c:v>
                </c:pt>
                <c:pt idx="15">
                  <c:v>24.579232159989051</c:v>
                </c:pt>
                <c:pt idx="16">
                  <c:v>24.538608760135258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8737152"/>
        <c:axId val="308738688"/>
      </c:scatterChart>
      <c:valAx>
        <c:axId val="308737152"/>
        <c:scaling>
          <c:orientation val="minMax"/>
        </c:scaling>
        <c:delete val="0"/>
        <c:axPos val="b"/>
        <c:numFmt formatCode="0.000000" sourceLinked="1"/>
        <c:majorTickMark val="out"/>
        <c:minorTickMark val="none"/>
        <c:tickLblPos val="nextTo"/>
        <c:crossAx val="308738688"/>
        <c:crosses val="autoZero"/>
        <c:crossBetween val="midCat"/>
      </c:valAx>
      <c:valAx>
        <c:axId val="30873868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30873715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Volatility Surface of the VIX^2</a:t>
            </a:r>
            <a:r>
              <a:rPr lang="en-US" baseline="0"/>
              <a:t>  </a:t>
            </a:r>
            <a:r>
              <a:rPr lang="en-US"/>
              <a:t> Like Index</a:t>
            </a:r>
          </a:p>
        </c:rich>
      </c:tx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surface3DChart>
        <c:wireframe val="0"/>
        <c:ser>
          <c:idx val="0"/>
          <c:order val="0"/>
          <c:val>
            <c:numRef>
              <c:f>SUM!$Q$40:$Q$66</c:f>
              <c:numCache>
                <c:formatCode>General</c:formatCode>
                <c:ptCount val="27"/>
                <c:pt idx="0">
                  <c:v>398.48354657002352</c:v>
                </c:pt>
                <c:pt idx="1">
                  <c:v>230.20013781745291</c:v>
                </c:pt>
                <c:pt idx="2">
                  <c:v>184.50790346718631</c:v>
                </c:pt>
                <c:pt idx="3">
                  <c:v>165.77618845455507</c:v>
                </c:pt>
                <c:pt idx="4">
                  <c:v>152.84136247048173</c:v>
                </c:pt>
                <c:pt idx="5">
                  <c:v>140.71324123854842</c:v>
                </c:pt>
                <c:pt idx="6">
                  <c:v>132.96166235822727</c:v>
                </c:pt>
                <c:pt idx="7">
                  <c:v>125.20367365941061</c:v>
                </c:pt>
                <c:pt idx="8">
                  <c:v>119.87075644409846</c:v>
                </c:pt>
                <c:pt idx="9">
                  <c:v>115.96888324901751</c:v>
                </c:pt>
                <c:pt idx="10">
                  <c:v>111.96022591917989</c:v>
                </c:pt>
                <c:pt idx="11">
                  <c:v>107.74345010687153</c:v>
                </c:pt>
                <c:pt idx="12">
                  <c:v>104.64652363458737</c:v>
                </c:pt>
                <c:pt idx="13">
                  <c:v>101.74697073420236</c:v>
                </c:pt>
                <c:pt idx="14">
                  <c:v>99.013531797253435</c:v>
                </c:pt>
                <c:pt idx="15">
                  <c:v>95.829086218787779</c:v>
                </c:pt>
                <c:pt idx="16">
                  <c:v>93.560262677070654</c:v>
                </c:pt>
                <c:pt idx="17">
                  <c:v>91.070388212543122</c:v>
                </c:pt>
                <c:pt idx="18">
                  <c:v>89.32480154229296</c:v>
                </c:pt>
                <c:pt idx="19">
                  <c:v>87.778878331894788</c:v>
                </c:pt>
                <c:pt idx="20">
                  <c:v>86.110122992117837</c:v>
                </c:pt>
                <c:pt idx="21">
                  <c:v>84.954754266996886</c:v>
                </c:pt>
                <c:pt idx="22">
                  <c:v>83.86751918326631</c:v>
                </c:pt>
                <c:pt idx="23">
                  <c:v>82.563649882078195</c:v>
                </c:pt>
                <c:pt idx="24">
                  <c:v>81.555474307820347</c:v>
                </c:pt>
                <c:pt idx="25">
                  <c:v>80.571306403634864</c:v>
                </c:pt>
                <c:pt idx="26">
                  <c:v>79.366568843730988</c:v>
                </c:pt>
              </c:numCache>
            </c:numRef>
          </c:val>
        </c:ser>
        <c:ser>
          <c:idx val="1"/>
          <c:order val="1"/>
          <c:val>
            <c:numRef>
              <c:f>SUM!$R$40:$R$66</c:f>
              <c:numCache>
                <c:formatCode>General</c:formatCode>
                <c:ptCount val="27"/>
                <c:pt idx="0">
                  <c:v>401.40229143111929</c:v>
                </c:pt>
                <c:pt idx="1">
                  <c:v>232.99304424334233</c:v>
                </c:pt>
                <c:pt idx="2">
                  <c:v>187.21386792246764</c:v>
                </c:pt>
                <c:pt idx="3">
                  <c:v>168.4801404471873</c:v>
                </c:pt>
                <c:pt idx="4">
                  <c:v>155.52648068299939</c:v>
                </c:pt>
                <c:pt idx="5">
                  <c:v>143.3239465564277</c:v>
                </c:pt>
                <c:pt idx="6">
                  <c:v>135.48709156355801</c:v>
                </c:pt>
                <c:pt idx="7">
                  <c:v>127.65117246835548</c:v>
                </c:pt>
                <c:pt idx="8">
                  <c:v>122.28469797050563</c:v>
                </c:pt>
                <c:pt idx="9">
                  <c:v>118.37098250624101</c:v>
                </c:pt>
                <c:pt idx="10">
                  <c:v>114.34296788277119</c:v>
                </c:pt>
                <c:pt idx="11">
                  <c:v>110.08811204782785</c:v>
                </c:pt>
                <c:pt idx="12">
                  <c:v>106.94971756523917</c:v>
                </c:pt>
                <c:pt idx="13">
                  <c:v>104.00004843350278</c:v>
                </c:pt>
                <c:pt idx="14">
                  <c:v>101.20904831098501</c:v>
                </c:pt>
                <c:pt idx="15">
                  <c:v>97.948573030302029</c:v>
                </c:pt>
                <c:pt idx="16">
                  <c:v>95.632607864943139</c:v>
                </c:pt>
                <c:pt idx="17">
                  <c:v>93.105092507008749</c:v>
                </c:pt>
                <c:pt idx="18">
                  <c:v>91.344913608838382</c:v>
                </c:pt>
                <c:pt idx="19">
                  <c:v>89.797531110739129</c:v>
                </c:pt>
                <c:pt idx="20">
                  <c:v>88.145380582805217</c:v>
                </c:pt>
                <c:pt idx="21">
                  <c:v>87.01530323186239</c:v>
                </c:pt>
                <c:pt idx="22">
                  <c:v>85.952632552932187</c:v>
                </c:pt>
                <c:pt idx="23">
                  <c:v>84.674278883647304</c:v>
                </c:pt>
                <c:pt idx="24">
                  <c:v>83.682078582086078</c:v>
                </c:pt>
                <c:pt idx="25">
                  <c:v>82.709734400020793</c:v>
                </c:pt>
                <c:pt idx="26">
                  <c:v>81.513726044542437</c:v>
                </c:pt>
              </c:numCache>
            </c:numRef>
          </c:val>
        </c:ser>
        <c:ser>
          <c:idx val="2"/>
          <c:order val="2"/>
          <c:val>
            <c:numRef>
              <c:f>SUM!$S$40:$S$66</c:f>
              <c:numCache>
                <c:formatCode>General</c:formatCode>
                <c:ptCount val="27"/>
                <c:pt idx="0">
                  <c:v>404.50817733401834</c:v>
                </c:pt>
                <c:pt idx="1">
                  <c:v>235.96507165864998</c:v>
                </c:pt>
                <c:pt idx="2">
                  <c:v>190.09340974345977</c:v>
                </c:pt>
                <c:pt idx="3">
                  <c:v>171.35754146146385</c:v>
                </c:pt>
                <c:pt idx="4">
                  <c:v>158.38384674551622</c:v>
                </c:pt>
                <c:pt idx="5">
                  <c:v>146.10215289668477</c:v>
                </c:pt>
                <c:pt idx="6">
                  <c:v>138.17458011465047</c:v>
                </c:pt>
                <c:pt idx="7">
                  <c:v>130.2557559393349</c:v>
                </c:pt>
                <c:pt idx="8">
                  <c:v>124.85358151507701</c:v>
                </c:pt>
                <c:pt idx="9">
                  <c:v>120.92726757457879</c:v>
                </c:pt>
                <c:pt idx="10">
                  <c:v>116.87865948323386</c:v>
                </c:pt>
                <c:pt idx="11">
                  <c:v>112.58329149947355</c:v>
                </c:pt>
                <c:pt idx="12">
                  <c:v>109.40078003889026</c:v>
                </c:pt>
                <c:pt idx="13">
                  <c:v>106.397792629034</c:v>
                </c:pt>
                <c:pt idx="14">
                  <c:v>103.54555274417521</c:v>
                </c:pt>
                <c:pt idx="15">
                  <c:v>100.20418751361362</c:v>
                </c:pt>
                <c:pt idx="16">
                  <c:v>97.838066366540929</c:v>
                </c:pt>
                <c:pt idx="17">
                  <c:v>95.270502819302308</c:v>
                </c:pt>
                <c:pt idx="18">
                  <c:v>93.494798353027335</c:v>
                </c:pt>
                <c:pt idx="19">
                  <c:v>91.945863225833861</c:v>
                </c:pt>
                <c:pt idx="20">
                  <c:v>90.31137957980097</c:v>
                </c:pt>
                <c:pt idx="21">
                  <c:v>89.208211133566522</c:v>
                </c:pt>
                <c:pt idx="22">
                  <c:v>88.171675727500826</c:v>
                </c:pt>
                <c:pt idx="23">
                  <c:v>86.920469212279727</c:v>
                </c:pt>
                <c:pt idx="24">
                  <c:v>85.94526558407351</c:v>
                </c:pt>
                <c:pt idx="25">
                  <c:v>84.985501044535567</c:v>
                </c:pt>
                <c:pt idx="26">
                  <c:v>83.798779948858524</c:v>
                </c:pt>
              </c:numCache>
            </c:numRef>
          </c:val>
        </c:ser>
        <c:ser>
          <c:idx val="3"/>
          <c:order val="3"/>
          <c:val>
            <c:numRef>
              <c:f>SUM!$T$40:$T$66</c:f>
              <c:numCache>
                <c:formatCode>General</c:formatCode>
                <c:ptCount val="27"/>
                <c:pt idx="0">
                  <c:v>407.80098582654585</c:v>
                </c:pt>
                <c:pt idx="1">
                  <c:v>239.11602009051421</c:v>
                </c:pt>
                <c:pt idx="2">
                  <c:v>193.1463412452421</c:v>
                </c:pt>
                <c:pt idx="3">
                  <c:v>174.40820409225788</c:v>
                </c:pt>
                <c:pt idx="4">
                  <c:v>161.4132758612073</c:v>
                </c:pt>
                <c:pt idx="5">
                  <c:v>149.04768558829915</c:v>
                </c:pt>
                <c:pt idx="6">
                  <c:v>141.02396459199622</c:v>
                </c:pt>
                <c:pt idx="7">
                  <c:v>133.01727060604946</c:v>
                </c:pt>
                <c:pt idx="8">
                  <c:v>127.57725780065702</c:v>
                </c:pt>
                <c:pt idx="9">
                  <c:v>123.63759064130961</c:v>
                </c:pt>
                <c:pt idx="10">
                  <c:v>119.56715528598629</c:v>
                </c:pt>
                <c:pt idx="11">
                  <c:v>115.22884764900294</c:v>
                </c:pt>
                <c:pt idx="12">
                  <c:v>111.99957519045</c:v>
                </c:pt>
                <c:pt idx="13">
                  <c:v>108.94007331667031</c:v>
                </c:pt>
                <c:pt idx="14">
                  <c:v>106.02292166421763</c:v>
                </c:pt>
                <c:pt idx="15">
                  <c:v>102.5958146538195</c:v>
                </c:pt>
                <c:pt idx="16">
                  <c:v>100.17652823639878</c:v>
                </c:pt>
                <c:pt idx="17">
                  <c:v>97.566513169365777</c:v>
                </c:pt>
                <c:pt idx="18">
                  <c:v>95.77435131240334</c:v>
                </c:pt>
                <c:pt idx="19">
                  <c:v>94.223770365885102</c:v>
                </c:pt>
                <c:pt idx="20">
                  <c:v>92.608013945287567</c:v>
                </c:pt>
                <c:pt idx="21">
                  <c:v>91.533369277223841</c:v>
                </c:pt>
                <c:pt idx="22">
                  <c:v>90.524537399790717</c:v>
                </c:pt>
                <c:pt idx="23">
                  <c:v>89.302106814361409</c:v>
                </c:pt>
                <c:pt idx="24">
                  <c:v>88.344919523525633</c:v>
                </c:pt>
                <c:pt idx="25">
                  <c:v>87.398489253101914</c:v>
                </c:pt>
                <c:pt idx="26">
                  <c:v>86.221612512770093</c:v>
                </c:pt>
              </c:numCache>
            </c:numRef>
          </c:val>
        </c:ser>
        <c:ser>
          <c:idx val="4"/>
          <c:order val="4"/>
          <c:val>
            <c:numRef>
              <c:f>SUM!$U$40:$U$66</c:f>
              <c:numCache>
                <c:formatCode>General</c:formatCode>
                <c:ptCount val="27"/>
                <c:pt idx="0">
                  <c:v>411.2804852170006</c:v>
                </c:pt>
                <c:pt idx="1">
                  <c:v>242.44567744650567</c:v>
                </c:pt>
                <c:pt idx="2">
                  <c:v>196.37246336805052</c:v>
                </c:pt>
                <c:pt idx="3">
                  <c:v>177.63192957655622</c:v>
                </c:pt>
                <c:pt idx="4">
                  <c:v>164.61457203344</c:v>
                </c:pt>
                <c:pt idx="5">
                  <c:v>152.16035937412795</c:v>
                </c:pt>
                <c:pt idx="6">
                  <c:v>144.03507167187433</c:v>
                </c:pt>
                <c:pt idx="7">
                  <c:v>135.93555370121209</c:v>
                </c:pt>
                <c:pt idx="8">
                  <c:v>130.45556850298976</c:v>
                </c:pt>
                <c:pt idx="9">
                  <c:v>126.5017949353656</c:v>
                </c:pt>
                <c:pt idx="10">
                  <c:v>122.40830104222972</c:v>
                </c:pt>
                <c:pt idx="11">
                  <c:v>118.02463114950088</c:v>
                </c:pt>
                <c:pt idx="12">
                  <c:v>114.74595892057981</c:v>
                </c:pt>
                <c:pt idx="13">
                  <c:v>111.62675261324814</c:v>
                </c:pt>
                <c:pt idx="14">
                  <c:v>108.64102415774197</c:v>
                </c:pt>
                <c:pt idx="15">
                  <c:v>105.12333246541634</c:v>
                </c:pt>
                <c:pt idx="16">
                  <c:v>102.64787686568981</c:v>
                </c:pt>
                <c:pt idx="17">
                  <c:v>99.993011154107265</c:v>
                </c:pt>
                <c:pt idx="18">
                  <c:v>98.183461693451875</c:v>
                </c:pt>
                <c:pt idx="19">
                  <c:v>96.631141897702307</c:v>
                </c:pt>
                <c:pt idx="20">
                  <c:v>95.035171214913291</c:v>
                </c:pt>
                <c:pt idx="21">
                  <c:v>93.99066238038003</c:v>
                </c:pt>
                <c:pt idx="22">
                  <c:v>93.011099516730539</c:v>
                </c:pt>
                <c:pt idx="23">
                  <c:v>91.819070723938225</c:v>
                </c:pt>
                <c:pt idx="24">
                  <c:v>90.880917592594145</c:v>
                </c:pt>
                <c:pt idx="25">
                  <c:v>89.948574845637879</c:v>
                </c:pt>
                <c:pt idx="26">
                  <c:v>88.782098538191718</c:v>
                </c:pt>
              </c:numCache>
            </c:numRef>
          </c:val>
        </c:ser>
        <c:ser>
          <c:idx val="5"/>
          <c:order val="5"/>
          <c:val>
            <c:numRef>
              <c:f>SUM!$V$40:$V$66</c:f>
              <c:numCache>
                <c:formatCode>General</c:formatCode>
                <c:ptCount val="27"/>
                <c:pt idx="0">
                  <c:v>414.94643057415635</c:v>
                </c:pt>
                <c:pt idx="1">
                  <c:v>245.95381951462807</c:v>
                </c:pt>
                <c:pt idx="2">
                  <c:v>199.77156567727712</c:v>
                </c:pt>
                <c:pt idx="3">
                  <c:v>181.02850779345911</c:v>
                </c:pt>
                <c:pt idx="4">
                  <c:v>167.98752806577431</c:v>
                </c:pt>
                <c:pt idx="5">
                  <c:v>155.43997841090581</c:v>
                </c:pt>
                <c:pt idx="6">
                  <c:v>147.20771812635112</c:v>
                </c:pt>
                <c:pt idx="7">
                  <c:v>139.01043315654775</c:v>
                </c:pt>
                <c:pt idx="8">
                  <c:v>133.48834625071896</c:v>
                </c:pt>
                <c:pt idx="9">
                  <c:v>129.51971472733203</c:v>
                </c:pt>
                <c:pt idx="10">
                  <c:v>125.40193368894836</c:v>
                </c:pt>
                <c:pt idx="11">
                  <c:v>120.97048411994282</c:v>
                </c:pt>
                <c:pt idx="12">
                  <c:v>117.63977889569321</c:v>
                </c:pt>
                <c:pt idx="13">
                  <c:v>114.457684756566</c:v>
                </c:pt>
                <c:pt idx="14">
                  <c:v>111.39972183061384</c:v>
                </c:pt>
                <c:pt idx="15">
                  <c:v>107.78661199230075</c:v>
                </c:pt>
                <c:pt idx="16">
                  <c:v>105.25198898222577</c:v>
                </c:pt>
                <c:pt idx="17">
                  <c:v>102.54987794740111</c:v>
                </c:pt>
                <c:pt idx="18">
                  <c:v>100.72201237160053</c:v>
                </c:pt>
                <c:pt idx="19">
                  <c:v>99.167860866198424</c:v>
                </c:pt>
                <c:pt idx="20">
                  <c:v>97.592732497791872</c:v>
                </c:pt>
                <c:pt idx="21">
                  <c:v>96.579968573011968</c:v>
                </c:pt>
                <c:pt idx="22">
                  <c:v>95.631237279359198</c:v>
                </c:pt>
                <c:pt idx="23">
                  <c:v>94.471233062715683</c:v>
                </c:pt>
                <c:pt idx="24">
                  <c:v>93.553129965839375</c:v>
                </c:pt>
                <c:pt idx="25">
                  <c:v>92.635626546056798</c:v>
                </c:pt>
                <c:pt idx="26">
                  <c:v>91.480105672861541</c:v>
                </c:pt>
              </c:numCache>
            </c:numRef>
          </c:val>
        </c:ser>
        <c:ser>
          <c:idx val="6"/>
          <c:order val="6"/>
          <c:val>
            <c:numRef>
              <c:f>SUM!$W$40:$W$66</c:f>
              <c:numCache>
                <c:formatCode>General</c:formatCode>
                <c:ptCount val="27"/>
                <c:pt idx="0">
                  <c:v>418.79856372726027</c:v>
                </c:pt>
                <c:pt idx="1">
                  <c:v>249.6402099633174</c:v>
                </c:pt>
                <c:pt idx="2">
                  <c:v>203.34342636347026</c:v>
                </c:pt>
                <c:pt idx="3">
                  <c:v>184.5977172641804</c:v>
                </c:pt>
                <c:pt idx="4">
                  <c:v>171.53192556196245</c:v>
                </c:pt>
                <c:pt idx="5">
                  <c:v>158.88633626924496</c:v>
                </c:pt>
                <c:pt idx="6">
                  <c:v>150.54171082328037</c:v>
                </c:pt>
                <c:pt idx="7">
                  <c:v>142.24172760279367</c:v>
                </c:pt>
                <c:pt idx="8">
                  <c:v>136.67541462538796</c:v>
                </c:pt>
                <c:pt idx="9">
                  <c:v>132.6911753294475</c:v>
                </c:pt>
                <c:pt idx="10">
                  <c:v>128.5478813489093</c:v>
                </c:pt>
                <c:pt idx="11">
                  <c:v>124.06624014519471</c:v>
                </c:pt>
                <c:pt idx="12">
                  <c:v>120.68087454795568</c:v>
                </c:pt>
                <c:pt idx="13">
                  <c:v>117.43271610538433</c:v>
                </c:pt>
                <c:pt idx="14">
                  <c:v>114.29886880793482</c:v>
                </c:pt>
                <c:pt idx="15">
                  <c:v>110.58551730776898</c:v>
                </c:pt>
                <c:pt idx="16">
                  <c:v>107.98873465045669</c:v>
                </c:pt>
                <c:pt idx="17">
                  <c:v>105.23698830008772</c:v>
                </c:pt>
                <c:pt idx="18">
                  <c:v>103.38987989121888</c:v>
                </c:pt>
                <c:pt idx="19">
                  <c:v>101.83380399438965</c:v>
                </c:pt>
                <c:pt idx="20">
                  <c:v>100.2805724765027</c:v>
                </c:pt>
                <c:pt idx="21">
                  <c:v>99.301159397527726</c:v>
                </c:pt>
                <c:pt idx="22">
                  <c:v>98.384819142825791</c:v>
                </c:pt>
                <c:pt idx="23">
                  <c:v>97.258459040059108</c:v>
                </c:pt>
                <c:pt idx="24">
                  <c:v>96.361419800230237</c:v>
                </c:pt>
                <c:pt idx="25">
                  <c:v>95.459505982267316</c:v>
                </c:pt>
                <c:pt idx="26">
                  <c:v>94.3154944103416</c:v>
                </c:pt>
              </c:numCache>
            </c:numRef>
          </c:val>
        </c:ser>
        <c:ser>
          <c:idx val="7"/>
          <c:order val="7"/>
          <c:val>
            <c:numRef>
              <c:f>SUM!$X$40:$X$66</c:f>
              <c:numCache>
                <c:formatCode>General</c:formatCode>
                <c:ptCount val="27"/>
                <c:pt idx="0">
                  <c:v>422.83661326603453</c:v>
                </c:pt>
                <c:pt idx="1">
                  <c:v>253.50460034144234</c:v>
                </c:pt>
                <c:pt idx="2">
                  <c:v>207.08781224233493</c:v>
                </c:pt>
                <c:pt idx="3">
                  <c:v>188.33932515204751</c:v>
                </c:pt>
                <c:pt idx="4">
                  <c:v>175.24753492594928</c:v>
                </c:pt>
                <c:pt idx="5">
                  <c:v>162.4992159336351</c:v>
                </c:pt>
                <c:pt idx="6">
                  <c:v>154.0368467263032</c:v>
                </c:pt>
                <c:pt idx="7">
                  <c:v>145.62924636969913</c:v>
                </c:pt>
                <c:pt idx="8">
                  <c:v>140.01658816143987</c:v>
                </c:pt>
                <c:pt idx="9">
                  <c:v>136.01599309560385</c:v>
                </c:pt>
                <c:pt idx="10">
                  <c:v>131.84596333066258</c:v>
                </c:pt>
                <c:pt idx="11">
                  <c:v>127.31172427601318</c:v>
                </c:pt>
                <c:pt idx="12">
                  <c:v>123.86907707528492</c:v>
                </c:pt>
                <c:pt idx="13">
                  <c:v>120.55168513942589</c:v>
                </c:pt>
                <c:pt idx="14">
                  <c:v>117.33831173404255</c:v>
                </c:pt>
                <c:pt idx="15">
                  <c:v>113.51990551451729</c:v>
                </c:pt>
                <c:pt idx="16">
                  <c:v>110.8579772714712</c:v>
                </c:pt>
                <c:pt idx="17">
                  <c:v>108.05421053997381</c:v>
                </c:pt>
                <c:pt idx="18">
                  <c:v>106.18693446561855</c:v>
                </c:pt>
                <c:pt idx="19">
                  <c:v>104.62884168339582</c:v>
                </c:pt>
                <c:pt idx="20">
                  <c:v>103.0985594070908</c:v>
                </c:pt>
                <c:pt idx="21">
                  <c:v>102.15409980876657</c:v>
                </c:pt>
                <c:pt idx="22">
                  <c:v>101.27170681638961</c:v>
                </c:pt>
                <c:pt idx="23">
                  <c:v>100.18060695299353</c:v>
                </c:pt>
                <c:pt idx="24">
                  <c:v>99.305643235144515</c:v>
                </c:pt>
                <c:pt idx="25">
                  <c:v>98.420067686173468</c:v>
                </c:pt>
                <c:pt idx="26">
                  <c:v>97.288118090017377</c:v>
                </c:pt>
              </c:numCache>
            </c:numRef>
          </c:val>
        </c:ser>
        <c:ser>
          <c:idx val="8"/>
          <c:order val="8"/>
          <c:val>
            <c:numRef>
              <c:f>SUM!$Y$40:$Y$66</c:f>
              <c:numCache>
                <c:formatCode>General</c:formatCode>
                <c:ptCount val="27"/>
                <c:pt idx="0">
                  <c:v>427.06029454067505</c:v>
                </c:pt>
                <c:pt idx="1">
                  <c:v>257.54673007830428</c:v>
                </c:pt>
                <c:pt idx="2">
                  <c:v>211.00447875473211</c:v>
                </c:pt>
                <c:pt idx="3">
                  <c:v>192.25308726250123</c:v>
                </c:pt>
                <c:pt idx="4">
                  <c:v>179.13411536187186</c:v>
                </c:pt>
                <c:pt idx="5">
                  <c:v>166.2783898024436</c:v>
                </c:pt>
                <c:pt idx="6">
                  <c:v>157.69291289484812</c:v>
                </c:pt>
                <c:pt idx="7">
                  <c:v>149.17278948602566</c:v>
                </c:pt>
                <c:pt idx="8">
                  <c:v>143.51167234621741</c:v>
                </c:pt>
                <c:pt idx="9">
                  <c:v>139.49397542134619</c:v>
                </c:pt>
                <c:pt idx="10">
                  <c:v>135.29599012854123</c:v>
                </c:pt>
                <c:pt idx="11">
                  <c:v>130.70675302904533</c:v>
                </c:pt>
                <c:pt idx="12">
                  <c:v>127.20420944135067</c:v>
                </c:pt>
                <c:pt idx="13">
                  <c:v>123.81442245937538</c:v>
                </c:pt>
                <c:pt idx="14">
                  <c:v>120.51788977251057</c:v>
                </c:pt>
                <c:pt idx="15">
                  <c:v>116.58962674464162</c:v>
                </c:pt>
                <c:pt idx="16">
                  <c:v>113.85957358299635</c:v>
                </c:pt>
                <c:pt idx="17">
                  <c:v>111.00140657183222</c:v>
                </c:pt>
                <c:pt idx="18">
                  <c:v>109.11303997705319</c:v>
                </c:pt>
                <c:pt idx="19">
                  <c:v>107.55283801243986</c:v>
                </c:pt>
                <c:pt idx="20">
                  <c:v>106.0465551190668</c:v>
                </c:pt>
                <c:pt idx="21">
                  <c:v>105.13864817399894</c:v>
                </c:pt>
                <c:pt idx="22">
                  <c:v>104.29175526342023</c:v>
                </c:pt>
                <c:pt idx="23">
                  <c:v>103.23752818620385</c:v>
                </c:pt>
                <c:pt idx="24">
                  <c:v>102.38564939236848</c:v>
                </c:pt>
                <c:pt idx="25">
                  <c:v>101.51715909367449</c:v>
                </c:pt>
                <c:pt idx="26">
                  <c:v>100.39782289709827</c:v>
                </c:pt>
              </c:numCache>
            </c:numRef>
          </c:val>
        </c:ser>
        <c:ser>
          <c:idx val="9"/>
          <c:order val="9"/>
          <c:val>
            <c:numRef>
              <c:f>SUM!$Z$40:$Z$66</c:f>
              <c:numCache>
                <c:formatCode>General</c:formatCode>
                <c:ptCount val="27"/>
                <c:pt idx="0">
                  <c:v>431.46930966185204</c:v>
                </c:pt>
                <c:pt idx="1">
                  <c:v>261.76632648363716</c:v>
                </c:pt>
                <c:pt idx="2">
                  <c:v>215.09316996667928</c:v>
                </c:pt>
                <c:pt idx="3">
                  <c:v>196.33874804309599</c:v>
                </c:pt>
                <c:pt idx="4">
                  <c:v>183.19141487405986</c:v>
                </c:pt>
                <c:pt idx="5">
                  <c:v>170.2236196879152</c:v>
                </c:pt>
                <c:pt idx="6">
                  <c:v>161.50968648413098</c:v>
                </c:pt>
                <c:pt idx="7">
                  <c:v>152.87214767954691</c:v>
                </c:pt>
                <c:pt idx="8">
                  <c:v>147.160463619963</c:v>
                </c:pt>
                <c:pt idx="9">
                  <c:v>143.12492074387291</c:v>
                </c:pt>
                <c:pt idx="10">
                  <c:v>138.89776342266114</c:v>
                </c:pt>
                <c:pt idx="11">
                  <c:v>134.2511343868288</c:v>
                </c:pt>
                <c:pt idx="12">
                  <c:v>130.68608637557472</c:v>
                </c:pt>
                <c:pt idx="13">
                  <c:v>127.22075078687951</c:v>
                </c:pt>
                <c:pt idx="14">
                  <c:v>123.83743460614838</c:v>
                </c:pt>
                <c:pt idx="15">
                  <c:v>119.79452415963772</c:v>
                </c:pt>
                <c:pt idx="16">
                  <c:v>116.99337365939766</c:v>
                </c:pt>
                <c:pt idx="17">
                  <c:v>114.07843187740197</c:v>
                </c:pt>
                <c:pt idx="18">
                  <c:v>112.16805397671845</c:v>
                </c:pt>
                <c:pt idx="19">
                  <c:v>110.60565073884838</c:v>
                </c:pt>
                <c:pt idx="20">
                  <c:v>109.12441501540688</c:v>
                </c:pt>
                <c:pt idx="21">
                  <c:v>108.25465627292643</c:v>
                </c:pt>
                <c:pt idx="22">
                  <c:v>107.44481270139738</c:v>
                </c:pt>
                <c:pt idx="23">
                  <c:v>106.42906721203458</c:v>
                </c:pt>
                <c:pt idx="24">
                  <c:v>105.60128037609707</c:v>
                </c:pt>
                <c:pt idx="25">
                  <c:v>104.75062054466508</c:v>
                </c:pt>
                <c:pt idx="26">
                  <c:v>103.64444786261717</c:v>
                </c:pt>
              </c:numCache>
            </c:numRef>
          </c:val>
        </c:ser>
        <c:ser>
          <c:idx val="10"/>
          <c:order val="10"/>
          <c:val>
            <c:numRef>
              <c:f>SUM!$AA$40:$AA$66</c:f>
              <c:numCache>
                <c:formatCode>General</c:formatCode>
                <c:ptCount val="27"/>
                <c:pt idx="0">
                  <c:v>436.06334750071011</c:v>
                </c:pt>
                <c:pt idx="1">
                  <c:v>266.16310474760752</c:v>
                </c:pt>
                <c:pt idx="2">
                  <c:v>219.35361856935023</c:v>
                </c:pt>
                <c:pt idx="3">
                  <c:v>200.5960405834997</c:v>
                </c:pt>
                <c:pt idx="4">
                  <c:v>187.41917026703524</c:v>
                </c:pt>
                <c:pt idx="5">
                  <c:v>174.33465681617236</c:v>
                </c:pt>
                <c:pt idx="6">
                  <c:v>165.48693474515503</c:v>
                </c:pt>
                <c:pt idx="7">
                  <c:v>156.72710237704871</c:v>
                </c:pt>
                <c:pt idx="8">
                  <c:v>150.96274937581862</c:v>
                </c:pt>
                <c:pt idx="9">
                  <c:v>146.90861854203555</c:v>
                </c:pt>
                <c:pt idx="10">
                  <c:v>142.65107607892111</c:v>
                </c:pt>
                <c:pt idx="11">
                  <c:v>137.94466779779191</c:v>
                </c:pt>
                <c:pt idx="12">
                  <c:v>134.31451437313092</c:v>
                </c:pt>
                <c:pt idx="13">
                  <c:v>130.77048496454725</c:v>
                </c:pt>
                <c:pt idx="14">
                  <c:v>127.29677043700156</c:v>
                </c:pt>
                <c:pt idx="15">
                  <c:v>123.13443395040127</c:v>
                </c:pt>
                <c:pt idx="16">
                  <c:v>120.25922091167914</c:v>
                </c:pt>
                <c:pt idx="17">
                  <c:v>117.28513551538822</c:v>
                </c:pt>
                <c:pt idx="18">
                  <c:v>115.3518276847521</c:v>
                </c:pt>
                <c:pt idx="19">
                  <c:v>113.78713129805121</c:v>
                </c:pt>
                <c:pt idx="20">
                  <c:v>112.33198807255292</c:v>
                </c:pt>
                <c:pt idx="21">
                  <c:v>111.50196929768185</c:v>
                </c:pt>
                <c:pt idx="22">
                  <c:v>110.73072060191097</c:v>
                </c:pt>
                <c:pt idx="23">
                  <c:v>109.75506159049009</c:v>
                </c:pt>
                <c:pt idx="24">
                  <c:v>108.952371272934</c:v>
                </c:pt>
                <c:pt idx="25">
                  <c:v>108.1202852830351</c:v>
                </c:pt>
                <c:pt idx="26">
                  <c:v>107.02782486343081</c:v>
                </c:pt>
              </c:numCache>
            </c:numRef>
          </c:val>
        </c:ser>
        <c:ser>
          <c:idx val="11"/>
          <c:order val="11"/>
          <c:val>
            <c:numRef>
              <c:f>SUM!$AB$40:$AB$66</c:f>
              <c:numCache>
                <c:formatCode>General</c:formatCode>
                <c:ptCount val="27"/>
                <c:pt idx="0">
                  <c:v>440.84208368886817</c:v>
                </c:pt>
                <c:pt idx="1">
                  <c:v>270.73676794081462</c:v>
                </c:pt>
                <c:pt idx="2">
                  <c:v>223.78554587907504</c:v>
                </c:pt>
                <c:pt idx="3">
                  <c:v>205.02468661549398</c:v>
                </c:pt>
                <c:pt idx="4">
                  <c:v>191.81710714551247</c:v>
                </c:pt>
                <c:pt idx="5">
                  <c:v>178.61124182721503</c:v>
                </c:pt>
                <c:pt idx="6">
                  <c:v>169.62441502471088</c:v>
                </c:pt>
                <c:pt idx="7">
                  <c:v>160.73742570432904</c:v>
                </c:pt>
                <c:pt idx="8">
                  <c:v>154.918307959826</c:v>
                </c:pt>
                <c:pt idx="9">
                  <c:v>150.84484933633914</c:v>
                </c:pt>
                <c:pt idx="10">
                  <c:v>146.55571214900294</c:v>
                </c:pt>
                <c:pt idx="11">
                  <c:v>141.78714417625343</c:v>
                </c:pt>
                <c:pt idx="12">
                  <c:v>138.08929169494536</c:v>
                </c:pt>
                <c:pt idx="13">
                  <c:v>134.46343195594949</c:v>
                </c:pt>
                <c:pt idx="14">
                  <c:v>130.89571398635164</c:v>
                </c:pt>
                <c:pt idx="15">
                  <c:v>126.60918533722763</c:v>
                </c:pt>
                <c:pt idx="16">
                  <c:v>123.65695208748318</c:v>
                </c:pt>
                <c:pt idx="17">
                  <c:v>120.62136012146236</c:v>
                </c:pt>
                <c:pt idx="18">
                  <c:v>118.66420599023384</c:v>
                </c:pt>
                <c:pt idx="19">
                  <c:v>117.09712480358164</c:v>
                </c:pt>
                <c:pt idx="20">
                  <c:v>115.66911684041227</c:v>
                </c:pt>
                <c:pt idx="21">
                  <c:v>114.88042585282921</c:v>
                </c:pt>
                <c:pt idx="22">
                  <c:v>114.14931369066122</c:v>
                </c:pt>
                <c:pt idx="23">
                  <c:v>113.21534196923449</c:v>
                </c:pt>
                <c:pt idx="24">
                  <c:v>112.4387501518916</c:v>
                </c:pt>
                <c:pt idx="25">
                  <c:v>111.62597945666981</c:v>
                </c:pt>
                <c:pt idx="26">
                  <c:v>110.5477786222195</c:v>
                </c:pt>
              </c:numCache>
            </c:numRef>
          </c:val>
        </c:ser>
        <c:ser>
          <c:idx val="12"/>
          <c:order val="12"/>
          <c:val>
            <c:numRef>
              <c:f>SUM!$AC$40:$AC$66</c:f>
              <c:numCache>
                <c:formatCode>General</c:formatCode>
                <c:ptCount val="27"/>
                <c:pt idx="0">
                  <c:v>445.80518061841889</c:v>
                </c:pt>
                <c:pt idx="1">
                  <c:v>275.48700701429027</c:v>
                </c:pt>
                <c:pt idx="2">
                  <c:v>228.38866183734021</c:v>
                </c:pt>
                <c:pt idx="3">
                  <c:v>209.62439651297365</c:v>
                </c:pt>
                <c:pt idx="4">
                  <c:v>196.38493991439844</c:v>
                </c:pt>
                <c:pt idx="5">
                  <c:v>183.0531047749206</c:v>
                </c:pt>
                <c:pt idx="6">
                  <c:v>173.92187476537651</c:v>
                </c:pt>
                <c:pt idx="7">
                  <c:v>164.90288048619806</c:v>
                </c:pt>
                <c:pt idx="8">
                  <c:v>159.02690867092647</c:v>
                </c:pt>
                <c:pt idx="9">
                  <c:v>154.93338468894169</c:v>
                </c:pt>
                <c:pt idx="10">
                  <c:v>150.61144687037134</c:v>
                </c:pt>
                <c:pt idx="11">
                  <c:v>145.77834590242279</c:v>
                </c:pt>
                <c:pt idx="12">
                  <c:v>142.01020836769598</c:v>
                </c:pt>
                <c:pt idx="13">
                  <c:v>138.29939084561931</c:v>
                </c:pt>
                <c:pt idx="14">
                  <c:v>134.63407449471603</c:v>
                </c:pt>
                <c:pt idx="15">
                  <c:v>130.218600569812</c:v>
                </c:pt>
                <c:pt idx="16">
                  <c:v>127.1863972710908</c:v>
                </c:pt>
                <c:pt idx="17">
                  <c:v>124.08694190826199</c:v>
                </c:pt>
                <c:pt idx="18">
                  <c:v>122.10502745118545</c:v>
                </c:pt>
                <c:pt idx="19">
                  <c:v>120.53547004707639</c:v>
                </c:pt>
                <c:pt idx="20">
                  <c:v>119.13563744235812</c:v>
                </c:pt>
                <c:pt idx="21">
                  <c:v>118.38985795536361</c:v>
                </c:pt>
                <c:pt idx="22">
                  <c:v>117.70041994745841</c:v>
                </c:pt>
                <c:pt idx="23">
                  <c:v>116.80973208359163</c:v>
                </c:pt>
                <c:pt idx="24">
                  <c:v>116.0602380643908</c:v>
                </c:pt>
                <c:pt idx="25">
                  <c:v>115.26752211744977</c:v>
                </c:pt>
                <c:pt idx="26">
                  <c:v>114.20412670748729</c:v>
                </c:pt>
              </c:numCache>
            </c:numRef>
          </c:val>
        </c:ser>
        <c:ser>
          <c:idx val="13"/>
          <c:order val="13"/>
          <c:val>
            <c:numRef>
              <c:f>SUM!$AD$40:$AD$66</c:f>
              <c:numCache>
                <c:formatCode>General</c:formatCode>
                <c:ptCount val="27"/>
                <c:pt idx="0">
                  <c:v>450.95228744192991</c:v>
                </c:pt>
                <c:pt idx="1">
                  <c:v>280.41350079949882</c:v>
                </c:pt>
                <c:pt idx="2">
                  <c:v>233.16266501078849</c:v>
                </c:pt>
                <c:pt idx="3">
                  <c:v>214.39486929194734</c:v>
                </c:pt>
                <c:pt idx="4">
                  <c:v>201.12237177879246</c:v>
                </c:pt>
                <c:pt idx="5">
                  <c:v>187.65996512704425</c:v>
                </c:pt>
                <c:pt idx="6">
                  <c:v>178.37905150551731</c:v>
                </c:pt>
                <c:pt idx="7">
                  <c:v>169.22322024647809</c:v>
                </c:pt>
                <c:pt idx="8">
                  <c:v>163.28831176096116</c:v>
                </c:pt>
                <c:pt idx="9">
                  <c:v>159.17398720365469</c:v>
                </c:pt>
                <c:pt idx="10">
                  <c:v>154.81804666627391</c:v>
                </c:pt>
                <c:pt idx="11">
                  <c:v>149.91804682239984</c:v>
                </c:pt>
                <c:pt idx="12">
                  <c:v>146.07704618381294</c:v>
                </c:pt>
                <c:pt idx="13">
                  <c:v>142.27815283905184</c:v>
                </c:pt>
                <c:pt idx="14">
                  <c:v>138.51165372184826</c:v>
                </c:pt>
                <c:pt idx="15">
                  <c:v>133.96249492724948</c:v>
                </c:pt>
                <c:pt idx="16">
                  <c:v>130.84737988342133</c:v>
                </c:pt>
                <c:pt idx="17">
                  <c:v>127.68171066539078</c:v>
                </c:pt>
                <c:pt idx="18">
                  <c:v>125.67412429457072</c:v>
                </c:pt>
                <c:pt idx="19">
                  <c:v>124.10199949827549</c:v>
                </c:pt>
                <c:pt idx="20">
                  <c:v>122.73137957522901</c:v>
                </c:pt>
                <c:pt idx="21">
                  <c:v>122.03009103471148</c:v>
                </c:pt>
                <c:pt idx="22">
                  <c:v>121.38386060622317</c:v>
                </c:pt>
                <c:pt idx="23">
                  <c:v>120.53804875654515</c:v>
                </c:pt>
                <c:pt idx="24">
                  <c:v>119.81664904426137</c:v>
                </c:pt>
                <c:pt idx="25">
                  <c:v>119.04472522125091</c:v>
                </c:pt>
                <c:pt idx="26">
                  <c:v>117.99667953356196</c:v>
                </c:pt>
              </c:numCache>
            </c:numRef>
          </c:val>
        </c:ser>
        <c:ser>
          <c:idx val="14"/>
          <c:order val="14"/>
          <c:val>
            <c:numRef>
              <c:f>SUM!$AE$40:$AE$66</c:f>
              <c:numCache>
                <c:formatCode>General</c:formatCode>
                <c:ptCount val="27"/>
                <c:pt idx="0">
                  <c:v>456.28304007244242</c:v>
                </c:pt>
                <c:pt idx="1">
                  <c:v>285.51591600833746</c:v>
                </c:pt>
                <c:pt idx="2">
                  <c:v>238.10724259121906</c:v>
                </c:pt>
                <c:pt idx="3">
                  <c:v>219.33579261053708</c:v>
                </c:pt>
                <c:pt idx="4">
                  <c:v>206.02909474398618</c:v>
                </c:pt>
                <c:pt idx="5">
                  <c:v>192.43153176521841</c:v>
                </c:pt>
                <c:pt idx="6">
                  <c:v>182.99567287928596</c:v>
                </c:pt>
                <c:pt idx="7">
                  <c:v>173.69818920800355</c:v>
                </c:pt>
                <c:pt idx="8">
                  <c:v>167.70226843467066</c:v>
                </c:pt>
                <c:pt idx="9">
                  <c:v>163.56641052594276</c:v>
                </c:pt>
                <c:pt idx="10">
                  <c:v>159.1752691457412</c:v>
                </c:pt>
                <c:pt idx="11">
                  <c:v>154.20601224817517</c:v>
                </c:pt>
                <c:pt idx="12">
                  <c:v>150.28957870147849</c:v>
                </c:pt>
                <c:pt idx="13">
                  <c:v>146.39950126270421</c:v>
                </c:pt>
                <c:pt idx="14">
                  <c:v>142.52824594673771</c:v>
                </c:pt>
                <c:pt idx="15">
                  <c:v>137.84067671803493</c:v>
                </c:pt>
                <c:pt idx="16">
                  <c:v>134.63971668203268</c:v>
                </c:pt>
                <c:pt idx="17">
                  <c:v>131.40548975941869</c:v>
                </c:pt>
                <c:pt idx="18">
                  <c:v>129.3713224162955</c:v>
                </c:pt>
                <c:pt idx="19">
                  <c:v>127.79653930502248</c:v>
                </c:pt>
                <c:pt idx="20">
                  <c:v>126.45616650932932</c:v>
                </c:pt>
                <c:pt idx="21">
                  <c:v>125.80094393273026</c:v>
                </c:pt>
                <c:pt idx="22">
                  <c:v>125.19945015498628</c:v>
                </c:pt>
                <c:pt idx="23">
                  <c:v>124.4001018987384</c:v>
                </c:pt>
                <c:pt idx="24">
                  <c:v>123.70779010774153</c:v>
                </c:pt>
                <c:pt idx="25">
                  <c:v>122.95739362794436</c:v>
                </c:pt>
                <c:pt idx="26">
                  <c:v>121.92524036059487</c:v>
                </c:pt>
              </c:numCache>
            </c:numRef>
          </c:val>
        </c:ser>
        <c:ser>
          <c:idx val="15"/>
          <c:order val="15"/>
          <c:val>
            <c:numRef>
              <c:f>SUM!$AF$40:$AF$66</c:f>
              <c:numCache>
                <c:formatCode>General</c:formatCode>
                <c:ptCount val="27"/>
                <c:pt idx="0">
                  <c:v>461.79706118347224</c:v>
                </c:pt>
                <c:pt idx="1">
                  <c:v>290.79390723313566</c:v>
                </c:pt>
                <c:pt idx="2">
                  <c:v>243.22207039558728</c:v>
                </c:pt>
                <c:pt idx="3">
                  <c:v>224.44684276897843</c:v>
                </c:pt>
                <c:pt idx="4">
                  <c:v>211.10478961546383</c:v>
                </c:pt>
                <c:pt idx="5">
                  <c:v>197.36750298495335</c:v>
                </c:pt>
                <c:pt idx="6">
                  <c:v>187.77145661662254</c:v>
                </c:pt>
                <c:pt idx="7">
                  <c:v>178.32752229262115</c:v>
                </c:pt>
                <c:pt idx="8">
                  <c:v>172.26852084969539</c:v>
                </c:pt>
                <c:pt idx="9">
                  <c:v>168.11039934292384</c:v>
                </c:pt>
                <c:pt idx="10">
                  <c:v>163.6828631035867</c:v>
                </c:pt>
                <c:pt idx="11">
                  <c:v>158.64199895762982</c:v>
                </c:pt>
                <c:pt idx="12">
                  <c:v>154.64757124462687</c:v>
                </c:pt>
                <c:pt idx="13">
                  <c:v>150.66321156399573</c:v>
                </c:pt>
                <c:pt idx="14">
                  <c:v>146.68363796760985</c:v>
                </c:pt>
                <c:pt idx="15">
                  <c:v>141.85294728006295</c:v>
                </c:pt>
                <c:pt idx="16">
                  <c:v>138.56321776112111</c:v>
                </c:pt>
                <c:pt idx="17">
                  <c:v>135.25809613388176</c:v>
                </c:pt>
                <c:pt idx="18">
                  <c:v>133.19644138120762</c:v>
                </c:pt>
                <c:pt idx="19">
                  <c:v>131.61890929326424</c:v>
                </c:pt>
                <c:pt idx="20">
                  <c:v>130.30981508842885</c:v>
                </c:pt>
                <c:pt idx="21">
                  <c:v>129.70222890370874</c:v>
                </c:pt>
                <c:pt idx="22">
                  <c:v>129.14699633588879</c:v>
                </c:pt>
                <c:pt idx="23">
                  <c:v>128.39569450847458</c:v>
                </c:pt>
                <c:pt idx="24">
                  <c:v>127.73346125347831</c:v>
                </c:pt>
                <c:pt idx="25">
                  <c:v>127.00532510139666</c:v>
                </c:pt>
                <c:pt idx="26">
                  <c:v>125.98960529456116</c:v>
                </c:pt>
              </c:numCache>
            </c:numRef>
          </c:val>
        </c:ser>
        <c:ser>
          <c:idx val="16"/>
          <c:order val="16"/>
          <c:val>
            <c:numRef>
              <c:f>SUM!$AG$40:$AG$66</c:f>
              <c:numCache>
                <c:formatCode>General</c:formatCode>
                <c:ptCount val="27"/>
                <c:pt idx="0">
                  <c:v>467.49396020900929</c:v>
                </c:pt>
                <c:pt idx="1">
                  <c:v>296.24711694665592</c:v>
                </c:pt>
                <c:pt idx="2">
                  <c:v>248.50681286600488</c:v>
                </c:pt>
                <c:pt idx="3">
                  <c:v>229.7276847096206</c:v>
                </c:pt>
                <c:pt idx="4">
                  <c:v>216.34912599890197</c:v>
                </c:pt>
                <c:pt idx="5">
                  <c:v>202.46756649563667</c:v>
                </c:pt>
                <c:pt idx="6">
                  <c:v>192.7061105432546</c:v>
                </c:pt>
                <c:pt idx="7">
                  <c:v>183.1109451211897</c:v>
                </c:pt>
                <c:pt idx="8">
                  <c:v>176.98680211657532</c:v>
                </c:pt>
                <c:pt idx="9">
                  <c:v>172.80568938336921</c:v>
                </c:pt>
                <c:pt idx="10">
                  <c:v>168.34056852040683</c:v>
                </c:pt>
                <c:pt idx="11">
                  <c:v>163.22575519453545</c:v>
                </c:pt>
                <c:pt idx="12">
                  <c:v>159.15078090294449</c:v>
                </c:pt>
                <c:pt idx="13">
                  <c:v>155.06905131130779</c:v>
                </c:pt>
                <c:pt idx="14">
                  <c:v>150.97760910192613</c:v>
                </c:pt>
                <c:pt idx="15">
                  <c:v>145.9991009806281</c:v>
                </c:pt>
                <c:pt idx="16">
                  <c:v>142.6176865515215</c:v>
                </c:pt>
                <c:pt idx="17">
                  <c:v>139.23934030928231</c:v>
                </c:pt>
                <c:pt idx="18">
                  <c:v>137.14929442309702</c:v>
                </c:pt>
                <c:pt idx="19">
                  <c:v>135.56892296705104</c:v>
                </c:pt>
                <c:pt idx="20">
                  <c:v>134.29213572976312</c:v>
                </c:pt>
                <c:pt idx="21">
                  <c:v>133.73375161436684</c:v>
                </c:pt>
                <c:pt idx="22">
                  <c:v>133.22630014518182</c:v>
                </c:pt>
                <c:pt idx="23">
                  <c:v>132.52462267171657</c:v>
                </c:pt>
                <c:pt idx="24">
                  <c:v>131.89345546252738</c:v>
                </c:pt>
                <c:pt idx="25">
                  <c:v>131.18831030946964</c:v>
                </c:pt>
                <c:pt idx="26">
                  <c:v>130.18956328725963</c:v>
                </c:pt>
              </c:numCache>
            </c:numRef>
          </c:val>
        </c:ser>
        <c:ser>
          <c:idx val="17"/>
          <c:order val="17"/>
          <c:val>
            <c:numRef>
              <c:f>SUM!$AH$40:$AH$66</c:f>
              <c:numCache>
                <c:formatCode>General</c:formatCode>
                <c:ptCount val="27"/>
                <c:pt idx="0">
                  <c:v>473.3733333435178</c:v>
                </c:pt>
                <c:pt idx="1">
                  <c:v>301.8751755020931</c:v>
                </c:pt>
                <c:pt idx="2">
                  <c:v>253.96112306974007</c:v>
                </c:pt>
                <c:pt idx="3">
                  <c:v>235.17797201692611</c:v>
                </c:pt>
                <c:pt idx="4">
                  <c:v>221.76176230016958</c:v>
                </c:pt>
                <c:pt idx="5">
                  <c:v>207.73139942053365</c:v>
                </c:pt>
                <c:pt idx="6">
                  <c:v>197.79933258069693</c:v>
                </c:pt>
                <c:pt idx="7">
                  <c:v>188.04817401358008</c:v>
                </c:pt>
                <c:pt idx="8">
                  <c:v>181.85683629875012</c:v>
                </c:pt>
                <c:pt idx="9">
                  <c:v>177.6520074177032</c:v>
                </c:pt>
                <c:pt idx="10">
                  <c:v>173.14811656258092</c:v>
                </c:pt>
                <c:pt idx="11">
                  <c:v>167.95702066855424</c:v>
                </c:pt>
                <c:pt idx="12">
                  <c:v>163.79895653186981</c:v>
                </c:pt>
                <c:pt idx="13">
                  <c:v>159.61678019398377</c:v>
                </c:pt>
                <c:pt idx="14">
                  <c:v>155.40993118638383</c:v>
                </c:pt>
                <c:pt idx="15">
                  <c:v>150.2789252164246</c:v>
                </c:pt>
                <c:pt idx="16">
                  <c:v>146.80291982070705</c:v>
                </c:pt>
                <c:pt idx="17">
                  <c:v>143.34902638308878</c:v>
                </c:pt>
                <c:pt idx="18">
                  <c:v>141.22968844469557</c:v>
                </c:pt>
                <c:pt idx="19">
                  <c:v>139.64638750853652</c:v>
                </c:pt>
                <c:pt idx="20">
                  <c:v>138.40293242403322</c:v>
                </c:pt>
                <c:pt idx="21">
                  <c:v>137.89531114385557</c:v>
                </c:pt>
                <c:pt idx="22">
                  <c:v>137.43715583322688</c:v>
                </c:pt>
                <c:pt idx="23">
                  <c:v>136.786675562087</c:v>
                </c:pt>
                <c:pt idx="24">
                  <c:v>136.18755869835303</c:v>
                </c:pt>
                <c:pt idx="25">
                  <c:v>135.50613282402045</c:v>
                </c:pt>
                <c:pt idx="26">
                  <c:v>134.52489613631272</c:v>
                </c:pt>
              </c:numCache>
            </c:numRef>
          </c:val>
        </c:ser>
        <c:bandFmts/>
        <c:axId val="308892416"/>
        <c:axId val="308893952"/>
        <c:axId val="308874752"/>
      </c:surface3DChart>
      <c:catAx>
        <c:axId val="308892416"/>
        <c:scaling>
          <c:orientation val="minMax"/>
        </c:scaling>
        <c:delete val="0"/>
        <c:axPos val="b"/>
        <c:majorTickMark val="out"/>
        <c:minorTickMark val="none"/>
        <c:tickLblPos val="nextTo"/>
        <c:crossAx val="308893952"/>
        <c:crosses val="autoZero"/>
        <c:auto val="1"/>
        <c:lblAlgn val="ctr"/>
        <c:lblOffset val="100"/>
        <c:noMultiLvlLbl val="0"/>
      </c:catAx>
      <c:valAx>
        <c:axId val="308893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8892416"/>
        <c:crosses val="autoZero"/>
        <c:crossBetween val="midCat"/>
      </c:valAx>
      <c:serAx>
        <c:axId val="308874752"/>
        <c:scaling>
          <c:orientation val="minMax"/>
        </c:scaling>
        <c:delete val="0"/>
        <c:axPos val="b"/>
        <c:majorTickMark val="out"/>
        <c:minorTickMark val="none"/>
        <c:tickLblPos val="nextTo"/>
        <c:crossAx val="308893952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Volatility Surface of the Input Var Swap options</a:t>
            </a:r>
          </a:p>
        </c:rich>
      </c:tx>
      <c:overlay val="1"/>
    </c:title>
    <c:autoTitleDeleted val="0"/>
    <c:view3D>
      <c:rotX val="15"/>
      <c:rotY val="2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4.2825960939792317E-2"/>
          <c:y val="1.5192544358144306E-2"/>
          <c:w val="0.80299193982289596"/>
          <c:h val="0.90999228042635261"/>
        </c:manualLayout>
      </c:layout>
      <c:surface3DChart>
        <c:wireframe val="0"/>
        <c:ser>
          <c:idx val="0"/>
          <c:order val="0"/>
          <c:val>
            <c:numRef>
              <c:f>SUM!$Q$71:$Q$97</c:f>
              <c:numCache>
                <c:formatCode>General</c:formatCode>
                <c:ptCount val="27"/>
                <c:pt idx="0">
                  <c:v>2977.3673332002359</c:v>
                </c:pt>
                <c:pt idx="1">
                  <c:v>2809.9999558291252</c:v>
                </c:pt>
                <c:pt idx="2">
                  <c:v>2764.9405392475978</c:v>
                </c:pt>
                <c:pt idx="3">
                  <c:v>2746.2234715159852</c:v>
                </c:pt>
                <c:pt idx="4">
                  <c:v>2733.4257217124191</c:v>
                </c:pt>
                <c:pt idx="5">
                  <c:v>2721.8391669148964</c:v>
                </c:pt>
                <c:pt idx="6">
                  <c:v>2714.708164144713</c:v>
                </c:pt>
                <c:pt idx="7">
                  <c:v>2707.5172470301304</c:v>
                </c:pt>
                <c:pt idx="8">
                  <c:v>2702.4285000664599</c:v>
                </c:pt>
                <c:pt idx="9">
                  <c:v>2698.6127918337693</c:v>
                </c:pt>
                <c:pt idx="10">
                  <c:v>2694.7449769011769</c:v>
                </c:pt>
                <c:pt idx="11">
                  <c:v>2690.805260608252</c:v>
                </c:pt>
                <c:pt idx="12">
                  <c:v>2688.0100312977534</c:v>
                </c:pt>
                <c:pt idx="13">
                  <c:v>2685.4750777418203</c:v>
                </c:pt>
                <c:pt idx="14">
                  <c:v>2683.1603774607147</c:v>
                </c:pt>
                <c:pt idx="15">
                  <c:v>2680.528984759284</c:v>
                </c:pt>
                <c:pt idx="16">
                  <c:v>2678.6030555361249</c:v>
                </c:pt>
                <c:pt idx="17">
                  <c:v>2676.3869578908962</c:v>
                </c:pt>
                <c:pt idx="18">
                  <c:v>2674.7475032943685</c:v>
                </c:pt>
                <c:pt idx="19">
                  <c:v>2673.2121936755384</c:v>
                </c:pt>
                <c:pt idx="20">
                  <c:v>2671.4226684094315</c:v>
                </c:pt>
                <c:pt idx="21">
                  <c:v>2670.0833467761995</c:v>
                </c:pt>
                <c:pt idx="22">
                  <c:v>2668.8174416872939</c:v>
                </c:pt>
                <c:pt idx="23">
                  <c:v>2667.3279788024993</c:v>
                </c:pt>
                <c:pt idx="24">
                  <c:v>2666.203601065723</c:v>
                </c:pt>
                <c:pt idx="25">
                  <c:v>2665.1334276315283</c:v>
                </c:pt>
                <c:pt idx="26">
                  <c:v>2663.865193330822</c:v>
                </c:pt>
              </c:numCache>
            </c:numRef>
          </c:val>
        </c:ser>
        <c:ser>
          <c:idx val="1"/>
          <c:order val="1"/>
          <c:val>
            <c:numRef>
              <c:f>SUM!$R$71:$R$97</c:f>
              <c:numCache>
                <c:formatCode>General</c:formatCode>
                <c:ptCount val="27"/>
                <c:pt idx="0">
                  <c:v>3397.267333200236</c:v>
                </c:pt>
                <c:pt idx="1">
                  <c:v>3229.8999558291248</c:v>
                </c:pt>
                <c:pt idx="2">
                  <c:v>3184.8405392475975</c:v>
                </c:pt>
                <c:pt idx="3">
                  <c:v>3166.1234715159849</c:v>
                </c:pt>
                <c:pt idx="4">
                  <c:v>3153.3257217124187</c:v>
                </c:pt>
                <c:pt idx="5">
                  <c:v>3141.739166914896</c:v>
                </c:pt>
                <c:pt idx="6">
                  <c:v>3134.6081641447126</c:v>
                </c:pt>
                <c:pt idx="7">
                  <c:v>3127.4172470301301</c:v>
                </c:pt>
                <c:pt idx="8">
                  <c:v>3122.3285000664596</c:v>
                </c:pt>
                <c:pt idx="9">
                  <c:v>3118.5127918337694</c:v>
                </c:pt>
                <c:pt idx="10">
                  <c:v>3114.6449769011765</c:v>
                </c:pt>
                <c:pt idx="11">
                  <c:v>3110.705260608252</c:v>
                </c:pt>
                <c:pt idx="12">
                  <c:v>3107.910031297753</c:v>
                </c:pt>
                <c:pt idx="13">
                  <c:v>3105.37507774182</c:v>
                </c:pt>
                <c:pt idx="14">
                  <c:v>3103.0603774607143</c:v>
                </c:pt>
                <c:pt idx="15">
                  <c:v>3100.4289847592836</c:v>
                </c:pt>
                <c:pt idx="16">
                  <c:v>3098.503055536125</c:v>
                </c:pt>
                <c:pt idx="17">
                  <c:v>3096.2869578908949</c:v>
                </c:pt>
                <c:pt idx="18">
                  <c:v>3094.6475032943681</c:v>
                </c:pt>
                <c:pt idx="19">
                  <c:v>3093.112193675538</c:v>
                </c:pt>
                <c:pt idx="20">
                  <c:v>3091.3226684094311</c:v>
                </c:pt>
                <c:pt idx="21">
                  <c:v>3089.9833467761991</c:v>
                </c:pt>
                <c:pt idx="22">
                  <c:v>3088.717441687294</c:v>
                </c:pt>
                <c:pt idx="23">
                  <c:v>3087.2279788024989</c:v>
                </c:pt>
                <c:pt idx="24">
                  <c:v>3086.1036010657231</c:v>
                </c:pt>
                <c:pt idx="25">
                  <c:v>3085.033427631528</c:v>
                </c:pt>
                <c:pt idx="26">
                  <c:v>3083.7651933308216</c:v>
                </c:pt>
              </c:numCache>
            </c:numRef>
          </c:val>
        </c:ser>
        <c:ser>
          <c:idx val="2"/>
          <c:order val="2"/>
          <c:val>
            <c:numRef>
              <c:f>SUM!$S$71:$S$97</c:f>
              <c:numCache>
                <c:formatCode>General</c:formatCode>
                <c:ptCount val="27"/>
                <c:pt idx="0">
                  <c:v>3777.3673332002359</c:v>
                </c:pt>
                <c:pt idx="1">
                  <c:v>3609.9999558291252</c:v>
                </c:pt>
                <c:pt idx="2">
                  <c:v>3564.9405392475978</c:v>
                </c:pt>
                <c:pt idx="3">
                  <c:v>3546.2234715159852</c:v>
                </c:pt>
                <c:pt idx="4">
                  <c:v>3533.4257217124191</c:v>
                </c:pt>
                <c:pt idx="5">
                  <c:v>3521.8391669148964</c:v>
                </c:pt>
                <c:pt idx="6">
                  <c:v>3514.708164144713</c:v>
                </c:pt>
                <c:pt idx="7">
                  <c:v>3507.5172470301304</c:v>
                </c:pt>
                <c:pt idx="8">
                  <c:v>3502.4285000664599</c:v>
                </c:pt>
                <c:pt idx="9">
                  <c:v>3498.6127918337693</c:v>
                </c:pt>
                <c:pt idx="10">
                  <c:v>3494.7449769011769</c:v>
                </c:pt>
                <c:pt idx="11">
                  <c:v>3490.805260608252</c:v>
                </c:pt>
                <c:pt idx="12">
                  <c:v>3488.0100312977534</c:v>
                </c:pt>
                <c:pt idx="13">
                  <c:v>3485.4750777418203</c:v>
                </c:pt>
                <c:pt idx="14">
                  <c:v>3483.1603774607147</c:v>
                </c:pt>
                <c:pt idx="15">
                  <c:v>3480.528984759284</c:v>
                </c:pt>
                <c:pt idx="16">
                  <c:v>3478.6030555361249</c:v>
                </c:pt>
                <c:pt idx="17">
                  <c:v>3476.3869578908962</c:v>
                </c:pt>
                <c:pt idx="18">
                  <c:v>3474.7475032943685</c:v>
                </c:pt>
                <c:pt idx="19">
                  <c:v>3473.2121936755384</c:v>
                </c:pt>
                <c:pt idx="20">
                  <c:v>3471.4226684094315</c:v>
                </c:pt>
                <c:pt idx="21">
                  <c:v>3470.0833467761995</c:v>
                </c:pt>
                <c:pt idx="22">
                  <c:v>3468.8174416872939</c:v>
                </c:pt>
                <c:pt idx="23">
                  <c:v>3467.3279788024993</c:v>
                </c:pt>
                <c:pt idx="24">
                  <c:v>3466.203601065723</c:v>
                </c:pt>
                <c:pt idx="25">
                  <c:v>3465.1334276315283</c:v>
                </c:pt>
                <c:pt idx="26">
                  <c:v>3463.865193330822</c:v>
                </c:pt>
              </c:numCache>
            </c:numRef>
          </c:val>
        </c:ser>
        <c:ser>
          <c:idx val="3"/>
          <c:order val="3"/>
          <c:val>
            <c:numRef>
              <c:f>SUM!$T$71:$T$97</c:f>
              <c:numCache>
                <c:formatCode>General</c:formatCode>
                <c:ptCount val="27"/>
                <c:pt idx="0">
                  <c:v>4092.4673332002358</c:v>
                </c:pt>
                <c:pt idx="1">
                  <c:v>3925.0999558291255</c:v>
                </c:pt>
                <c:pt idx="2">
                  <c:v>3880.0405392475982</c:v>
                </c:pt>
                <c:pt idx="3">
                  <c:v>3861.3234715159847</c:v>
                </c:pt>
                <c:pt idx="4">
                  <c:v>3848.5257217124185</c:v>
                </c:pt>
                <c:pt idx="5">
                  <c:v>3836.9391669148968</c:v>
                </c:pt>
                <c:pt idx="6">
                  <c:v>3829.8081641447125</c:v>
                </c:pt>
                <c:pt idx="7">
                  <c:v>3822.6172470301308</c:v>
                </c:pt>
                <c:pt idx="8">
                  <c:v>3817.5285000664603</c:v>
                </c:pt>
                <c:pt idx="9">
                  <c:v>3813.7127918337696</c:v>
                </c:pt>
                <c:pt idx="10">
                  <c:v>3809.8449769011763</c:v>
                </c:pt>
                <c:pt idx="11">
                  <c:v>3805.9052606082519</c:v>
                </c:pt>
                <c:pt idx="12">
                  <c:v>3803.1100312977528</c:v>
                </c:pt>
                <c:pt idx="13">
                  <c:v>3800.5750777418198</c:v>
                </c:pt>
                <c:pt idx="14">
                  <c:v>3798.2603774607142</c:v>
                </c:pt>
                <c:pt idx="15">
                  <c:v>3795.6289847592843</c:v>
                </c:pt>
                <c:pt idx="16">
                  <c:v>3793.7030555361248</c:v>
                </c:pt>
                <c:pt idx="17">
                  <c:v>3791.4869578908965</c:v>
                </c:pt>
                <c:pt idx="18">
                  <c:v>3789.8475032943679</c:v>
                </c:pt>
                <c:pt idx="19">
                  <c:v>3788.3121936755388</c:v>
                </c:pt>
                <c:pt idx="20">
                  <c:v>3786.5226684094309</c:v>
                </c:pt>
                <c:pt idx="21">
                  <c:v>3785.183346776199</c:v>
                </c:pt>
                <c:pt idx="22">
                  <c:v>3783.9174416872938</c:v>
                </c:pt>
                <c:pt idx="23">
                  <c:v>3782.4279788024996</c:v>
                </c:pt>
                <c:pt idx="24">
                  <c:v>3781.3036010657229</c:v>
                </c:pt>
                <c:pt idx="25">
                  <c:v>3780.2334276315278</c:v>
                </c:pt>
                <c:pt idx="26">
                  <c:v>3778.9651933308223</c:v>
                </c:pt>
              </c:numCache>
            </c:numRef>
          </c:val>
        </c:ser>
        <c:ser>
          <c:idx val="4"/>
          <c:order val="4"/>
          <c:val>
            <c:numRef>
              <c:f>SUM!$U$71:$U$97</c:f>
              <c:numCache>
                <c:formatCode>General</c:formatCode>
                <c:ptCount val="27"/>
                <c:pt idx="0">
                  <c:v>4314.9673332002367</c:v>
                </c:pt>
                <c:pt idx="1">
                  <c:v>4147.5999558291251</c:v>
                </c:pt>
                <c:pt idx="2">
                  <c:v>4102.5405392475977</c:v>
                </c:pt>
                <c:pt idx="3">
                  <c:v>4083.8234715159856</c:v>
                </c:pt>
                <c:pt idx="4">
                  <c:v>4071.0257217124195</c:v>
                </c:pt>
                <c:pt idx="5">
                  <c:v>4059.4391669148963</c:v>
                </c:pt>
                <c:pt idx="6">
                  <c:v>4052.308164144712</c:v>
                </c:pt>
                <c:pt idx="7">
                  <c:v>4045.1172470301303</c:v>
                </c:pt>
                <c:pt idx="8">
                  <c:v>4040.0285000664594</c:v>
                </c:pt>
                <c:pt idx="9">
                  <c:v>4036.2127918337692</c:v>
                </c:pt>
                <c:pt idx="10">
                  <c:v>4032.3449769011759</c:v>
                </c:pt>
                <c:pt idx="11">
                  <c:v>4028.405260608251</c:v>
                </c:pt>
                <c:pt idx="12">
                  <c:v>4025.6100312977524</c:v>
                </c:pt>
                <c:pt idx="13">
                  <c:v>4023.0750777418193</c:v>
                </c:pt>
                <c:pt idx="14">
                  <c:v>4020.7603774607137</c:v>
                </c:pt>
                <c:pt idx="15">
                  <c:v>4018.1289847592834</c:v>
                </c:pt>
                <c:pt idx="16">
                  <c:v>4016.2030555361257</c:v>
                </c:pt>
                <c:pt idx="17">
                  <c:v>4013.9869578908956</c:v>
                </c:pt>
                <c:pt idx="18">
                  <c:v>4012.3475032943675</c:v>
                </c:pt>
                <c:pt idx="19">
                  <c:v>4010.8121936755383</c:v>
                </c:pt>
                <c:pt idx="20">
                  <c:v>4009.0226684094318</c:v>
                </c:pt>
                <c:pt idx="21">
                  <c:v>4007.6833467761999</c:v>
                </c:pt>
                <c:pt idx="22">
                  <c:v>4006.4174416872929</c:v>
                </c:pt>
                <c:pt idx="23">
                  <c:v>4004.9279788024987</c:v>
                </c:pt>
                <c:pt idx="24">
                  <c:v>4003.8036010657238</c:v>
                </c:pt>
                <c:pt idx="25">
                  <c:v>4002.7334276315287</c:v>
                </c:pt>
                <c:pt idx="26">
                  <c:v>4001.4651933308214</c:v>
                </c:pt>
              </c:numCache>
            </c:numRef>
          </c:val>
        </c:ser>
        <c:ser>
          <c:idx val="5"/>
          <c:order val="5"/>
          <c:val>
            <c:numRef>
              <c:f>SUM!$V$71:$V$97</c:f>
              <c:numCache>
                <c:formatCode>General</c:formatCode>
                <c:ptCount val="27"/>
                <c:pt idx="0">
                  <c:v>4414.8673332002354</c:v>
                </c:pt>
                <c:pt idx="1">
                  <c:v>4247.4999558291256</c:v>
                </c:pt>
                <c:pt idx="2">
                  <c:v>4202.4405392475974</c:v>
                </c:pt>
                <c:pt idx="3">
                  <c:v>4183.7234715159857</c:v>
                </c:pt>
                <c:pt idx="4">
                  <c:v>4170.9257217124195</c:v>
                </c:pt>
                <c:pt idx="5">
                  <c:v>4159.3391669148969</c:v>
                </c:pt>
                <c:pt idx="6">
                  <c:v>4152.2081641447121</c:v>
                </c:pt>
                <c:pt idx="7">
                  <c:v>4145.0172470301304</c:v>
                </c:pt>
                <c:pt idx="8">
                  <c:v>4139.9285000664595</c:v>
                </c:pt>
                <c:pt idx="9">
                  <c:v>4136.1127918337697</c:v>
                </c:pt>
                <c:pt idx="10">
                  <c:v>4132.2449769011764</c:v>
                </c:pt>
                <c:pt idx="11">
                  <c:v>4128.305260608251</c:v>
                </c:pt>
                <c:pt idx="12">
                  <c:v>4125.5100312977529</c:v>
                </c:pt>
                <c:pt idx="13">
                  <c:v>4122.9750777418194</c:v>
                </c:pt>
                <c:pt idx="14">
                  <c:v>4120.6603774607138</c:v>
                </c:pt>
                <c:pt idx="15">
                  <c:v>4118.028984759284</c:v>
                </c:pt>
                <c:pt idx="16">
                  <c:v>4116.1030555361258</c:v>
                </c:pt>
                <c:pt idx="17">
                  <c:v>4113.8869578908962</c:v>
                </c:pt>
                <c:pt idx="18">
                  <c:v>4112.2475032943676</c:v>
                </c:pt>
                <c:pt idx="19">
                  <c:v>4110.7121936755384</c:v>
                </c:pt>
                <c:pt idx="20">
                  <c:v>4108.9226684094319</c:v>
                </c:pt>
                <c:pt idx="21">
                  <c:v>4107.5833467762004</c:v>
                </c:pt>
                <c:pt idx="22">
                  <c:v>4106.3174416872935</c:v>
                </c:pt>
                <c:pt idx="23">
                  <c:v>4104.8279788024993</c:v>
                </c:pt>
                <c:pt idx="24">
                  <c:v>4103.7036010657239</c:v>
                </c:pt>
                <c:pt idx="25">
                  <c:v>4102.6334276315292</c:v>
                </c:pt>
                <c:pt idx="26">
                  <c:v>4101.365193330822</c:v>
                </c:pt>
              </c:numCache>
            </c:numRef>
          </c:val>
        </c:ser>
        <c:ser>
          <c:idx val="6"/>
          <c:order val="6"/>
          <c:val>
            <c:numRef>
              <c:f>SUM!$W$71:$W$97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7"/>
          <c:order val="7"/>
          <c:val>
            <c:numRef>
              <c:f>SUM!$X$71:$X$97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8"/>
          <c:order val="8"/>
          <c:val>
            <c:numRef>
              <c:f>SUM!$Y$71:$Y$97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9"/>
          <c:order val="9"/>
          <c:val>
            <c:numRef>
              <c:f>SUM!$Z$71:$Z$97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0"/>
          <c:order val="10"/>
          <c:val>
            <c:numRef>
              <c:f>SUM!$AA$71:$AA$97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1"/>
          <c:order val="11"/>
          <c:val>
            <c:numRef>
              <c:f>SUM!$AB$71:$AB$97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2"/>
          <c:order val="12"/>
          <c:val>
            <c:numRef>
              <c:f>SUM!$AC$71:$AC$97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3"/>
          <c:order val="13"/>
          <c:val>
            <c:numRef>
              <c:f>SUM!$AD$71:$AD$97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4"/>
          <c:order val="14"/>
          <c:val>
            <c:numRef>
              <c:f>SUM!$AE$71:$AE$97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5"/>
          <c:order val="15"/>
          <c:val>
            <c:numRef>
              <c:f>SUM!$AF$71:$AF$97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6"/>
          <c:order val="16"/>
          <c:val>
            <c:numRef>
              <c:f>SUM!$AG$71:$AG$97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ser>
          <c:idx val="17"/>
          <c:order val="17"/>
          <c:val>
            <c:numRef>
              <c:f>SUM!$AH$71:$AH$97</c:f>
              <c:numCache>
                <c:formatCode>General</c:formatCode>
                <c:ptCount val="27"/>
                <c:pt idx="0">
                  <c:v>4417.3673332002363</c:v>
                </c:pt>
                <c:pt idx="1">
                  <c:v>4249.9999558291256</c:v>
                </c:pt>
                <c:pt idx="2">
                  <c:v>4204.9405392475983</c:v>
                </c:pt>
                <c:pt idx="3">
                  <c:v>4186.2234715159857</c:v>
                </c:pt>
                <c:pt idx="4">
                  <c:v>4173.4257217124195</c:v>
                </c:pt>
                <c:pt idx="5">
                  <c:v>4161.8391669148969</c:v>
                </c:pt>
                <c:pt idx="6">
                  <c:v>4154.7081641447139</c:v>
                </c:pt>
                <c:pt idx="7">
                  <c:v>4147.5172470301313</c:v>
                </c:pt>
                <c:pt idx="8">
                  <c:v>4142.4285000664604</c:v>
                </c:pt>
                <c:pt idx="9">
                  <c:v>4138.6127918337697</c:v>
                </c:pt>
                <c:pt idx="10">
                  <c:v>4134.7449769011773</c:v>
                </c:pt>
                <c:pt idx="11">
                  <c:v>4130.8052606082529</c:v>
                </c:pt>
                <c:pt idx="12">
                  <c:v>4128.0100312977538</c:v>
                </c:pt>
                <c:pt idx="13">
                  <c:v>4125.4750777418212</c:v>
                </c:pt>
                <c:pt idx="14">
                  <c:v>4123.1603774607156</c:v>
                </c:pt>
                <c:pt idx="15">
                  <c:v>4120.5289847592849</c:v>
                </c:pt>
                <c:pt idx="16">
                  <c:v>4118.6030555361258</c:v>
                </c:pt>
                <c:pt idx="17">
                  <c:v>4116.3869578908962</c:v>
                </c:pt>
                <c:pt idx="18">
                  <c:v>4114.7475032943685</c:v>
                </c:pt>
                <c:pt idx="19">
                  <c:v>4113.2121936755393</c:v>
                </c:pt>
                <c:pt idx="20">
                  <c:v>4111.4226684094319</c:v>
                </c:pt>
                <c:pt idx="21">
                  <c:v>4110.0833467762004</c:v>
                </c:pt>
                <c:pt idx="22">
                  <c:v>4108.8174416872944</c:v>
                </c:pt>
                <c:pt idx="23">
                  <c:v>4107.3279788025002</c:v>
                </c:pt>
                <c:pt idx="24">
                  <c:v>4106.2036010657239</c:v>
                </c:pt>
                <c:pt idx="25">
                  <c:v>4105.1334276315283</c:v>
                </c:pt>
                <c:pt idx="26">
                  <c:v>4103.865193330822</c:v>
                </c:pt>
              </c:numCache>
            </c:numRef>
          </c:val>
        </c:ser>
        <c:bandFmts/>
        <c:axId val="309163520"/>
        <c:axId val="309165056"/>
        <c:axId val="309158336"/>
      </c:surface3DChart>
      <c:catAx>
        <c:axId val="309163520"/>
        <c:scaling>
          <c:orientation val="minMax"/>
        </c:scaling>
        <c:delete val="0"/>
        <c:axPos val="b"/>
        <c:majorTickMark val="out"/>
        <c:minorTickMark val="none"/>
        <c:tickLblPos val="nextTo"/>
        <c:crossAx val="309165056"/>
        <c:crosses val="autoZero"/>
        <c:auto val="1"/>
        <c:lblAlgn val="ctr"/>
        <c:lblOffset val="100"/>
        <c:noMultiLvlLbl val="0"/>
      </c:catAx>
      <c:valAx>
        <c:axId val="3091650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9163520"/>
        <c:crosses val="autoZero"/>
        <c:crossBetween val="midCat"/>
      </c:valAx>
      <c:serAx>
        <c:axId val="309158336"/>
        <c:scaling>
          <c:orientation val="minMax"/>
        </c:scaling>
        <c:delete val="0"/>
        <c:axPos val="b"/>
        <c:majorTickMark val="out"/>
        <c:minorTickMark val="none"/>
        <c:tickLblPos val="nextTo"/>
        <c:crossAx val="309165056"/>
        <c:crosses val="autoZero"/>
      </c:serAx>
    </c:plotArea>
    <c:legend>
      <c:legendPos val="r"/>
      <c:overlay val="0"/>
      <c:txPr>
        <a:bodyPr/>
        <a:lstStyle/>
        <a:p>
          <a:pPr rtl="0">
            <a:defRPr/>
          </a:pPr>
          <a:endParaRPr lang="fr-FR"/>
        </a:p>
      </c:txPr>
    </c:legend>
    <c:plotVisOnly val="1"/>
    <c:dispBlanksAs val="zero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6.xml"/><Relationship Id="rId3" Type="http://schemas.openxmlformats.org/officeDocument/2006/relationships/chart" Target="../charts/chart11.xml"/><Relationship Id="rId7" Type="http://schemas.openxmlformats.org/officeDocument/2006/relationships/chart" Target="../charts/chart15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6" Type="http://schemas.openxmlformats.org/officeDocument/2006/relationships/chart" Target="../charts/chart14.xml"/><Relationship Id="rId5" Type="http://schemas.openxmlformats.org/officeDocument/2006/relationships/chart" Target="../charts/chart13.xml"/><Relationship Id="rId4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42022</xdr:colOff>
      <xdr:row>17</xdr:row>
      <xdr:rowOff>11206</xdr:rowOff>
    </xdr:from>
    <xdr:to>
      <xdr:col>31</xdr:col>
      <xdr:colOff>342339</xdr:colOff>
      <xdr:row>31</xdr:row>
      <xdr:rowOff>87406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18489</xdr:colOff>
      <xdr:row>15</xdr:row>
      <xdr:rowOff>1122</xdr:rowOff>
    </xdr:from>
    <xdr:to>
      <xdr:col>11</xdr:col>
      <xdr:colOff>318807</xdr:colOff>
      <xdr:row>29</xdr:row>
      <xdr:rowOff>77322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231321</xdr:colOff>
      <xdr:row>14</xdr:row>
      <xdr:rowOff>36738</xdr:rowOff>
    </xdr:from>
    <xdr:to>
      <xdr:col>21</xdr:col>
      <xdr:colOff>246529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258042</xdr:colOff>
      <xdr:row>18</xdr:row>
      <xdr:rowOff>156109</xdr:rowOff>
    </xdr:from>
    <xdr:to>
      <xdr:col>29</xdr:col>
      <xdr:colOff>509154</xdr:colOff>
      <xdr:row>40</xdr:row>
      <xdr:rowOff>56284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42</xdr:col>
      <xdr:colOff>496041</xdr:colOff>
      <xdr:row>17</xdr:row>
      <xdr:rowOff>13605</xdr:rowOff>
    </xdr:from>
    <xdr:to>
      <xdr:col>60</xdr:col>
      <xdr:colOff>45768</xdr:colOff>
      <xdr:row>48</xdr:row>
      <xdr:rowOff>131124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70</xdr:col>
      <xdr:colOff>122465</xdr:colOff>
      <xdr:row>17</xdr:row>
      <xdr:rowOff>108854</xdr:rowOff>
    </xdr:from>
    <xdr:to>
      <xdr:col>87</xdr:col>
      <xdr:colOff>284514</xdr:colOff>
      <xdr:row>49</xdr:row>
      <xdr:rowOff>22266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101</xdr:col>
      <xdr:colOff>68036</xdr:colOff>
      <xdr:row>16</xdr:row>
      <xdr:rowOff>163286</xdr:rowOff>
    </xdr:from>
    <xdr:to>
      <xdr:col>118</xdr:col>
      <xdr:colOff>230086</xdr:colOff>
      <xdr:row>48</xdr:row>
      <xdr:rowOff>76697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258042</xdr:colOff>
      <xdr:row>62</xdr:row>
      <xdr:rowOff>156109</xdr:rowOff>
    </xdr:from>
    <xdr:to>
      <xdr:col>29</xdr:col>
      <xdr:colOff>509154</xdr:colOff>
      <xdr:row>84</xdr:row>
      <xdr:rowOff>56284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15</xdr:row>
      <xdr:rowOff>57150</xdr:rowOff>
    </xdr:from>
    <xdr:to>
      <xdr:col>7</xdr:col>
      <xdr:colOff>571499</xdr:colOff>
      <xdr:row>27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414337</xdr:colOff>
      <xdr:row>12</xdr:row>
      <xdr:rowOff>95251</xdr:rowOff>
    </xdr:from>
    <xdr:to>
      <xdr:col>21</xdr:col>
      <xdr:colOff>542925</xdr:colOff>
      <xdr:row>26</xdr:row>
      <xdr:rowOff>76201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30</xdr:col>
      <xdr:colOff>512988</xdr:colOff>
      <xdr:row>6</xdr:row>
      <xdr:rowOff>16330</xdr:rowOff>
    </xdr:from>
    <xdr:to>
      <xdr:col>37</xdr:col>
      <xdr:colOff>200024</xdr:colOff>
      <xdr:row>26</xdr:row>
      <xdr:rowOff>28575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557893</xdr:colOff>
      <xdr:row>22</xdr:row>
      <xdr:rowOff>106135</xdr:rowOff>
    </xdr:from>
    <xdr:to>
      <xdr:col>36</xdr:col>
      <xdr:colOff>174172</xdr:colOff>
      <xdr:row>34</xdr:row>
      <xdr:rowOff>157842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395967</xdr:colOff>
      <xdr:row>12</xdr:row>
      <xdr:rowOff>180976</xdr:rowOff>
    </xdr:from>
    <xdr:to>
      <xdr:col>28</xdr:col>
      <xdr:colOff>19049</xdr:colOff>
      <xdr:row>27</xdr:row>
      <xdr:rowOff>38101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38100</xdr:colOff>
      <xdr:row>13</xdr:row>
      <xdr:rowOff>195262</xdr:rowOff>
    </xdr:from>
    <xdr:to>
      <xdr:col>17</xdr:col>
      <xdr:colOff>152400</xdr:colOff>
      <xdr:row>27</xdr:row>
      <xdr:rowOff>138112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</xdr:col>
      <xdr:colOff>855888</xdr:colOff>
      <xdr:row>28</xdr:row>
      <xdr:rowOff>96610</xdr:rowOff>
    </xdr:from>
    <xdr:to>
      <xdr:col>13</xdr:col>
      <xdr:colOff>502103</xdr:colOff>
      <xdr:row>53</xdr:row>
      <xdr:rowOff>111578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400050</xdr:colOff>
      <xdr:row>28</xdr:row>
      <xdr:rowOff>161925</xdr:rowOff>
    </xdr:from>
    <xdr:to>
      <xdr:col>24</xdr:col>
      <xdr:colOff>141515</xdr:colOff>
      <xdr:row>53</xdr:row>
      <xdr:rowOff>176893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0.39997558519241921"/>
  </sheetPr>
  <dimension ref="A1:BZ214"/>
  <sheetViews>
    <sheetView workbookViewId="0">
      <selection activeCell="K113" sqref="K113"/>
    </sheetView>
  </sheetViews>
  <sheetFormatPr defaultRowHeight="15"/>
  <cols>
    <col min="1" max="16" width="9.140625" style="67"/>
    <col min="17" max="17" width="10.7109375" style="67" bestFit="1" customWidth="1"/>
    <col min="18" max="21" width="9.140625" style="67"/>
    <col min="22" max="22" width="11.42578125" style="35" customWidth="1"/>
    <col min="23" max="26" width="9.140625" style="35"/>
    <col min="27" max="27" width="12.42578125" style="35" customWidth="1"/>
    <col min="28" max="31" width="9.140625" style="35"/>
    <col min="32" max="42" width="9.140625" style="67"/>
    <col min="43" max="43" width="9.140625" style="35"/>
    <col min="44" max="54" width="9.140625" style="67"/>
    <col min="55" max="55" width="9.140625" style="35"/>
    <col min="56" max="66" width="9.140625" style="67"/>
    <col min="67" max="67" width="9.140625" style="35"/>
    <col min="68" max="16384" width="9.140625" style="67"/>
  </cols>
  <sheetData>
    <row r="1" spans="1:78" ht="15.75" thickBot="1">
      <c r="A1" s="182" t="s">
        <v>51</v>
      </c>
      <c r="B1" s="182"/>
      <c r="C1" s="182"/>
      <c r="D1" s="182"/>
      <c r="E1" s="182"/>
      <c r="F1" s="182"/>
      <c r="G1" s="182"/>
      <c r="H1" s="182" t="s">
        <v>52</v>
      </c>
      <c r="I1" s="182"/>
      <c r="J1" s="182"/>
      <c r="K1" s="182"/>
      <c r="L1" s="182"/>
      <c r="M1" s="182"/>
      <c r="N1" s="182"/>
    </row>
    <row r="2" spans="1:78">
      <c r="A2" s="124" t="s">
        <v>53</v>
      </c>
      <c r="B2" s="124" t="s">
        <v>15</v>
      </c>
      <c r="C2" s="124" t="s">
        <v>54</v>
      </c>
      <c r="D2" s="124" t="s">
        <v>55</v>
      </c>
      <c r="E2" s="124" t="s">
        <v>56</v>
      </c>
      <c r="F2" s="124" t="s">
        <v>57</v>
      </c>
      <c r="G2" s="124" t="s">
        <v>58</v>
      </c>
      <c r="H2" s="124" t="s">
        <v>53</v>
      </c>
      <c r="I2" s="124" t="s">
        <v>15</v>
      </c>
      <c r="J2" s="124" t="s">
        <v>54</v>
      </c>
      <c r="K2" s="124" t="s">
        <v>55</v>
      </c>
      <c r="L2" s="124" t="s">
        <v>56</v>
      </c>
      <c r="M2" s="124" t="s">
        <v>57</v>
      </c>
      <c r="N2" s="124" t="s">
        <v>58</v>
      </c>
      <c r="P2" s="67" t="s">
        <v>490</v>
      </c>
      <c r="S2" s="68"/>
      <c r="T2" s="69"/>
      <c r="U2" s="69"/>
      <c r="V2" s="70"/>
      <c r="W2" s="71" t="s">
        <v>374</v>
      </c>
      <c r="X2" s="72"/>
      <c r="Y2" s="73"/>
      <c r="Z2" s="74"/>
      <c r="AA2" s="71"/>
      <c r="AB2" s="74" t="s">
        <v>375</v>
      </c>
      <c r="AC2" s="72"/>
      <c r="AD2" s="73"/>
      <c r="AE2" s="68"/>
      <c r="AF2" s="69"/>
      <c r="AG2" s="69"/>
      <c r="AH2" s="70"/>
      <c r="AI2" s="71" t="s">
        <v>374</v>
      </c>
      <c r="AJ2" s="72"/>
      <c r="AK2" s="73"/>
      <c r="AL2" s="74"/>
      <c r="AM2" s="71"/>
      <c r="AN2" s="74" t="s">
        <v>375</v>
      </c>
      <c r="AO2" s="72"/>
      <c r="AP2" s="73"/>
      <c r="AQ2" s="68"/>
      <c r="AR2" s="69"/>
      <c r="AS2" s="69"/>
      <c r="AT2" s="70"/>
      <c r="AU2" s="71" t="s">
        <v>374</v>
      </c>
      <c r="AV2" s="72"/>
      <c r="AW2" s="73"/>
      <c r="AX2" s="74"/>
      <c r="AY2" s="71"/>
      <c r="AZ2" s="74" t="s">
        <v>375</v>
      </c>
      <c r="BA2" s="72"/>
      <c r="BB2" s="73"/>
      <c r="BC2" s="68"/>
      <c r="BD2" s="69"/>
      <c r="BE2" s="69"/>
      <c r="BF2" s="70"/>
      <c r="BG2" s="71" t="s">
        <v>374</v>
      </c>
      <c r="BH2" s="72"/>
      <c r="BI2" s="73"/>
      <c r="BJ2" s="74"/>
      <c r="BK2" s="71"/>
      <c r="BL2" s="74" t="s">
        <v>375</v>
      </c>
      <c r="BM2" s="72"/>
      <c r="BN2" s="73"/>
      <c r="BO2" s="68"/>
      <c r="BP2" s="69"/>
      <c r="BQ2" s="69"/>
      <c r="BR2" s="70"/>
      <c r="BS2" s="71" t="s">
        <v>374</v>
      </c>
      <c r="BT2" s="72"/>
      <c r="BU2" s="73"/>
      <c r="BV2" s="74"/>
      <c r="BW2" s="71"/>
      <c r="BX2" s="74" t="s">
        <v>375</v>
      </c>
      <c r="BY2" s="72"/>
      <c r="BZ2" s="73"/>
    </row>
    <row r="3" spans="1:78" ht="15.75" thickBot="1">
      <c r="A3" s="182" t="s">
        <v>396</v>
      </c>
      <c r="B3" s="182"/>
      <c r="C3" s="182"/>
      <c r="D3" s="182"/>
      <c r="E3" s="182"/>
      <c r="F3" s="182"/>
      <c r="G3" s="182"/>
      <c r="H3" s="182" t="s">
        <v>396</v>
      </c>
      <c r="I3" s="182"/>
      <c r="J3" s="182"/>
      <c r="K3" s="182"/>
      <c r="L3" s="182"/>
      <c r="M3" s="182"/>
      <c r="N3" s="182"/>
      <c r="P3" s="67" t="str">
        <f>RIGHT(A3,7)</f>
        <v>22.1093</v>
      </c>
      <c r="Q3" s="2">
        <v>41716</v>
      </c>
      <c r="S3" s="75"/>
      <c r="T3" s="76"/>
      <c r="U3" s="76"/>
      <c r="V3" s="77"/>
      <c r="W3" s="78" t="s">
        <v>46</v>
      </c>
      <c r="X3" s="79" t="s">
        <v>47</v>
      </c>
      <c r="Y3" s="80" t="s">
        <v>376</v>
      </c>
      <c r="Z3" s="81"/>
      <c r="AA3" s="82"/>
      <c r="AB3" s="83" t="s">
        <v>46</v>
      </c>
      <c r="AC3" s="79" t="s">
        <v>47</v>
      </c>
      <c r="AD3" s="80" t="s">
        <v>376</v>
      </c>
      <c r="AE3" s="75"/>
      <c r="AF3" s="76"/>
      <c r="AG3" s="76"/>
      <c r="AH3" s="77"/>
      <c r="AI3" s="78" t="s">
        <v>46</v>
      </c>
      <c r="AJ3" s="79" t="s">
        <v>47</v>
      </c>
      <c r="AK3" s="80" t="s">
        <v>376</v>
      </c>
      <c r="AL3" s="81"/>
      <c r="AM3" s="82"/>
      <c r="AN3" s="83" t="s">
        <v>46</v>
      </c>
      <c r="AO3" s="79" t="s">
        <v>47</v>
      </c>
      <c r="AP3" s="80" t="s">
        <v>376</v>
      </c>
      <c r="AQ3" s="75"/>
      <c r="AR3" s="76"/>
      <c r="AS3" s="76"/>
      <c r="AT3" s="77"/>
      <c r="AU3" s="78" t="s">
        <v>46</v>
      </c>
      <c r="AV3" s="79" t="s">
        <v>47</v>
      </c>
      <c r="AW3" s="80" t="s">
        <v>376</v>
      </c>
      <c r="AX3" s="81"/>
      <c r="AY3" s="82"/>
      <c r="AZ3" s="83" t="s">
        <v>46</v>
      </c>
      <c r="BA3" s="79" t="s">
        <v>47</v>
      </c>
      <c r="BB3" s="80" t="s">
        <v>376</v>
      </c>
      <c r="BC3" s="75"/>
      <c r="BD3" s="76"/>
      <c r="BE3" s="76"/>
      <c r="BF3" s="77"/>
      <c r="BG3" s="78" t="s">
        <v>46</v>
      </c>
      <c r="BH3" s="79" t="s">
        <v>47</v>
      </c>
      <c r="BI3" s="80" t="s">
        <v>376</v>
      </c>
      <c r="BJ3" s="81"/>
      <c r="BK3" s="82"/>
      <c r="BL3" s="83" t="s">
        <v>46</v>
      </c>
      <c r="BM3" s="79" t="s">
        <v>47</v>
      </c>
      <c r="BN3" s="80" t="s">
        <v>376</v>
      </c>
      <c r="BO3" s="75"/>
      <c r="BP3" s="76"/>
      <c r="BQ3" s="76"/>
      <c r="BR3" s="77"/>
      <c r="BS3" s="78" t="s">
        <v>46</v>
      </c>
      <c r="BT3" s="79" t="s">
        <v>47</v>
      </c>
      <c r="BU3" s="80" t="s">
        <v>376</v>
      </c>
      <c r="BV3" s="81"/>
      <c r="BW3" s="82"/>
      <c r="BX3" s="83" t="s">
        <v>46</v>
      </c>
      <c r="BY3" s="79" t="s">
        <v>47</v>
      </c>
      <c r="BZ3" s="80" t="s">
        <v>376</v>
      </c>
    </row>
    <row r="4" spans="1:78">
      <c r="A4" s="124" t="s">
        <v>59</v>
      </c>
      <c r="B4" s="124">
        <v>9</v>
      </c>
      <c r="C4" s="124">
        <v>10.6499996185303</v>
      </c>
      <c r="D4" s="124">
        <v>12.75</v>
      </c>
      <c r="E4" s="124">
        <v>11.1499996185303</v>
      </c>
      <c r="F4" s="124">
        <v>0</v>
      </c>
      <c r="G4" s="124">
        <v>0</v>
      </c>
      <c r="H4" s="124" t="s">
        <v>60</v>
      </c>
      <c r="I4" s="124">
        <v>9</v>
      </c>
      <c r="J4" s="124">
        <v>0</v>
      </c>
      <c r="K4" s="124">
        <v>0</v>
      </c>
      <c r="L4" s="124">
        <v>5.0000000745058101E-2</v>
      </c>
      <c r="M4" s="124">
        <v>0</v>
      </c>
      <c r="N4" s="124">
        <v>0</v>
      </c>
      <c r="S4" s="68">
        <v>3</v>
      </c>
      <c r="T4" s="84" t="s">
        <v>377</v>
      </c>
      <c r="U4" s="85">
        <f>B4</f>
        <v>9</v>
      </c>
      <c r="V4" s="85" t="str">
        <f>"V2X"&amp;" "&amp;S4&amp;" "&amp;T4&amp;U4</f>
        <v>V2X 3 C9</v>
      </c>
      <c r="W4" s="86">
        <f>INDEX($C$4:$C$2800,MATCH(V4,$A$4:$A$2800,0))</f>
        <v>10.6499996185303</v>
      </c>
      <c r="X4" s="77">
        <f>INDEX($D$4:$D$2800,MATCH(V4,$A$4:$A$2800,0))</f>
        <v>12.75</v>
      </c>
      <c r="Y4" s="87">
        <f>IF(ISERROR((W4+X4)/2),0,(W4+X4)/2)</f>
        <v>11.699999809265151</v>
      </c>
      <c r="Z4" s="88" t="s">
        <v>378</v>
      </c>
      <c r="AA4" s="89" t="str">
        <f>"V2X"&amp;" "&amp;S4&amp;" "&amp;Z4&amp;U4</f>
        <v>V2X 3 P9</v>
      </c>
      <c r="AB4" s="90">
        <f>INDEX($J$4:$J$2800,MATCH(AA4,$H$4:$H$2800,0))</f>
        <v>0</v>
      </c>
      <c r="AC4" s="91">
        <f>INDEX($K$4:$K$2800,MATCH(AA4,$H$4:$H$2800,0))</f>
        <v>0</v>
      </c>
      <c r="AD4" s="87">
        <f>IF(ISERROR((AB4+AC4)/2),0,(AB4+AC4)/2)</f>
        <v>0</v>
      </c>
      <c r="AE4" s="68">
        <v>4</v>
      </c>
      <c r="AF4" s="84" t="s">
        <v>377</v>
      </c>
      <c r="AG4" s="85">
        <v>8</v>
      </c>
      <c r="AH4" s="85" t="str">
        <f>"V2X"&amp;" "&amp;AE4&amp;" "&amp;AF4&amp;AG4</f>
        <v>V2X 4 C8</v>
      </c>
      <c r="AI4" s="86" t="e">
        <f>INDEX($C$4:$C$2800,MATCH(AH4,$A$4:$A$2800,0))</f>
        <v>#N/A</v>
      </c>
      <c r="AJ4" s="77" t="e">
        <f>INDEX($D$4:$D$2800,MATCH(AH4,$A$4:$A$2800,0))</f>
        <v>#N/A</v>
      </c>
      <c r="AK4" s="87">
        <f>IF(ISERROR((AI4+AJ4)/2),0,(AI4+AJ4)/2)</f>
        <v>0</v>
      </c>
      <c r="AL4" s="88" t="s">
        <v>378</v>
      </c>
      <c r="AM4" s="89" t="str">
        <f>"V2X"&amp;" "&amp;AE4&amp;" "&amp;AL4&amp;AG4</f>
        <v>V2X 4 P8</v>
      </c>
      <c r="AN4" s="90" t="e">
        <f>INDEX($J$4:$J$2800,MATCH(AM4,$H$4:$H$2800,0))</f>
        <v>#N/A</v>
      </c>
      <c r="AO4" s="91" t="e">
        <f>INDEX($K$4:$K$2800,MATCH(AM4,$H$4:$H$2800,0))</f>
        <v>#N/A</v>
      </c>
      <c r="AP4" s="87">
        <f>IF(ISERROR((AN4+AO4)/2),0,(AN4+AO4)/2)</f>
        <v>0</v>
      </c>
      <c r="AQ4" s="68">
        <v>5</v>
      </c>
      <c r="AR4" s="84" t="s">
        <v>377</v>
      </c>
      <c r="AS4" s="85">
        <v>8</v>
      </c>
      <c r="AT4" s="85" t="str">
        <f>"V2X"&amp;" "&amp;AQ4&amp;" "&amp;AR4&amp;AS4</f>
        <v>V2X 5 C8</v>
      </c>
      <c r="AU4" s="86" t="e">
        <f>INDEX($C$4:$C$2800,MATCH(AT4,$A$4:$A$2800,0))</f>
        <v>#N/A</v>
      </c>
      <c r="AV4" s="77" t="e">
        <f>INDEX($D$4:$D$2800,MATCH(AT4,$A$4:$A$2800,0))</f>
        <v>#N/A</v>
      </c>
      <c r="AW4" s="87">
        <f>IF(ISERROR((AU4+AV4)/2),0,(AU4+AV4)/2)</f>
        <v>0</v>
      </c>
      <c r="AX4" s="88" t="s">
        <v>378</v>
      </c>
      <c r="AY4" s="89" t="str">
        <f>"V2X"&amp;" "&amp;AQ4&amp;" "&amp;AX4&amp;AS4</f>
        <v>V2X 5 P8</v>
      </c>
      <c r="AZ4" s="90" t="e">
        <f>INDEX($J$4:$J$2800,MATCH(AY4,$H$4:$H$2800,0))</f>
        <v>#N/A</v>
      </c>
      <c r="BA4" s="91" t="e">
        <f>INDEX($K$4:$K$2800,MATCH(AY4,$H$4:$H$2800,0))</f>
        <v>#N/A</v>
      </c>
      <c r="BB4" s="87">
        <f>IF(ISERROR((AZ4+BA4)/2),0,(AZ4+BA4)/2)</f>
        <v>0</v>
      </c>
      <c r="BC4" s="68">
        <v>6</v>
      </c>
      <c r="BD4" s="84" t="s">
        <v>377</v>
      </c>
      <c r="BE4" s="85">
        <v>8</v>
      </c>
      <c r="BF4" s="85" t="str">
        <f>"V2X"&amp;" "&amp;BC4&amp;" "&amp;BD4&amp;BE4</f>
        <v>V2X 6 C8</v>
      </c>
      <c r="BG4" s="86" t="e">
        <f>INDEX($C$4:$C$2800,MATCH(BF4,$A$4:$A$2800,0))</f>
        <v>#N/A</v>
      </c>
      <c r="BH4" s="77" t="e">
        <f>INDEX($D$4:$D$2800,MATCH(BF4,$A$4:$A$2800,0))</f>
        <v>#N/A</v>
      </c>
      <c r="BI4" s="87">
        <f>IF(ISERROR((BG4+BH4)/2),0,(BG4+BH4)/2)</f>
        <v>0</v>
      </c>
      <c r="BJ4" s="88" t="s">
        <v>378</v>
      </c>
      <c r="BK4" s="89" t="str">
        <f>"V2X"&amp;" "&amp;BC4&amp;" "&amp;BJ4&amp;BE4</f>
        <v>V2X 6 P8</v>
      </c>
      <c r="BL4" s="90" t="e">
        <f>INDEX($J$4:$J$2800,MATCH(BK4,$H$4:$H$2800,0))</f>
        <v>#N/A</v>
      </c>
      <c r="BM4" s="91" t="e">
        <f>INDEX($K$4:$K$2800,MATCH(BK4,$H$4:$H$2800,0))</f>
        <v>#N/A</v>
      </c>
      <c r="BN4" s="87">
        <f>IF(ISERROR((BL4+BM4)/2),0,(BL4+BM4)/2)</f>
        <v>0</v>
      </c>
      <c r="BO4" s="68">
        <v>7</v>
      </c>
      <c r="BP4" s="84" t="s">
        <v>377</v>
      </c>
      <c r="BQ4" s="85">
        <v>8</v>
      </c>
      <c r="BR4" s="85" t="str">
        <f>"V2X"&amp;" "&amp;BO4&amp;" "&amp;BP4&amp;BQ4</f>
        <v>V2X 7 C8</v>
      </c>
      <c r="BS4" s="86" t="e">
        <f>INDEX($C$4:$C$2800,MATCH(BR4,$A$4:$A$2800,0))</f>
        <v>#N/A</v>
      </c>
      <c r="BT4" s="77" t="e">
        <f>INDEX($D$4:$D$2800,MATCH(BR4,$A$4:$A$2800,0))</f>
        <v>#N/A</v>
      </c>
      <c r="BU4" s="87">
        <f>IF(ISERROR((BS4+BT4)/2),0,(BS4+BT4)/2)</f>
        <v>0</v>
      </c>
      <c r="BV4" s="88" t="s">
        <v>378</v>
      </c>
      <c r="BW4" s="89" t="str">
        <f>"V2X"&amp;" "&amp;BO4&amp;" "&amp;BV4&amp;BQ4</f>
        <v>V2X 7 P8</v>
      </c>
      <c r="BX4" s="90" t="e">
        <f>INDEX($J$4:$J$2800,MATCH(BW4,$H$4:$H$2800,0))</f>
        <v>#N/A</v>
      </c>
      <c r="BY4" s="91" t="e">
        <f>INDEX($K$4:$K$2800,MATCH(BW4,$H$4:$H$2800,0))</f>
        <v>#N/A</v>
      </c>
      <c r="BZ4" s="87">
        <f>IF(ISERROR((BX4+BY4)/2),0,(BX4+BY4)/2)</f>
        <v>0</v>
      </c>
    </row>
    <row r="5" spans="1:78">
      <c r="A5" s="124" t="s">
        <v>61</v>
      </c>
      <c r="B5" s="124">
        <v>10</v>
      </c>
      <c r="C5" s="124">
        <v>9.8000001907348597</v>
      </c>
      <c r="D5" s="124">
        <v>11.75</v>
      </c>
      <c r="E5" s="124">
        <v>10.1499996185303</v>
      </c>
      <c r="F5" s="124">
        <v>0</v>
      </c>
      <c r="G5" s="124">
        <v>0</v>
      </c>
      <c r="H5" s="124" t="s">
        <v>62</v>
      </c>
      <c r="I5" s="124">
        <v>10</v>
      </c>
      <c r="J5" s="124">
        <v>0</v>
      </c>
      <c r="K5" s="124">
        <v>0</v>
      </c>
      <c r="L5" s="124">
        <v>5.0000000745058101E-2</v>
      </c>
      <c r="M5" s="124">
        <v>0</v>
      </c>
      <c r="N5" s="124">
        <v>0</v>
      </c>
      <c r="S5" s="75">
        <v>3</v>
      </c>
      <c r="T5" s="87" t="s">
        <v>377</v>
      </c>
      <c r="U5" s="85">
        <f t="shared" ref="U5:U28" si="0">B5</f>
        <v>10</v>
      </c>
      <c r="V5" s="85" t="str">
        <f t="shared" ref="V5:V28" si="1">"V2X"&amp;" "&amp;S5&amp;" "&amp;T5&amp;U5</f>
        <v>V2X 3 C10</v>
      </c>
      <c r="W5" s="86">
        <f t="shared" ref="W5:W28" si="2">INDEX($C$4:$C$2800,MATCH(V5,$A$4:$A$2800,0))</f>
        <v>9.8000001907348597</v>
      </c>
      <c r="X5" s="77">
        <f t="shared" ref="X5:X28" si="3">INDEX($D$4:$D$2800,MATCH(V5,$A$4:$A$2800,0))</f>
        <v>11.75</v>
      </c>
      <c r="Y5" s="87">
        <f t="shared" ref="Y5:Y28" si="4">IF(ISERROR((W5+X5)/2),0,(W5+X5)/2)</f>
        <v>10.77500009536743</v>
      </c>
      <c r="Z5" s="86" t="s">
        <v>378</v>
      </c>
      <c r="AA5" s="77" t="str">
        <f t="shared" ref="AA5:AA28" si="5">"V2X"&amp;" "&amp;S5&amp;" "&amp;Z5&amp;U5</f>
        <v>V2X 3 P10</v>
      </c>
      <c r="AB5" s="90">
        <f>INDEX($J$4:$J$2800,MATCH(AA5,$H$4:$H$2800,0))</f>
        <v>0</v>
      </c>
      <c r="AC5" s="91">
        <f t="shared" ref="AC5:AC28" si="6">INDEX($K$4:$K$2800,MATCH(AA5,$H$4:$H$2800,0))</f>
        <v>0</v>
      </c>
      <c r="AD5" s="87">
        <f t="shared" ref="AD5:AD28" si="7">IF(ISERROR((AB5+AC5)/2),0,(AB5+AC5)/2)</f>
        <v>0</v>
      </c>
      <c r="AE5" s="75">
        <v>4</v>
      </c>
      <c r="AF5" s="87" t="s">
        <v>377</v>
      </c>
      <c r="AG5" s="85">
        <v>9</v>
      </c>
      <c r="AH5" s="85" t="str">
        <f t="shared" ref="AH5:AH28" si="8">"V2X"&amp;" "&amp;AE5&amp;" "&amp;AF5&amp;AG5</f>
        <v>V2X 4 C9</v>
      </c>
      <c r="AI5" s="86">
        <f t="shared" ref="AI5:AI28" si="9">INDEX($C$4:$C$2800,MATCH(AH5,$A$4:$A$2800,0))</f>
        <v>9.75</v>
      </c>
      <c r="AJ5" s="77">
        <f t="shared" ref="AJ5:AJ28" si="10">INDEX($D$4:$D$2800,MATCH(AH5,$A$4:$A$2800,0))</f>
        <v>11.6499996185303</v>
      </c>
      <c r="AK5" s="87">
        <f t="shared" ref="AK5:AK28" si="11">IF(ISERROR((AI5+AJ5)/2),0,(AI5+AJ5)/2)</f>
        <v>10.699999809265151</v>
      </c>
      <c r="AL5" s="86" t="s">
        <v>378</v>
      </c>
      <c r="AM5" s="77" t="str">
        <f t="shared" ref="AM5:AM28" si="12">"V2X"&amp;" "&amp;AE5&amp;" "&amp;AL5&amp;AG5</f>
        <v>V2X 4 P9</v>
      </c>
      <c r="AN5" s="90">
        <f>INDEX($J$4:$J$2800,MATCH(AM5,$H$4:$H$2800,0))</f>
        <v>0</v>
      </c>
      <c r="AO5" s="91">
        <f t="shared" ref="AO5:AO28" si="13">INDEX($K$4:$K$2800,MATCH(AM5,$H$4:$H$2800,0))</f>
        <v>0</v>
      </c>
      <c r="AP5" s="87">
        <f t="shared" ref="AP5:AP28" si="14">IF(ISERROR((AN5+AO5)/2),0,(AN5+AO5)/2)</f>
        <v>0</v>
      </c>
      <c r="AQ5" s="75">
        <v>5</v>
      </c>
      <c r="AR5" s="87" t="s">
        <v>377</v>
      </c>
      <c r="AS5" s="85">
        <v>9</v>
      </c>
      <c r="AT5" s="85" t="str">
        <f t="shared" ref="AT5:AT28" si="15">"V2X"&amp;" "&amp;AQ5&amp;" "&amp;AR5&amp;AS5</f>
        <v>V2X 5 C9</v>
      </c>
      <c r="AU5" s="86">
        <f t="shared" ref="AU5:AU28" si="16">INDEX($C$4:$C$2800,MATCH(AT5,$A$4:$A$2800,0))</f>
        <v>10.25</v>
      </c>
      <c r="AV5" s="77">
        <f t="shared" ref="AV5:AV28" si="17">INDEX($D$4:$D$2800,MATCH(AT5,$A$4:$A$2800,0))</f>
        <v>12.25</v>
      </c>
      <c r="AW5" s="87">
        <f t="shared" ref="AW5:AW28" si="18">IF(ISERROR((AU5+AV5)/2),0,(AU5+AV5)/2)</f>
        <v>11.25</v>
      </c>
      <c r="AX5" s="86" t="s">
        <v>378</v>
      </c>
      <c r="AY5" s="77" t="str">
        <f t="shared" ref="AY5:AY28" si="19">"V2X"&amp;" "&amp;AQ5&amp;" "&amp;AX5&amp;AS5</f>
        <v>V2X 5 P9</v>
      </c>
      <c r="AZ5" s="90">
        <f>INDEX($J$4:$J$2800,MATCH(AY5,$H$4:$H$2800,0))</f>
        <v>0</v>
      </c>
      <c r="BA5" s="91">
        <f t="shared" ref="BA5:BA28" si="20">INDEX($K$4:$K$2800,MATCH(AY5,$H$4:$H$2800,0))</f>
        <v>0</v>
      </c>
      <c r="BB5" s="87">
        <f t="shared" ref="BB5:BB28" si="21">IF(ISERROR((AZ5+BA5)/2),0,(AZ5+BA5)/2)</f>
        <v>0</v>
      </c>
      <c r="BC5" s="75">
        <v>6</v>
      </c>
      <c r="BD5" s="87" t="s">
        <v>377</v>
      </c>
      <c r="BE5" s="85">
        <v>9</v>
      </c>
      <c r="BF5" s="85" t="str">
        <f t="shared" ref="BF5:BF28" si="22">"V2X"&amp;" "&amp;BC5&amp;" "&amp;BD5&amp;BE5</f>
        <v>V2X 6 C9</v>
      </c>
      <c r="BG5" s="86">
        <f t="shared" ref="BG5:BG28" si="23">INDEX($C$4:$C$2800,MATCH(BF5,$A$4:$A$2800,0))</f>
        <v>0</v>
      </c>
      <c r="BH5" s="77">
        <f t="shared" ref="BH5:BH28" si="24">INDEX($D$4:$D$2800,MATCH(BF5,$A$4:$A$2800,0))</f>
        <v>0</v>
      </c>
      <c r="BI5" s="87">
        <f t="shared" ref="BI5:BI28" si="25">IF(ISERROR((BG5+BH5)/2),0,(BG5+BH5)/2)</f>
        <v>0</v>
      </c>
      <c r="BJ5" s="86" t="s">
        <v>378</v>
      </c>
      <c r="BK5" s="77" t="str">
        <f t="shared" ref="BK5:BK28" si="26">"V2X"&amp;" "&amp;BC5&amp;" "&amp;BJ5&amp;BE5</f>
        <v>V2X 6 P9</v>
      </c>
      <c r="BL5" s="90">
        <f>INDEX($J$4:$J$2800,MATCH(BK5,$H$4:$H$2800,0))</f>
        <v>0</v>
      </c>
      <c r="BM5" s="91">
        <f t="shared" ref="BM5:BM28" si="27">INDEX($K$4:$K$2800,MATCH(BK5,$H$4:$H$2800,0))</f>
        <v>0</v>
      </c>
      <c r="BN5" s="87">
        <f t="shared" ref="BN5:BN28" si="28">IF(ISERROR((BL5+BM5)/2),0,(BL5+BM5)/2)</f>
        <v>0</v>
      </c>
      <c r="BO5" s="75">
        <v>7</v>
      </c>
      <c r="BP5" s="87" t="s">
        <v>377</v>
      </c>
      <c r="BQ5" s="85">
        <v>9</v>
      </c>
      <c r="BR5" s="85" t="str">
        <f t="shared" ref="BR5:BR28" si="29">"V2X"&amp;" "&amp;BO5&amp;" "&amp;BP5&amp;BQ5</f>
        <v>V2X 7 C9</v>
      </c>
      <c r="BS5" s="86">
        <f t="shared" ref="BS5:BS28" si="30">INDEX($C$4:$C$2800,MATCH(BR5,$A$4:$A$2800,0))</f>
        <v>0</v>
      </c>
      <c r="BT5" s="77">
        <f t="shared" ref="BT5:BT28" si="31">INDEX($D$4:$D$2800,MATCH(BR5,$A$4:$A$2800,0))</f>
        <v>0</v>
      </c>
      <c r="BU5" s="87">
        <f t="shared" ref="BU5:BU28" si="32">IF(ISERROR((BS5+BT5)/2),0,(BS5+BT5)/2)</f>
        <v>0</v>
      </c>
      <c r="BV5" s="86" t="s">
        <v>378</v>
      </c>
      <c r="BW5" s="77" t="str">
        <f t="shared" ref="BW5:BW28" si="33">"V2X"&amp;" "&amp;BO5&amp;" "&amp;BV5&amp;BQ5</f>
        <v>V2X 7 P9</v>
      </c>
      <c r="BX5" s="90">
        <f>INDEX($J$4:$J$2800,MATCH(BW5,$H$4:$H$2800,0))</f>
        <v>0</v>
      </c>
      <c r="BY5" s="91">
        <f t="shared" ref="BY5:BY28" si="34">INDEX($K$4:$K$2800,MATCH(BW5,$H$4:$H$2800,0))</f>
        <v>0</v>
      </c>
      <c r="BZ5" s="87">
        <f t="shared" ref="BZ5:BZ28" si="35">IF(ISERROR((BX5+BY5)/2),0,(BX5+BY5)/2)</f>
        <v>0</v>
      </c>
    </row>
    <row r="6" spans="1:78">
      <c r="A6" s="124" t="s">
        <v>63</v>
      </c>
      <c r="B6" s="124">
        <v>11</v>
      </c>
      <c r="C6" s="124">
        <v>8.8000001907348597</v>
      </c>
      <c r="D6" s="124">
        <v>10.550000190734901</v>
      </c>
      <c r="E6" s="124">
        <v>9.1499996185302699</v>
      </c>
      <c r="F6" s="124">
        <v>0</v>
      </c>
      <c r="G6" s="124">
        <v>0</v>
      </c>
      <c r="H6" s="124" t="s">
        <v>64</v>
      </c>
      <c r="I6" s="124">
        <v>11</v>
      </c>
      <c r="J6" s="124">
        <v>0</v>
      </c>
      <c r="K6" s="124">
        <v>0</v>
      </c>
      <c r="L6" s="124">
        <v>5.0000000745058101E-2</v>
      </c>
      <c r="M6" s="124">
        <v>0</v>
      </c>
      <c r="N6" s="124">
        <v>0</v>
      </c>
      <c r="S6" s="75">
        <v>3</v>
      </c>
      <c r="T6" s="87" t="s">
        <v>377</v>
      </c>
      <c r="U6" s="85">
        <f t="shared" si="0"/>
        <v>11</v>
      </c>
      <c r="V6" s="85" t="str">
        <f t="shared" si="1"/>
        <v>V2X 3 C11</v>
      </c>
      <c r="W6" s="86">
        <f t="shared" si="2"/>
        <v>8.8000001907348597</v>
      </c>
      <c r="X6" s="77">
        <f t="shared" si="3"/>
        <v>10.550000190734901</v>
      </c>
      <c r="Y6" s="87">
        <f t="shared" si="4"/>
        <v>9.675000190734881</v>
      </c>
      <c r="Z6" s="86" t="s">
        <v>378</v>
      </c>
      <c r="AA6" s="77" t="str">
        <f t="shared" si="5"/>
        <v>V2X 3 P11</v>
      </c>
      <c r="AB6" s="90">
        <f t="shared" ref="AB6:AB28" si="36">INDEX($J$4:$J$2800,MATCH(AA6,$H$4:$H$2800,0))</f>
        <v>0</v>
      </c>
      <c r="AC6" s="91">
        <f t="shared" si="6"/>
        <v>0</v>
      </c>
      <c r="AD6" s="87">
        <f t="shared" si="7"/>
        <v>0</v>
      </c>
      <c r="AE6" s="75">
        <v>4</v>
      </c>
      <c r="AF6" s="87" t="s">
        <v>377</v>
      </c>
      <c r="AG6" s="85">
        <v>10</v>
      </c>
      <c r="AH6" s="85" t="str">
        <f t="shared" si="8"/>
        <v>V2X 4 C10</v>
      </c>
      <c r="AI6" s="86">
        <f t="shared" si="9"/>
        <v>8.9499998092651403</v>
      </c>
      <c r="AJ6" s="77">
        <f t="shared" si="10"/>
        <v>10.699999809265099</v>
      </c>
      <c r="AK6" s="87">
        <f t="shared" si="11"/>
        <v>9.824999809265119</v>
      </c>
      <c r="AL6" s="86" t="s">
        <v>378</v>
      </c>
      <c r="AM6" s="77" t="str">
        <f t="shared" si="12"/>
        <v>V2X 4 P10</v>
      </c>
      <c r="AN6" s="90">
        <f t="shared" ref="AN6:AN28" si="37">INDEX($J$4:$J$2800,MATCH(AM6,$H$4:$H$2800,0))</f>
        <v>0</v>
      </c>
      <c r="AO6" s="91">
        <f t="shared" si="13"/>
        <v>0</v>
      </c>
      <c r="AP6" s="87">
        <f t="shared" si="14"/>
        <v>0</v>
      </c>
      <c r="AQ6" s="75">
        <v>5</v>
      </c>
      <c r="AR6" s="87" t="s">
        <v>377</v>
      </c>
      <c r="AS6" s="85">
        <v>10</v>
      </c>
      <c r="AT6" s="85" t="str">
        <f t="shared" si="15"/>
        <v>V2X 5 C10</v>
      </c>
      <c r="AU6" s="86">
        <f t="shared" si="16"/>
        <v>9.3000001907348597</v>
      </c>
      <c r="AV6" s="77">
        <f t="shared" si="17"/>
        <v>11.1499996185303</v>
      </c>
      <c r="AW6" s="87">
        <f t="shared" si="18"/>
        <v>10.224999904632579</v>
      </c>
      <c r="AX6" s="86" t="s">
        <v>378</v>
      </c>
      <c r="AY6" s="77" t="str">
        <f t="shared" si="19"/>
        <v>V2X 5 P10</v>
      </c>
      <c r="AZ6" s="90">
        <f t="shared" ref="AZ6:AZ28" si="38">INDEX($J$4:$J$2800,MATCH(AY6,$H$4:$H$2800,0))</f>
        <v>0</v>
      </c>
      <c r="BA6" s="91">
        <f t="shared" si="20"/>
        <v>0</v>
      </c>
      <c r="BB6" s="87">
        <f t="shared" si="21"/>
        <v>0</v>
      </c>
      <c r="BC6" s="75">
        <v>6</v>
      </c>
      <c r="BD6" s="87" t="s">
        <v>377</v>
      </c>
      <c r="BE6" s="85">
        <v>10</v>
      </c>
      <c r="BF6" s="85" t="str">
        <f t="shared" si="22"/>
        <v>V2X 6 C10</v>
      </c>
      <c r="BG6" s="86">
        <f t="shared" si="23"/>
        <v>0</v>
      </c>
      <c r="BH6" s="77">
        <f t="shared" si="24"/>
        <v>0</v>
      </c>
      <c r="BI6" s="87">
        <f t="shared" si="25"/>
        <v>0</v>
      </c>
      <c r="BJ6" s="86" t="s">
        <v>378</v>
      </c>
      <c r="BK6" s="77" t="str">
        <f t="shared" si="26"/>
        <v>V2X 6 P10</v>
      </c>
      <c r="BL6" s="90">
        <f t="shared" ref="BL6:BL28" si="39">INDEX($J$4:$J$2800,MATCH(BK6,$H$4:$H$2800,0))</f>
        <v>0</v>
      </c>
      <c r="BM6" s="91">
        <f t="shared" si="27"/>
        <v>0</v>
      </c>
      <c r="BN6" s="87">
        <f t="shared" si="28"/>
        <v>0</v>
      </c>
      <c r="BO6" s="75">
        <v>7</v>
      </c>
      <c r="BP6" s="87" t="s">
        <v>377</v>
      </c>
      <c r="BQ6" s="85">
        <v>10</v>
      </c>
      <c r="BR6" s="85" t="str">
        <f t="shared" si="29"/>
        <v>V2X 7 C10</v>
      </c>
      <c r="BS6" s="86">
        <f t="shared" si="30"/>
        <v>0</v>
      </c>
      <c r="BT6" s="77">
        <f t="shared" si="31"/>
        <v>0</v>
      </c>
      <c r="BU6" s="87">
        <f t="shared" si="32"/>
        <v>0</v>
      </c>
      <c r="BV6" s="86" t="s">
        <v>378</v>
      </c>
      <c r="BW6" s="77" t="str">
        <f t="shared" si="33"/>
        <v>V2X 7 P10</v>
      </c>
      <c r="BX6" s="90">
        <f t="shared" ref="BX6:BX28" si="40">INDEX($J$4:$J$2800,MATCH(BW6,$H$4:$H$2800,0))</f>
        <v>0</v>
      </c>
      <c r="BY6" s="91">
        <f t="shared" si="34"/>
        <v>0</v>
      </c>
      <c r="BZ6" s="87">
        <f t="shared" si="35"/>
        <v>0</v>
      </c>
    </row>
    <row r="7" spans="1:78">
      <c r="A7" s="124" t="s">
        <v>65</v>
      </c>
      <c r="B7" s="124">
        <v>12</v>
      </c>
      <c r="C7" s="124">
        <v>8</v>
      </c>
      <c r="D7" s="124">
        <v>9.5500001907348597</v>
      </c>
      <c r="E7" s="124">
        <v>8.1499996185302699</v>
      </c>
      <c r="F7" s="124">
        <v>0</v>
      </c>
      <c r="G7" s="124">
        <v>0</v>
      </c>
      <c r="H7" s="124" t="s">
        <v>66</v>
      </c>
      <c r="I7" s="124">
        <v>12</v>
      </c>
      <c r="J7" s="124">
        <v>0</v>
      </c>
      <c r="K7" s="124">
        <v>0</v>
      </c>
      <c r="L7" s="124">
        <v>5.0000000745058101E-2</v>
      </c>
      <c r="M7" s="124">
        <v>0</v>
      </c>
      <c r="N7" s="124">
        <v>0</v>
      </c>
      <c r="S7" s="75">
        <v>3</v>
      </c>
      <c r="T7" s="87" t="s">
        <v>377</v>
      </c>
      <c r="U7" s="85">
        <f t="shared" si="0"/>
        <v>12</v>
      </c>
      <c r="V7" s="85" t="str">
        <f t="shared" si="1"/>
        <v>V2X 3 C12</v>
      </c>
      <c r="W7" s="86">
        <f t="shared" si="2"/>
        <v>8</v>
      </c>
      <c r="X7" s="77">
        <f t="shared" si="3"/>
        <v>9.5500001907348597</v>
      </c>
      <c r="Y7" s="87">
        <f t="shared" si="4"/>
        <v>8.7750000953674299</v>
      </c>
      <c r="Z7" s="86" t="s">
        <v>378</v>
      </c>
      <c r="AA7" s="77" t="str">
        <f t="shared" si="5"/>
        <v>V2X 3 P12</v>
      </c>
      <c r="AB7" s="90">
        <f t="shared" si="36"/>
        <v>0</v>
      </c>
      <c r="AC7" s="91">
        <f t="shared" si="6"/>
        <v>0</v>
      </c>
      <c r="AD7" s="87">
        <f t="shared" si="7"/>
        <v>0</v>
      </c>
      <c r="AE7" s="75">
        <v>4</v>
      </c>
      <c r="AF7" s="87" t="s">
        <v>377</v>
      </c>
      <c r="AG7" s="85">
        <v>11</v>
      </c>
      <c r="AH7" s="85" t="str">
        <f t="shared" si="8"/>
        <v>V2X 4 C11</v>
      </c>
      <c r="AI7" s="86">
        <f t="shared" si="9"/>
        <v>8</v>
      </c>
      <c r="AJ7" s="77">
        <f t="shared" si="10"/>
        <v>9.5500001907348597</v>
      </c>
      <c r="AK7" s="87">
        <f t="shared" si="11"/>
        <v>8.7750000953674299</v>
      </c>
      <c r="AL7" s="86" t="s">
        <v>378</v>
      </c>
      <c r="AM7" s="77" t="str">
        <f t="shared" si="12"/>
        <v>V2X 4 P11</v>
      </c>
      <c r="AN7" s="90">
        <f t="shared" si="37"/>
        <v>0</v>
      </c>
      <c r="AO7" s="91">
        <f t="shared" si="13"/>
        <v>0</v>
      </c>
      <c r="AP7" s="87">
        <f t="shared" si="14"/>
        <v>0</v>
      </c>
      <c r="AQ7" s="75">
        <v>5</v>
      </c>
      <c r="AR7" s="87" t="s">
        <v>377</v>
      </c>
      <c r="AS7" s="85">
        <v>11</v>
      </c>
      <c r="AT7" s="85" t="str">
        <f t="shared" si="15"/>
        <v>V2X 5 C11</v>
      </c>
      <c r="AU7" s="86">
        <f t="shared" si="16"/>
        <v>8.5</v>
      </c>
      <c r="AV7" s="77">
        <f t="shared" si="17"/>
        <v>10.1499996185303</v>
      </c>
      <c r="AW7" s="87">
        <f t="shared" si="18"/>
        <v>9.3249998092651509</v>
      </c>
      <c r="AX7" s="86" t="s">
        <v>378</v>
      </c>
      <c r="AY7" s="77" t="str">
        <f t="shared" si="19"/>
        <v>V2X 5 P11</v>
      </c>
      <c r="AZ7" s="90">
        <f t="shared" si="38"/>
        <v>0</v>
      </c>
      <c r="BA7" s="91">
        <f t="shared" si="20"/>
        <v>0</v>
      </c>
      <c r="BB7" s="87">
        <f t="shared" si="21"/>
        <v>0</v>
      </c>
      <c r="BC7" s="75">
        <v>6</v>
      </c>
      <c r="BD7" s="87" t="s">
        <v>377</v>
      </c>
      <c r="BE7" s="85">
        <v>11</v>
      </c>
      <c r="BF7" s="85" t="str">
        <f t="shared" si="22"/>
        <v>V2X 6 C11</v>
      </c>
      <c r="BG7" s="86">
        <f t="shared" si="23"/>
        <v>0</v>
      </c>
      <c r="BH7" s="77">
        <f t="shared" si="24"/>
        <v>0</v>
      </c>
      <c r="BI7" s="87">
        <f t="shared" si="25"/>
        <v>0</v>
      </c>
      <c r="BJ7" s="86" t="s">
        <v>378</v>
      </c>
      <c r="BK7" s="77" t="str">
        <f t="shared" si="26"/>
        <v>V2X 6 P11</v>
      </c>
      <c r="BL7" s="90">
        <f t="shared" si="39"/>
        <v>0</v>
      </c>
      <c r="BM7" s="91">
        <f t="shared" si="27"/>
        <v>0</v>
      </c>
      <c r="BN7" s="87">
        <f t="shared" si="28"/>
        <v>0</v>
      </c>
      <c r="BO7" s="75">
        <v>7</v>
      </c>
      <c r="BP7" s="87" t="s">
        <v>377</v>
      </c>
      <c r="BQ7" s="85">
        <v>11</v>
      </c>
      <c r="BR7" s="85" t="str">
        <f t="shared" si="29"/>
        <v>V2X 7 C11</v>
      </c>
      <c r="BS7" s="86">
        <f t="shared" si="30"/>
        <v>0</v>
      </c>
      <c r="BT7" s="77">
        <f t="shared" si="31"/>
        <v>0</v>
      </c>
      <c r="BU7" s="87">
        <f t="shared" si="32"/>
        <v>0</v>
      </c>
      <c r="BV7" s="86" t="s">
        <v>378</v>
      </c>
      <c r="BW7" s="77" t="str">
        <f t="shared" si="33"/>
        <v>V2X 7 P11</v>
      </c>
      <c r="BX7" s="90">
        <f t="shared" si="40"/>
        <v>0</v>
      </c>
      <c r="BY7" s="91">
        <f t="shared" si="34"/>
        <v>0</v>
      </c>
      <c r="BZ7" s="87">
        <f t="shared" si="35"/>
        <v>0</v>
      </c>
    </row>
    <row r="8" spans="1:78">
      <c r="A8" s="124" t="s">
        <v>67</v>
      </c>
      <c r="B8" s="124">
        <v>13</v>
      </c>
      <c r="C8" s="124">
        <v>7</v>
      </c>
      <c r="D8" s="124">
        <v>8.3999996185302699</v>
      </c>
      <c r="E8" s="124">
        <v>7.1500000953674299</v>
      </c>
      <c r="F8" s="124">
        <v>0</v>
      </c>
      <c r="G8" s="124">
        <v>0</v>
      </c>
      <c r="H8" s="124" t="s">
        <v>68</v>
      </c>
      <c r="I8" s="124">
        <v>13</v>
      </c>
      <c r="J8" s="124">
        <v>0</v>
      </c>
      <c r="K8" s="124">
        <v>0</v>
      </c>
      <c r="L8" s="124">
        <v>5.0000000745058101E-2</v>
      </c>
      <c r="M8" s="124">
        <v>0</v>
      </c>
      <c r="N8" s="124">
        <v>0</v>
      </c>
      <c r="S8" s="75">
        <v>3</v>
      </c>
      <c r="T8" s="87" t="s">
        <v>377</v>
      </c>
      <c r="U8" s="85">
        <f t="shared" si="0"/>
        <v>13</v>
      </c>
      <c r="V8" s="85" t="str">
        <f t="shared" si="1"/>
        <v>V2X 3 C13</v>
      </c>
      <c r="W8" s="86">
        <f t="shared" si="2"/>
        <v>7</v>
      </c>
      <c r="X8" s="77">
        <f t="shared" si="3"/>
        <v>8.3999996185302699</v>
      </c>
      <c r="Y8" s="87">
        <f t="shared" si="4"/>
        <v>7.6999998092651349</v>
      </c>
      <c r="Z8" s="86" t="s">
        <v>378</v>
      </c>
      <c r="AA8" s="77" t="str">
        <f t="shared" si="5"/>
        <v>V2X 3 P13</v>
      </c>
      <c r="AB8" s="90">
        <f t="shared" si="36"/>
        <v>0</v>
      </c>
      <c r="AC8" s="91">
        <f t="shared" si="6"/>
        <v>0</v>
      </c>
      <c r="AD8" s="87">
        <f t="shared" si="7"/>
        <v>0</v>
      </c>
      <c r="AE8" s="75">
        <v>4</v>
      </c>
      <c r="AF8" s="87" t="s">
        <v>377</v>
      </c>
      <c r="AG8" s="85">
        <v>12</v>
      </c>
      <c r="AH8" s="85" t="str">
        <f t="shared" si="8"/>
        <v>V2X 4 C12</v>
      </c>
      <c r="AI8" s="86">
        <f t="shared" si="9"/>
        <v>7.0500001907348597</v>
      </c>
      <c r="AJ8" s="77">
        <f t="shared" si="10"/>
        <v>8.4499998092651403</v>
      </c>
      <c r="AK8" s="87">
        <f t="shared" si="11"/>
        <v>7.75</v>
      </c>
      <c r="AL8" s="86" t="s">
        <v>378</v>
      </c>
      <c r="AM8" s="77" t="str">
        <f t="shared" si="12"/>
        <v>V2X 4 P12</v>
      </c>
      <c r="AN8" s="90">
        <f t="shared" si="37"/>
        <v>0</v>
      </c>
      <c r="AO8" s="91">
        <f t="shared" si="13"/>
        <v>0</v>
      </c>
      <c r="AP8" s="87">
        <f t="shared" si="14"/>
        <v>0</v>
      </c>
      <c r="AQ8" s="75">
        <v>5</v>
      </c>
      <c r="AR8" s="87" t="s">
        <v>377</v>
      </c>
      <c r="AS8" s="85">
        <v>12</v>
      </c>
      <c r="AT8" s="85" t="str">
        <f t="shared" si="15"/>
        <v>V2X 5 C12</v>
      </c>
      <c r="AU8" s="86">
        <f t="shared" si="16"/>
        <v>7.5999999046325701</v>
      </c>
      <c r="AV8" s="77">
        <f t="shared" si="17"/>
        <v>9.1000003814697301</v>
      </c>
      <c r="AW8" s="87">
        <f t="shared" si="18"/>
        <v>8.350000143051151</v>
      </c>
      <c r="AX8" s="86" t="s">
        <v>378</v>
      </c>
      <c r="AY8" s="77" t="str">
        <f t="shared" si="19"/>
        <v>V2X 5 P12</v>
      </c>
      <c r="AZ8" s="90">
        <f t="shared" si="38"/>
        <v>0</v>
      </c>
      <c r="BA8" s="91">
        <f t="shared" si="20"/>
        <v>0</v>
      </c>
      <c r="BB8" s="87">
        <f t="shared" si="21"/>
        <v>0</v>
      </c>
      <c r="BC8" s="75">
        <v>6</v>
      </c>
      <c r="BD8" s="87" t="s">
        <v>377</v>
      </c>
      <c r="BE8" s="85">
        <v>12</v>
      </c>
      <c r="BF8" s="85" t="str">
        <f t="shared" si="22"/>
        <v>V2X 6 C12</v>
      </c>
      <c r="BG8" s="86">
        <f t="shared" si="23"/>
        <v>0</v>
      </c>
      <c r="BH8" s="77">
        <f t="shared" si="24"/>
        <v>0</v>
      </c>
      <c r="BI8" s="87">
        <f t="shared" si="25"/>
        <v>0</v>
      </c>
      <c r="BJ8" s="86" t="s">
        <v>378</v>
      </c>
      <c r="BK8" s="77" t="str">
        <f t="shared" si="26"/>
        <v>V2X 6 P12</v>
      </c>
      <c r="BL8" s="90">
        <f t="shared" si="39"/>
        <v>0</v>
      </c>
      <c r="BM8" s="91">
        <f t="shared" si="27"/>
        <v>0</v>
      </c>
      <c r="BN8" s="87">
        <f t="shared" si="28"/>
        <v>0</v>
      </c>
      <c r="BO8" s="75">
        <v>7</v>
      </c>
      <c r="BP8" s="87" t="s">
        <v>377</v>
      </c>
      <c r="BQ8" s="85">
        <v>12</v>
      </c>
      <c r="BR8" s="85" t="str">
        <f t="shared" si="29"/>
        <v>V2X 7 C12</v>
      </c>
      <c r="BS8" s="86">
        <f t="shared" si="30"/>
        <v>0</v>
      </c>
      <c r="BT8" s="77">
        <f t="shared" si="31"/>
        <v>0</v>
      </c>
      <c r="BU8" s="87">
        <f t="shared" si="32"/>
        <v>0</v>
      </c>
      <c r="BV8" s="86" t="s">
        <v>378</v>
      </c>
      <c r="BW8" s="77" t="str">
        <f t="shared" si="33"/>
        <v>V2X 7 P12</v>
      </c>
      <c r="BX8" s="90">
        <f t="shared" si="40"/>
        <v>0</v>
      </c>
      <c r="BY8" s="91">
        <f t="shared" si="34"/>
        <v>0</v>
      </c>
      <c r="BZ8" s="87">
        <f t="shared" si="35"/>
        <v>0</v>
      </c>
    </row>
    <row r="9" spans="1:78">
      <c r="A9" s="124" t="s">
        <v>69</v>
      </c>
      <c r="B9" s="124">
        <v>14</v>
      </c>
      <c r="C9" s="124">
        <v>6.0500001907348597</v>
      </c>
      <c r="D9" s="124">
        <v>7.25</v>
      </c>
      <c r="E9" s="124">
        <v>6.1500000953674299</v>
      </c>
      <c r="F9" s="124">
        <v>0</v>
      </c>
      <c r="G9" s="124">
        <v>0</v>
      </c>
      <c r="H9" s="124" t="s">
        <v>70</v>
      </c>
      <c r="I9" s="124">
        <v>14</v>
      </c>
      <c r="J9" s="124">
        <v>0</v>
      </c>
      <c r="K9" s="124">
        <v>0</v>
      </c>
      <c r="L9" s="124">
        <v>5.0000000745058101E-2</v>
      </c>
      <c r="M9" s="124">
        <v>0</v>
      </c>
      <c r="N9" s="124">
        <v>0</v>
      </c>
      <c r="S9" s="75">
        <v>3</v>
      </c>
      <c r="T9" s="87" t="s">
        <v>377</v>
      </c>
      <c r="U9" s="85">
        <f t="shared" si="0"/>
        <v>14</v>
      </c>
      <c r="V9" s="85" t="str">
        <f t="shared" si="1"/>
        <v>V2X 3 C14</v>
      </c>
      <c r="W9" s="86">
        <f t="shared" si="2"/>
        <v>6.0500001907348597</v>
      </c>
      <c r="X9" s="77">
        <f t="shared" si="3"/>
        <v>7.25</v>
      </c>
      <c r="Y9" s="87">
        <f t="shared" si="4"/>
        <v>6.6500000953674299</v>
      </c>
      <c r="Z9" s="86" t="s">
        <v>378</v>
      </c>
      <c r="AA9" s="77" t="str">
        <f t="shared" si="5"/>
        <v>V2X 3 P14</v>
      </c>
      <c r="AB9" s="90">
        <f t="shared" si="36"/>
        <v>0</v>
      </c>
      <c r="AC9" s="91">
        <f t="shared" si="6"/>
        <v>0</v>
      </c>
      <c r="AD9" s="87">
        <f t="shared" si="7"/>
        <v>0</v>
      </c>
      <c r="AE9" s="75">
        <v>4</v>
      </c>
      <c r="AF9" s="87" t="s">
        <v>377</v>
      </c>
      <c r="AG9" s="85">
        <v>13</v>
      </c>
      <c r="AH9" s="85" t="str">
        <f t="shared" si="8"/>
        <v>V2X 4 C13</v>
      </c>
      <c r="AI9" s="86">
        <f t="shared" si="9"/>
        <v>6.1999998092651403</v>
      </c>
      <c r="AJ9" s="77">
        <f t="shared" si="10"/>
        <v>7.4000000953674299</v>
      </c>
      <c r="AK9" s="87">
        <f t="shared" si="11"/>
        <v>6.7999999523162851</v>
      </c>
      <c r="AL9" s="86" t="s">
        <v>378</v>
      </c>
      <c r="AM9" s="77" t="str">
        <f t="shared" si="12"/>
        <v>V2X 4 P13</v>
      </c>
      <c r="AN9" s="90">
        <f t="shared" si="37"/>
        <v>0</v>
      </c>
      <c r="AO9" s="91">
        <f t="shared" si="13"/>
        <v>0</v>
      </c>
      <c r="AP9" s="87">
        <f t="shared" si="14"/>
        <v>0</v>
      </c>
      <c r="AQ9" s="75">
        <v>5</v>
      </c>
      <c r="AR9" s="87" t="s">
        <v>377</v>
      </c>
      <c r="AS9" s="85">
        <v>13</v>
      </c>
      <c r="AT9" s="85" t="str">
        <f t="shared" si="15"/>
        <v>V2X 5 C13</v>
      </c>
      <c r="AU9" s="86">
        <f t="shared" si="16"/>
        <v>6.6999998092651403</v>
      </c>
      <c r="AV9" s="77">
        <f t="shared" si="17"/>
        <v>8</v>
      </c>
      <c r="AW9" s="87">
        <f t="shared" si="18"/>
        <v>7.3499999046325701</v>
      </c>
      <c r="AX9" s="86" t="s">
        <v>378</v>
      </c>
      <c r="AY9" s="77" t="str">
        <f t="shared" si="19"/>
        <v>V2X 5 P13</v>
      </c>
      <c r="AZ9" s="90">
        <f t="shared" si="38"/>
        <v>0</v>
      </c>
      <c r="BA9" s="91">
        <f t="shared" si="20"/>
        <v>0</v>
      </c>
      <c r="BB9" s="87">
        <f t="shared" si="21"/>
        <v>0</v>
      </c>
      <c r="BC9" s="75">
        <v>6</v>
      </c>
      <c r="BD9" s="87" t="s">
        <v>377</v>
      </c>
      <c r="BE9" s="85">
        <v>13</v>
      </c>
      <c r="BF9" s="85" t="str">
        <f t="shared" si="22"/>
        <v>V2X 6 C13</v>
      </c>
      <c r="BG9" s="86">
        <f t="shared" si="23"/>
        <v>0</v>
      </c>
      <c r="BH9" s="77">
        <f t="shared" si="24"/>
        <v>0</v>
      </c>
      <c r="BI9" s="87">
        <f t="shared" si="25"/>
        <v>0</v>
      </c>
      <c r="BJ9" s="86" t="s">
        <v>378</v>
      </c>
      <c r="BK9" s="77" t="str">
        <f t="shared" si="26"/>
        <v>V2X 6 P13</v>
      </c>
      <c r="BL9" s="90">
        <f t="shared" si="39"/>
        <v>0</v>
      </c>
      <c r="BM9" s="91">
        <f t="shared" si="27"/>
        <v>0</v>
      </c>
      <c r="BN9" s="87">
        <f t="shared" si="28"/>
        <v>0</v>
      </c>
      <c r="BO9" s="75">
        <v>7</v>
      </c>
      <c r="BP9" s="87" t="s">
        <v>377</v>
      </c>
      <c r="BQ9" s="85">
        <v>13</v>
      </c>
      <c r="BR9" s="85" t="str">
        <f t="shared" si="29"/>
        <v>V2X 7 C13</v>
      </c>
      <c r="BS9" s="86">
        <f t="shared" si="30"/>
        <v>0</v>
      </c>
      <c r="BT9" s="77">
        <f t="shared" si="31"/>
        <v>0</v>
      </c>
      <c r="BU9" s="87">
        <f t="shared" si="32"/>
        <v>0</v>
      </c>
      <c r="BV9" s="86" t="s">
        <v>378</v>
      </c>
      <c r="BW9" s="77" t="str">
        <f t="shared" si="33"/>
        <v>V2X 7 P13</v>
      </c>
      <c r="BX9" s="90">
        <f t="shared" si="40"/>
        <v>0</v>
      </c>
      <c r="BY9" s="91">
        <f t="shared" si="34"/>
        <v>0</v>
      </c>
      <c r="BZ9" s="87">
        <f t="shared" si="35"/>
        <v>0</v>
      </c>
    </row>
    <row r="10" spans="1:78">
      <c r="A10" s="124" t="s">
        <v>71</v>
      </c>
      <c r="B10" s="124">
        <v>15</v>
      </c>
      <c r="C10" s="124">
        <v>5.1500000953674299</v>
      </c>
      <c r="D10" s="124">
        <v>6.1500000953674299</v>
      </c>
      <c r="E10" s="124">
        <v>5.1500000953674299</v>
      </c>
      <c r="F10" s="124">
        <v>0</v>
      </c>
      <c r="G10" s="124">
        <v>0</v>
      </c>
      <c r="H10" s="124" t="s">
        <v>72</v>
      </c>
      <c r="I10" s="124">
        <v>15</v>
      </c>
      <c r="J10" s="124">
        <v>0</v>
      </c>
      <c r="K10" s="124">
        <v>0.40000000596046398</v>
      </c>
      <c r="L10" s="124">
        <v>5.0000000745058101E-2</v>
      </c>
      <c r="M10" s="124">
        <v>0</v>
      </c>
      <c r="N10" s="124">
        <v>790</v>
      </c>
      <c r="S10" s="75">
        <v>3</v>
      </c>
      <c r="T10" s="87" t="s">
        <v>377</v>
      </c>
      <c r="U10" s="85">
        <f t="shared" si="0"/>
        <v>15</v>
      </c>
      <c r="V10" s="85" t="str">
        <f t="shared" si="1"/>
        <v>V2X 3 C15</v>
      </c>
      <c r="W10" s="86">
        <f t="shared" si="2"/>
        <v>5.1500000953674299</v>
      </c>
      <c r="X10" s="77">
        <f t="shared" si="3"/>
        <v>6.1500000953674299</v>
      </c>
      <c r="Y10" s="87">
        <f t="shared" si="4"/>
        <v>5.6500000953674299</v>
      </c>
      <c r="Z10" s="86" t="s">
        <v>378</v>
      </c>
      <c r="AA10" s="77" t="str">
        <f t="shared" si="5"/>
        <v>V2X 3 P15</v>
      </c>
      <c r="AB10" s="90">
        <f t="shared" si="36"/>
        <v>0</v>
      </c>
      <c r="AC10" s="91">
        <f t="shared" si="6"/>
        <v>0.40000000596046398</v>
      </c>
      <c r="AD10" s="87">
        <f t="shared" si="7"/>
        <v>0.20000000298023199</v>
      </c>
      <c r="AE10" s="75">
        <v>4</v>
      </c>
      <c r="AF10" s="87" t="s">
        <v>377</v>
      </c>
      <c r="AG10" s="85">
        <v>14</v>
      </c>
      <c r="AH10" s="85" t="str">
        <f t="shared" si="8"/>
        <v>V2X 4 C14</v>
      </c>
      <c r="AI10" s="86">
        <f t="shared" si="9"/>
        <v>5.25</v>
      </c>
      <c r="AJ10" s="77">
        <f t="shared" si="10"/>
        <v>6.3000001907348597</v>
      </c>
      <c r="AK10" s="87">
        <f t="shared" si="11"/>
        <v>5.7750000953674299</v>
      </c>
      <c r="AL10" s="86" t="s">
        <v>378</v>
      </c>
      <c r="AM10" s="77" t="str">
        <f t="shared" si="12"/>
        <v>V2X 4 P14</v>
      </c>
      <c r="AN10" s="90">
        <f t="shared" si="37"/>
        <v>0</v>
      </c>
      <c r="AO10" s="91">
        <f t="shared" si="13"/>
        <v>0</v>
      </c>
      <c r="AP10" s="87">
        <f t="shared" si="14"/>
        <v>0</v>
      </c>
      <c r="AQ10" s="75">
        <v>5</v>
      </c>
      <c r="AR10" s="87" t="s">
        <v>377</v>
      </c>
      <c r="AS10" s="85">
        <v>14</v>
      </c>
      <c r="AT10" s="85" t="str">
        <f t="shared" si="15"/>
        <v>V2X 5 C14</v>
      </c>
      <c r="AU10" s="86">
        <f t="shared" si="16"/>
        <v>5.8499999046325701</v>
      </c>
      <c r="AV10" s="77">
        <f t="shared" si="17"/>
        <v>7</v>
      </c>
      <c r="AW10" s="87">
        <f t="shared" si="18"/>
        <v>6.4249999523162851</v>
      </c>
      <c r="AX10" s="86" t="s">
        <v>378</v>
      </c>
      <c r="AY10" s="77" t="str">
        <f t="shared" si="19"/>
        <v>V2X 5 P14</v>
      </c>
      <c r="AZ10" s="90">
        <f t="shared" si="38"/>
        <v>0</v>
      </c>
      <c r="BA10" s="91">
        <f t="shared" si="20"/>
        <v>0</v>
      </c>
      <c r="BB10" s="87">
        <f t="shared" si="21"/>
        <v>0</v>
      </c>
      <c r="BC10" s="75">
        <v>6</v>
      </c>
      <c r="BD10" s="87" t="s">
        <v>377</v>
      </c>
      <c r="BE10" s="85">
        <v>14</v>
      </c>
      <c r="BF10" s="85" t="str">
        <f t="shared" si="22"/>
        <v>V2X 6 C14</v>
      </c>
      <c r="BG10" s="86">
        <f t="shared" si="23"/>
        <v>5.9000000953674299</v>
      </c>
      <c r="BH10" s="77">
        <f t="shared" si="24"/>
        <v>7.4499998092651403</v>
      </c>
      <c r="BI10" s="87">
        <f t="shared" si="25"/>
        <v>6.6749999523162851</v>
      </c>
      <c r="BJ10" s="86" t="s">
        <v>378</v>
      </c>
      <c r="BK10" s="77" t="str">
        <f t="shared" si="26"/>
        <v>V2X 6 P14</v>
      </c>
      <c r="BL10" s="90">
        <f t="shared" si="39"/>
        <v>0</v>
      </c>
      <c r="BM10" s="91">
        <f t="shared" si="27"/>
        <v>0</v>
      </c>
      <c r="BN10" s="87">
        <f t="shared" si="28"/>
        <v>0</v>
      </c>
      <c r="BO10" s="75">
        <v>7</v>
      </c>
      <c r="BP10" s="87" t="s">
        <v>377</v>
      </c>
      <c r="BQ10" s="85">
        <v>14</v>
      </c>
      <c r="BR10" s="85" t="str">
        <f t="shared" si="29"/>
        <v>V2X 7 C14</v>
      </c>
      <c r="BS10" s="86">
        <f t="shared" si="30"/>
        <v>0</v>
      </c>
      <c r="BT10" s="77">
        <f t="shared" si="31"/>
        <v>0</v>
      </c>
      <c r="BU10" s="87">
        <f t="shared" si="32"/>
        <v>0</v>
      </c>
      <c r="BV10" s="86" t="s">
        <v>378</v>
      </c>
      <c r="BW10" s="77" t="str">
        <f t="shared" si="33"/>
        <v>V2X 7 P14</v>
      </c>
      <c r="BX10" s="90">
        <f t="shared" si="40"/>
        <v>0</v>
      </c>
      <c r="BY10" s="91">
        <f t="shared" si="34"/>
        <v>0.40000000596046398</v>
      </c>
      <c r="BZ10" s="87">
        <f t="shared" si="35"/>
        <v>0.20000000298023199</v>
      </c>
    </row>
    <row r="11" spans="1:78">
      <c r="A11" s="124" t="s">
        <v>73</v>
      </c>
      <c r="B11" s="124">
        <v>16</v>
      </c>
      <c r="C11" s="124">
        <v>4.25</v>
      </c>
      <c r="D11" s="124">
        <v>5.0999999046325701</v>
      </c>
      <c r="E11" s="124">
        <v>4.1500000953674299</v>
      </c>
      <c r="F11" s="124">
        <v>0</v>
      </c>
      <c r="G11" s="124">
        <v>0</v>
      </c>
      <c r="H11" s="124" t="s">
        <v>74</v>
      </c>
      <c r="I11" s="124">
        <v>16</v>
      </c>
      <c r="J11" s="124">
        <v>0</v>
      </c>
      <c r="K11" s="124">
        <v>0.40000000596046398</v>
      </c>
      <c r="L11" s="124">
        <v>5.0000000745058101E-2</v>
      </c>
      <c r="M11" s="124">
        <v>0</v>
      </c>
      <c r="N11" s="124">
        <v>3530</v>
      </c>
      <c r="S11" s="75">
        <v>3</v>
      </c>
      <c r="T11" s="87" t="s">
        <v>377</v>
      </c>
      <c r="U11" s="85">
        <f t="shared" si="0"/>
        <v>16</v>
      </c>
      <c r="V11" s="85" t="str">
        <f t="shared" si="1"/>
        <v>V2X 3 C16</v>
      </c>
      <c r="W11" s="86">
        <f t="shared" si="2"/>
        <v>4.25</v>
      </c>
      <c r="X11" s="77">
        <f t="shared" si="3"/>
        <v>5.0999999046325701</v>
      </c>
      <c r="Y11" s="87">
        <f t="shared" si="4"/>
        <v>4.6749999523162851</v>
      </c>
      <c r="Z11" s="86" t="s">
        <v>378</v>
      </c>
      <c r="AA11" s="77" t="str">
        <f t="shared" si="5"/>
        <v>V2X 3 P16</v>
      </c>
      <c r="AB11" s="90">
        <f t="shared" si="36"/>
        <v>0</v>
      </c>
      <c r="AC11" s="91">
        <f t="shared" si="6"/>
        <v>0.40000000596046398</v>
      </c>
      <c r="AD11" s="87">
        <f t="shared" si="7"/>
        <v>0.20000000298023199</v>
      </c>
      <c r="AE11" s="75">
        <v>4</v>
      </c>
      <c r="AF11" s="87" t="s">
        <v>377</v>
      </c>
      <c r="AG11" s="85">
        <v>15</v>
      </c>
      <c r="AH11" s="85" t="str">
        <f t="shared" si="8"/>
        <v>V2X 4 C15</v>
      </c>
      <c r="AI11" s="86">
        <f t="shared" si="9"/>
        <v>4.4000000953674299</v>
      </c>
      <c r="AJ11" s="77">
        <f t="shared" si="10"/>
        <v>5.1500000953674299</v>
      </c>
      <c r="AK11" s="87">
        <f t="shared" si="11"/>
        <v>4.7750000953674299</v>
      </c>
      <c r="AL11" s="86" t="s">
        <v>378</v>
      </c>
      <c r="AM11" s="77" t="str">
        <f t="shared" si="12"/>
        <v>V2X 4 P15</v>
      </c>
      <c r="AN11" s="90">
        <f t="shared" si="37"/>
        <v>0</v>
      </c>
      <c r="AO11" s="91">
        <f t="shared" si="13"/>
        <v>0.40000000596046398</v>
      </c>
      <c r="AP11" s="87">
        <f t="shared" si="14"/>
        <v>0.20000000298023199</v>
      </c>
      <c r="AQ11" s="75">
        <v>5</v>
      </c>
      <c r="AR11" s="87" t="s">
        <v>377</v>
      </c>
      <c r="AS11" s="85">
        <v>15</v>
      </c>
      <c r="AT11" s="85" t="str">
        <f t="shared" si="15"/>
        <v>V2X 5 C15</v>
      </c>
      <c r="AU11" s="86">
        <f t="shared" si="16"/>
        <v>5</v>
      </c>
      <c r="AV11" s="77">
        <f t="shared" si="17"/>
        <v>5.8000001907348597</v>
      </c>
      <c r="AW11" s="87">
        <f t="shared" si="18"/>
        <v>5.4000000953674299</v>
      </c>
      <c r="AX11" s="86" t="s">
        <v>378</v>
      </c>
      <c r="AY11" s="77" t="str">
        <f t="shared" si="19"/>
        <v>V2X 5 P15</v>
      </c>
      <c r="AZ11" s="90">
        <f t="shared" si="38"/>
        <v>0</v>
      </c>
      <c r="BA11" s="91">
        <f t="shared" si="20"/>
        <v>0.40000000596046398</v>
      </c>
      <c r="BB11" s="87">
        <f t="shared" si="21"/>
        <v>0.20000000298023199</v>
      </c>
      <c r="BC11" s="75">
        <v>6</v>
      </c>
      <c r="BD11" s="87" t="s">
        <v>377</v>
      </c>
      <c r="BE11" s="85">
        <v>15</v>
      </c>
      <c r="BF11" s="85" t="str">
        <f t="shared" si="22"/>
        <v>V2X 6 C15</v>
      </c>
      <c r="BG11" s="86">
        <f t="shared" si="23"/>
        <v>5.1500000953674299</v>
      </c>
      <c r="BH11" s="77">
        <f t="shared" si="24"/>
        <v>6.1500000953674299</v>
      </c>
      <c r="BI11" s="87">
        <f t="shared" si="25"/>
        <v>5.6500000953674299</v>
      </c>
      <c r="BJ11" s="86" t="s">
        <v>378</v>
      </c>
      <c r="BK11" s="77" t="str">
        <f t="shared" si="26"/>
        <v>V2X 6 P15</v>
      </c>
      <c r="BL11" s="90">
        <f t="shared" si="39"/>
        <v>5.0000000745058101E-2</v>
      </c>
      <c r="BM11" s="91">
        <f t="shared" si="27"/>
        <v>0.40000000596046398</v>
      </c>
      <c r="BN11" s="87">
        <f t="shared" si="28"/>
        <v>0.22500000335276105</v>
      </c>
      <c r="BO11" s="75">
        <v>7</v>
      </c>
      <c r="BP11" s="87" t="s">
        <v>377</v>
      </c>
      <c r="BQ11" s="85">
        <v>15</v>
      </c>
      <c r="BR11" s="85" t="str">
        <f t="shared" si="29"/>
        <v>V2X 7 C15</v>
      </c>
      <c r="BS11" s="86">
        <f t="shared" si="30"/>
        <v>5.5</v>
      </c>
      <c r="BT11" s="77">
        <f t="shared" si="31"/>
        <v>6.5999999046325701</v>
      </c>
      <c r="BU11" s="87">
        <f t="shared" si="32"/>
        <v>6.0499999523162851</v>
      </c>
      <c r="BV11" s="86" t="s">
        <v>378</v>
      </c>
      <c r="BW11" s="77" t="str">
        <f t="shared" si="33"/>
        <v>V2X 7 P15</v>
      </c>
      <c r="BX11" s="90">
        <f t="shared" si="40"/>
        <v>0</v>
      </c>
      <c r="BY11" s="91">
        <f t="shared" si="34"/>
        <v>0.40000000596046398</v>
      </c>
      <c r="BZ11" s="87">
        <f t="shared" si="35"/>
        <v>0.20000000298023199</v>
      </c>
    </row>
    <row r="12" spans="1:78">
      <c r="A12" s="124" t="s">
        <v>75</v>
      </c>
      <c r="B12" s="124">
        <v>17</v>
      </c>
      <c r="C12" s="124">
        <v>3.4000000953674299</v>
      </c>
      <c r="D12" s="124">
        <v>4</v>
      </c>
      <c r="E12" s="124">
        <v>3.2000000476837198</v>
      </c>
      <c r="F12" s="124">
        <v>1000</v>
      </c>
      <c r="G12" s="124">
        <v>3000</v>
      </c>
      <c r="H12" s="124" t="s">
        <v>76</v>
      </c>
      <c r="I12" s="124">
        <v>17</v>
      </c>
      <c r="J12" s="124">
        <v>0</v>
      </c>
      <c r="K12" s="124">
        <v>0.40000000596046398</v>
      </c>
      <c r="L12" s="124">
        <v>5.0000000745058101E-2</v>
      </c>
      <c r="M12" s="124">
        <v>0</v>
      </c>
      <c r="N12" s="124">
        <v>9829</v>
      </c>
      <c r="S12" s="75">
        <v>3</v>
      </c>
      <c r="T12" s="87" t="s">
        <v>377</v>
      </c>
      <c r="U12" s="85">
        <f t="shared" si="0"/>
        <v>17</v>
      </c>
      <c r="V12" s="85" t="str">
        <f t="shared" si="1"/>
        <v>V2X 3 C17</v>
      </c>
      <c r="W12" s="86">
        <f t="shared" si="2"/>
        <v>3.4000000953674299</v>
      </c>
      <c r="X12" s="77">
        <f t="shared" si="3"/>
        <v>4</v>
      </c>
      <c r="Y12" s="87">
        <f t="shared" si="4"/>
        <v>3.7000000476837149</v>
      </c>
      <c r="Z12" s="86" t="s">
        <v>378</v>
      </c>
      <c r="AA12" s="77" t="str">
        <f t="shared" si="5"/>
        <v>V2X 3 P17</v>
      </c>
      <c r="AB12" s="90">
        <f t="shared" si="36"/>
        <v>0</v>
      </c>
      <c r="AC12" s="91">
        <f t="shared" si="6"/>
        <v>0.40000000596046398</v>
      </c>
      <c r="AD12" s="87">
        <f t="shared" si="7"/>
        <v>0.20000000298023199</v>
      </c>
      <c r="AE12" s="75">
        <v>4</v>
      </c>
      <c r="AF12" s="87" t="s">
        <v>377</v>
      </c>
      <c r="AG12" s="85">
        <v>16</v>
      </c>
      <c r="AH12" s="85" t="str">
        <f t="shared" si="8"/>
        <v>V2X 4 C16</v>
      </c>
      <c r="AI12" s="86">
        <f t="shared" si="9"/>
        <v>3.5499999523162802</v>
      </c>
      <c r="AJ12" s="77">
        <f t="shared" si="10"/>
        <v>4.1999998092651403</v>
      </c>
      <c r="AK12" s="87">
        <f t="shared" si="11"/>
        <v>3.8749998807907104</v>
      </c>
      <c r="AL12" s="86" t="s">
        <v>378</v>
      </c>
      <c r="AM12" s="77" t="str">
        <f t="shared" si="12"/>
        <v>V2X 4 P16</v>
      </c>
      <c r="AN12" s="90">
        <f t="shared" si="37"/>
        <v>0</v>
      </c>
      <c r="AO12" s="91">
        <f t="shared" si="13"/>
        <v>0.40000000596046398</v>
      </c>
      <c r="AP12" s="87">
        <f t="shared" si="14"/>
        <v>0.20000000298023199</v>
      </c>
      <c r="AQ12" s="75">
        <v>5</v>
      </c>
      <c r="AR12" s="87" t="s">
        <v>377</v>
      </c>
      <c r="AS12" s="85">
        <v>16</v>
      </c>
      <c r="AT12" s="85" t="str">
        <f t="shared" si="15"/>
        <v>V2X 5 C16</v>
      </c>
      <c r="AU12" s="86">
        <f t="shared" si="16"/>
        <v>4.25</v>
      </c>
      <c r="AV12" s="77">
        <f t="shared" si="17"/>
        <v>4.8499999046325701</v>
      </c>
      <c r="AW12" s="87">
        <f t="shared" si="18"/>
        <v>4.5499999523162851</v>
      </c>
      <c r="AX12" s="86" t="s">
        <v>378</v>
      </c>
      <c r="AY12" s="77" t="str">
        <f t="shared" si="19"/>
        <v>V2X 5 P16</v>
      </c>
      <c r="AZ12" s="90">
        <f t="shared" si="38"/>
        <v>0.10000000149011599</v>
      </c>
      <c r="BA12" s="91">
        <f t="shared" si="20"/>
        <v>0.40000000596046398</v>
      </c>
      <c r="BB12" s="87">
        <f t="shared" si="21"/>
        <v>0.25000000372528997</v>
      </c>
      <c r="BC12" s="75">
        <v>6</v>
      </c>
      <c r="BD12" s="87" t="s">
        <v>377</v>
      </c>
      <c r="BE12" s="85">
        <v>16</v>
      </c>
      <c r="BF12" s="85" t="str">
        <f t="shared" si="22"/>
        <v>V2X 6 C16</v>
      </c>
      <c r="BG12" s="86">
        <f t="shared" si="23"/>
        <v>4.3499999046325701</v>
      </c>
      <c r="BH12" s="77">
        <f t="shared" si="24"/>
        <v>5.1999998092651403</v>
      </c>
      <c r="BI12" s="87">
        <f t="shared" si="25"/>
        <v>4.7749998569488552</v>
      </c>
      <c r="BJ12" s="86" t="s">
        <v>378</v>
      </c>
      <c r="BK12" s="77" t="str">
        <f t="shared" si="26"/>
        <v>V2X 6 P16</v>
      </c>
      <c r="BL12" s="90">
        <f t="shared" si="39"/>
        <v>5.0000000745058101E-2</v>
      </c>
      <c r="BM12" s="91">
        <f t="shared" si="27"/>
        <v>0.44999998807907099</v>
      </c>
      <c r="BN12" s="87">
        <f t="shared" si="28"/>
        <v>0.24999999441206455</v>
      </c>
      <c r="BO12" s="75">
        <v>7</v>
      </c>
      <c r="BP12" s="87" t="s">
        <v>377</v>
      </c>
      <c r="BQ12" s="85">
        <v>16</v>
      </c>
      <c r="BR12" s="85" t="str">
        <f t="shared" si="29"/>
        <v>V2X 7 C16</v>
      </c>
      <c r="BS12" s="86">
        <f t="shared" si="30"/>
        <v>4.6999998092651403</v>
      </c>
      <c r="BT12" s="77">
        <f t="shared" si="31"/>
        <v>5.5999999046325701</v>
      </c>
      <c r="BU12" s="87">
        <f t="shared" si="32"/>
        <v>5.1499998569488552</v>
      </c>
      <c r="BV12" s="86" t="s">
        <v>378</v>
      </c>
      <c r="BW12" s="77" t="str">
        <f t="shared" si="33"/>
        <v>V2X 7 P16</v>
      </c>
      <c r="BX12" s="90">
        <f t="shared" si="40"/>
        <v>0.10000000149011599</v>
      </c>
      <c r="BY12" s="91">
        <f t="shared" si="34"/>
        <v>0.44999998807907099</v>
      </c>
      <c r="BZ12" s="87">
        <f t="shared" si="35"/>
        <v>0.27499999478459347</v>
      </c>
    </row>
    <row r="13" spans="1:78">
      <c r="A13" s="124" t="s">
        <v>77</v>
      </c>
      <c r="B13" s="124">
        <v>18</v>
      </c>
      <c r="C13" s="124">
        <v>2.5</v>
      </c>
      <c r="D13" s="124">
        <v>2.9000000953674299</v>
      </c>
      <c r="E13" s="124">
        <v>2.3499999046325701</v>
      </c>
      <c r="F13" s="124">
        <v>0</v>
      </c>
      <c r="G13" s="124">
        <v>2862</v>
      </c>
      <c r="H13" s="124" t="s">
        <v>78</v>
      </c>
      <c r="I13" s="124">
        <v>18</v>
      </c>
      <c r="J13" s="124">
        <v>0</v>
      </c>
      <c r="K13" s="124">
        <v>0.40000000596046398</v>
      </c>
      <c r="L13" s="124">
        <v>0.20000000298023199</v>
      </c>
      <c r="M13" s="124">
        <v>0</v>
      </c>
      <c r="N13" s="124">
        <v>5060</v>
      </c>
      <c r="S13" s="75">
        <v>3</v>
      </c>
      <c r="T13" s="87" t="s">
        <v>377</v>
      </c>
      <c r="U13" s="85">
        <f t="shared" si="0"/>
        <v>18</v>
      </c>
      <c r="V13" s="85" t="str">
        <f t="shared" si="1"/>
        <v>V2X 3 C18</v>
      </c>
      <c r="W13" s="86">
        <f t="shared" si="2"/>
        <v>2.5</v>
      </c>
      <c r="X13" s="77">
        <f t="shared" si="3"/>
        <v>2.9000000953674299</v>
      </c>
      <c r="Y13" s="87">
        <f t="shared" si="4"/>
        <v>2.7000000476837149</v>
      </c>
      <c r="Z13" s="86" t="s">
        <v>378</v>
      </c>
      <c r="AA13" s="77" t="str">
        <f t="shared" si="5"/>
        <v>V2X 3 P18</v>
      </c>
      <c r="AB13" s="90">
        <f t="shared" si="36"/>
        <v>0</v>
      </c>
      <c r="AC13" s="91">
        <f t="shared" si="6"/>
        <v>0.40000000596046398</v>
      </c>
      <c r="AD13" s="87">
        <f t="shared" si="7"/>
        <v>0.20000000298023199</v>
      </c>
      <c r="AE13" s="75">
        <v>4</v>
      </c>
      <c r="AF13" s="87" t="s">
        <v>377</v>
      </c>
      <c r="AG13" s="85">
        <v>17</v>
      </c>
      <c r="AH13" s="85" t="str">
        <f t="shared" si="8"/>
        <v>V2X 4 C17</v>
      </c>
      <c r="AI13" s="86">
        <f t="shared" si="9"/>
        <v>2.9000000953674299</v>
      </c>
      <c r="AJ13" s="77">
        <f t="shared" si="10"/>
        <v>3.2999999523162802</v>
      </c>
      <c r="AK13" s="87">
        <f t="shared" si="11"/>
        <v>3.1000000238418552</v>
      </c>
      <c r="AL13" s="86" t="s">
        <v>378</v>
      </c>
      <c r="AM13" s="77" t="str">
        <f t="shared" si="12"/>
        <v>V2X 4 P17</v>
      </c>
      <c r="AN13" s="90">
        <f t="shared" si="37"/>
        <v>0.20000000298023199</v>
      </c>
      <c r="AO13" s="91">
        <f t="shared" si="13"/>
        <v>0.5</v>
      </c>
      <c r="AP13" s="87">
        <f t="shared" si="14"/>
        <v>0.35000000149011601</v>
      </c>
      <c r="AQ13" s="75">
        <v>5</v>
      </c>
      <c r="AR13" s="87" t="s">
        <v>377</v>
      </c>
      <c r="AS13" s="85">
        <v>17</v>
      </c>
      <c r="AT13" s="85" t="str">
        <f t="shared" si="15"/>
        <v>V2X 5 C17</v>
      </c>
      <c r="AU13" s="86">
        <f t="shared" si="16"/>
        <v>3.5</v>
      </c>
      <c r="AV13" s="77">
        <f t="shared" si="17"/>
        <v>3.9500000476837198</v>
      </c>
      <c r="AW13" s="87">
        <f t="shared" si="18"/>
        <v>3.7250000238418597</v>
      </c>
      <c r="AX13" s="86" t="s">
        <v>378</v>
      </c>
      <c r="AY13" s="77" t="str">
        <f t="shared" si="19"/>
        <v>V2X 5 P17</v>
      </c>
      <c r="AZ13" s="90">
        <f t="shared" si="38"/>
        <v>0.34999999403953602</v>
      </c>
      <c r="BA13" s="91">
        <f t="shared" si="20"/>
        <v>0.69999998807907104</v>
      </c>
      <c r="BB13" s="87">
        <f t="shared" si="21"/>
        <v>0.52499999105930351</v>
      </c>
      <c r="BC13" s="75">
        <v>6</v>
      </c>
      <c r="BD13" s="87" t="s">
        <v>377</v>
      </c>
      <c r="BE13" s="85">
        <v>17</v>
      </c>
      <c r="BF13" s="85" t="str">
        <f t="shared" si="22"/>
        <v>V2X 6 C17</v>
      </c>
      <c r="BG13" s="86">
        <f t="shared" si="23"/>
        <v>3.7000000476837198</v>
      </c>
      <c r="BH13" s="77">
        <f t="shared" si="24"/>
        <v>4.4000000953674299</v>
      </c>
      <c r="BI13" s="87">
        <f t="shared" si="25"/>
        <v>4.0500000715255746</v>
      </c>
      <c r="BJ13" s="86" t="s">
        <v>378</v>
      </c>
      <c r="BK13" s="77" t="str">
        <f t="shared" si="26"/>
        <v>V2X 6 P17</v>
      </c>
      <c r="BL13" s="90">
        <f t="shared" si="39"/>
        <v>0.34999999403953602</v>
      </c>
      <c r="BM13" s="91">
        <f t="shared" si="27"/>
        <v>0.64999997615814198</v>
      </c>
      <c r="BN13" s="87">
        <f t="shared" si="28"/>
        <v>0.49999998509883903</v>
      </c>
      <c r="BO13" s="75">
        <v>7</v>
      </c>
      <c r="BP13" s="87" t="s">
        <v>377</v>
      </c>
      <c r="BQ13" s="85">
        <v>17</v>
      </c>
      <c r="BR13" s="85" t="str">
        <f t="shared" si="29"/>
        <v>V2X 7 C17</v>
      </c>
      <c r="BS13" s="86">
        <f t="shared" si="30"/>
        <v>4</v>
      </c>
      <c r="BT13" s="77">
        <f t="shared" si="31"/>
        <v>4.8000001907348597</v>
      </c>
      <c r="BU13" s="87">
        <f t="shared" si="32"/>
        <v>4.4000000953674299</v>
      </c>
      <c r="BV13" s="86" t="s">
        <v>378</v>
      </c>
      <c r="BW13" s="77" t="str">
        <f t="shared" si="33"/>
        <v>V2X 7 P17</v>
      </c>
      <c r="BX13" s="90">
        <f t="shared" si="40"/>
        <v>0.34999999403953602</v>
      </c>
      <c r="BY13" s="91">
        <f t="shared" si="34"/>
        <v>0.64999997615814198</v>
      </c>
      <c r="BZ13" s="87">
        <f t="shared" si="35"/>
        <v>0.49999998509883903</v>
      </c>
    </row>
    <row r="14" spans="1:78">
      <c r="A14" s="124" t="s">
        <v>79</v>
      </c>
      <c r="B14" s="124">
        <v>19</v>
      </c>
      <c r="C14" s="124">
        <v>1.75</v>
      </c>
      <c r="D14" s="124">
        <v>2</v>
      </c>
      <c r="E14" s="124">
        <v>1.6000000238418599</v>
      </c>
      <c r="F14" s="124">
        <v>0</v>
      </c>
      <c r="G14" s="124">
        <v>4300</v>
      </c>
      <c r="H14" s="124" t="s">
        <v>80</v>
      </c>
      <c r="I14" s="124">
        <v>19</v>
      </c>
      <c r="J14" s="124">
        <v>0.10000000149011599</v>
      </c>
      <c r="K14" s="124">
        <v>0.40000000596046398</v>
      </c>
      <c r="L14" s="124">
        <v>0.44999998807907099</v>
      </c>
      <c r="M14" s="124">
        <v>0</v>
      </c>
      <c r="N14" s="124">
        <v>3066</v>
      </c>
      <c r="S14" s="75">
        <v>3</v>
      </c>
      <c r="T14" s="87" t="s">
        <v>377</v>
      </c>
      <c r="U14" s="85">
        <f t="shared" si="0"/>
        <v>19</v>
      </c>
      <c r="V14" s="85" t="str">
        <f t="shared" si="1"/>
        <v>V2X 3 C19</v>
      </c>
      <c r="W14" s="86">
        <f t="shared" si="2"/>
        <v>1.75</v>
      </c>
      <c r="X14" s="77">
        <f t="shared" si="3"/>
        <v>2</v>
      </c>
      <c r="Y14" s="87">
        <f t="shared" si="4"/>
        <v>1.875</v>
      </c>
      <c r="Z14" s="86" t="s">
        <v>378</v>
      </c>
      <c r="AA14" s="77" t="str">
        <f t="shared" si="5"/>
        <v>V2X 3 P19</v>
      </c>
      <c r="AB14" s="90">
        <f t="shared" si="36"/>
        <v>0.10000000149011599</v>
      </c>
      <c r="AC14" s="91">
        <f t="shared" si="6"/>
        <v>0.40000000596046398</v>
      </c>
      <c r="AD14" s="87">
        <f t="shared" si="7"/>
        <v>0.25000000372528997</v>
      </c>
      <c r="AE14" s="75">
        <v>4</v>
      </c>
      <c r="AF14" s="87" t="s">
        <v>377</v>
      </c>
      <c r="AG14" s="85">
        <v>18</v>
      </c>
      <c r="AH14" s="85" t="str">
        <f t="shared" si="8"/>
        <v>V2X 4 C18</v>
      </c>
      <c r="AI14" s="86">
        <f t="shared" si="9"/>
        <v>2.25</v>
      </c>
      <c r="AJ14" s="77">
        <f t="shared" si="10"/>
        <v>2.5499999523162802</v>
      </c>
      <c r="AK14" s="87">
        <f t="shared" si="11"/>
        <v>2.3999999761581403</v>
      </c>
      <c r="AL14" s="86" t="s">
        <v>378</v>
      </c>
      <c r="AM14" s="77" t="str">
        <f t="shared" si="12"/>
        <v>V2X 4 P18</v>
      </c>
      <c r="AN14" s="90">
        <f t="shared" si="37"/>
        <v>0.60000002384185802</v>
      </c>
      <c r="AO14" s="91">
        <f t="shared" si="13"/>
        <v>0.85000002384185802</v>
      </c>
      <c r="AP14" s="87">
        <f t="shared" si="14"/>
        <v>0.72500002384185802</v>
      </c>
      <c r="AQ14" s="75">
        <v>5</v>
      </c>
      <c r="AR14" s="87" t="s">
        <v>377</v>
      </c>
      <c r="AS14" s="85">
        <v>18</v>
      </c>
      <c r="AT14" s="85" t="str">
        <f t="shared" si="15"/>
        <v>V2X 5 C18</v>
      </c>
      <c r="AU14" s="86">
        <f t="shared" si="16"/>
        <v>2.9000000953674299</v>
      </c>
      <c r="AV14" s="77">
        <f t="shared" si="17"/>
        <v>3.2999999523162802</v>
      </c>
      <c r="AW14" s="87">
        <f t="shared" si="18"/>
        <v>3.1000000238418552</v>
      </c>
      <c r="AX14" s="86" t="s">
        <v>378</v>
      </c>
      <c r="AY14" s="77" t="str">
        <f t="shared" si="19"/>
        <v>V2X 5 P18</v>
      </c>
      <c r="AZ14" s="90">
        <f t="shared" si="38"/>
        <v>0.69999998807907104</v>
      </c>
      <c r="BA14" s="91">
        <f t="shared" si="20"/>
        <v>0.94999998807907104</v>
      </c>
      <c r="BB14" s="87">
        <f t="shared" si="21"/>
        <v>0.82499998807907104</v>
      </c>
      <c r="BC14" s="75">
        <v>6</v>
      </c>
      <c r="BD14" s="87" t="s">
        <v>377</v>
      </c>
      <c r="BE14" s="85">
        <v>18</v>
      </c>
      <c r="BF14" s="85" t="str">
        <f t="shared" si="22"/>
        <v>V2X 6 C18</v>
      </c>
      <c r="BG14" s="86">
        <f t="shared" si="23"/>
        <v>3.0999999046325701</v>
      </c>
      <c r="BH14" s="77">
        <f t="shared" si="24"/>
        <v>3.7000000476837198</v>
      </c>
      <c r="BI14" s="87">
        <f t="shared" si="25"/>
        <v>3.3999999761581448</v>
      </c>
      <c r="BJ14" s="86" t="s">
        <v>378</v>
      </c>
      <c r="BK14" s="77" t="str">
        <f t="shared" si="26"/>
        <v>V2X 6 P18</v>
      </c>
      <c r="BL14" s="90">
        <f t="shared" si="39"/>
        <v>0.69999998807907104</v>
      </c>
      <c r="BM14" s="91">
        <f t="shared" si="27"/>
        <v>1</v>
      </c>
      <c r="BN14" s="87">
        <f t="shared" si="28"/>
        <v>0.84999999403953552</v>
      </c>
      <c r="BO14" s="75">
        <v>7</v>
      </c>
      <c r="BP14" s="87" t="s">
        <v>377</v>
      </c>
      <c r="BQ14" s="85">
        <v>18</v>
      </c>
      <c r="BR14" s="85" t="str">
        <f t="shared" si="29"/>
        <v>V2X 7 C18</v>
      </c>
      <c r="BS14" s="86">
        <f t="shared" si="30"/>
        <v>3.4500000476837198</v>
      </c>
      <c r="BT14" s="77">
        <f t="shared" si="31"/>
        <v>4.0999999046325701</v>
      </c>
      <c r="BU14" s="87">
        <f t="shared" si="32"/>
        <v>3.7749999761581448</v>
      </c>
      <c r="BV14" s="86" t="s">
        <v>378</v>
      </c>
      <c r="BW14" s="77" t="str">
        <f t="shared" si="33"/>
        <v>V2X 7 P18</v>
      </c>
      <c r="BX14" s="90">
        <f t="shared" si="40"/>
        <v>0.75</v>
      </c>
      <c r="BY14" s="91">
        <f t="shared" si="34"/>
        <v>1.04999995231628</v>
      </c>
      <c r="BZ14" s="87">
        <f t="shared" si="35"/>
        <v>0.89999997615813998</v>
      </c>
    </row>
    <row r="15" spans="1:78">
      <c r="A15" s="124" t="s">
        <v>81</v>
      </c>
      <c r="B15" s="124">
        <v>20</v>
      </c>
      <c r="C15" s="124">
        <v>1.1499999761581401</v>
      </c>
      <c r="D15" s="124">
        <v>1.3500000238418599</v>
      </c>
      <c r="E15" s="124">
        <v>1.04999995231628</v>
      </c>
      <c r="F15" s="124">
        <v>1000</v>
      </c>
      <c r="G15" s="124">
        <v>6101</v>
      </c>
      <c r="H15" s="124" t="s">
        <v>82</v>
      </c>
      <c r="I15" s="124">
        <v>20</v>
      </c>
      <c r="J15" s="124">
        <v>0.40000000596046398</v>
      </c>
      <c r="K15" s="124">
        <v>0.69999998807907104</v>
      </c>
      <c r="L15" s="124">
        <v>0.89999997615814198</v>
      </c>
      <c r="M15" s="124">
        <v>0</v>
      </c>
      <c r="N15" s="124">
        <v>6192</v>
      </c>
      <c r="S15" s="75">
        <v>3</v>
      </c>
      <c r="T15" s="87" t="s">
        <v>377</v>
      </c>
      <c r="U15" s="85">
        <f t="shared" si="0"/>
        <v>20</v>
      </c>
      <c r="V15" s="85" t="str">
        <f t="shared" si="1"/>
        <v>V2X 3 C20</v>
      </c>
      <c r="W15" s="86">
        <f t="shared" si="2"/>
        <v>1.1499999761581401</v>
      </c>
      <c r="X15" s="77">
        <f t="shared" si="3"/>
        <v>1.3500000238418599</v>
      </c>
      <c r="Y15" s="87">
        <f t="shared" si="4"/>
        <v>1.25</v>
      </c>
      <c r="Z15" s="86" t="s">
        <v>378</v>
      </c>
      <c r="AA15" s="77" t="str">
        <f t="shared" si="5"/>
        <v>V2X 3 P20</v>
      </c>
      <c r="AB15" s="90">
        <f t="shared" si="36"/>
        <v>0.40000000596046398</v>
      </c>
      <c r="AC15" s="91">
        <f t="shared" si="6"/>
        <v>0.69999998807907104</v>
      </c>
      <c r="AD15" s="87">
        <f t="shared" si="7"/>
        <v>0.54999999701976754</v>
      </c>
      <c r="AE15" s="75">
        <v>4</v>
      </c>
      <c r="AF15" s="87" t="s">
        <v>377</v>
      </c>
      <c r="AG15" s="85">
        <v>19</v>
      </c>
      <c r="AH15" s="85" t="str">
        <f t="shared" si="8"/>
        <v>V2X 4 C19</v>
      </c>
      <c r="AI15" s="86">
        <f t="shared" si="9"/>
        <v>1.8500000238418599</v>
      </c>
      <c r="AJ15" s="77">
        <f t="shared" si="10"/>
        <v>2.0999999046325701</v>
      </c>
      <c r="AK15" s="87">
        <f t="shared" si="11"/>
        <v>1.9749999642372149</v>
      </c>
      <c r="AL15" s="86" t="s">
        <v>378</v>
      </c>
      <c r="AM15" s="77" t="str">
        <f t="shared" si="12"/>
        <v>V2X 4 P19</v>
      </c>
      <c r="AN15" s="90">
        <f t="shared" si="37"/>
        <v>1.1000000238418599</v>
      </c>
      <c r="AO15" s="91">
        <f t="shared" si="13"/>
        <v>1.3500000238418599</v>
      </c>
      <c r="AP15" s="87">
        <f t="shared" si="14"/>
        <v>1.2250000238418599</v>
      </c>
      <c r="AQ15" s="75">
        <v>5</v>
      </c>
      <c r="AR15" s="87" t="s">
        <v>377</v>
      </c>
      <c r="AS15" s="85">
        <v>19</v>
      </c>
      <c r="AT15" s="85" t="str">
        <f t="shared" si="15"/>
        <v>V2X 5 C19</v>
      </c>
      <c r="AU15" s="86">
        <f t="shared" si="16"/>
        <v>2.3499999046325701</v>
      </c>
      <c r="AV15" s="77">
        <f t="shared" si="17"/>
        <v>2.75</v>
      </c>
      <c r="AW15" s="87">
        <f t="shared" si="18"/>
        <v>2.5499999523162851</v>
      </c>
      <c r="AX15" s="86" t="s">
        <v>378</v>
      </c>
      <c r="AY15" s="77" t="str">
        <f t="shared" si="19"/>
        <v>V2X 5 P19</v>
      </c>
      <c r="AZ15" s="90">
        <f t="shared" si="38"/>
        <v>1.1499999761581401</v>
      </c>
      <c r="BA15" s="91">
        <f t="shared" si="20"/>
        <v>1.45000004768372</v>
      </c>
      <c r="BB15" s="87">
        <f t="shared" si="21"/>
        <v>1.3000000119209301</v>
      </c>
      <c r="BC15" s="75">
        <v>6</v>
      </c>
      <c r="BD15" s="87" t="s">
        <v>377</v>
      </c>
      <c r="BE15" s="85">
        <v>19</v>
      </c>
      <c r="BF15" s="85" t="str">
        <f t="shared" si="22"/>
        <v>V2X 6 C19</v>
      </c>
      <c r="BG15" s="86">
        <f t="shared" si="23"/>
        <v>2.6500000953674299</v>
      </c>
      <c r="BH15" s="77">
        <f t="shared" si="24"/>
        <v>3.1500000953674299</v>
      </c>
      <c r="BI15" s="87">
        <f t="shared" si="25"/>
        <v>2.9000000953674299</v>
      </c>
      <c r="BJ15" s="86" t="s">
        <v>378</v>
      </c>
      <c r="BK15" s="77" t="str">
        <f t="shared" si="26"/>
        <v>V2X 6 P19</v>
      </c>
      <c r="BL15" s="90">
        <f t="shared" si="39"/>
        <v>1.20000004768372</v>
      </c>
      <c r="BM15" s="91">
        <f t="shared" si="27"/>
        <v>1.5</v>
      </c>
      <c r="BN15" s="87">
        <f t="shared" si="28"/>
        <v>1.3500000238418601</v>
      </c>
      <c r="BO15" s="75">
        <v>7</v>
      </c>
      <c r="BP15" s="87" t="s">
        <v>377</v>
      </c>
      <c r="BQ15" s="85">
        <v>19</v>
      </c>
      <c r="BR15" s="85" t="str">
        <f t="shared" si="29"/>
        <v>V2X 7 C19</v>
      </c>
      <c r="BS15" s="86">
        <f t="shared" si="30"/>
        <v>3</v>
      </c>
      <c r="BT15" s="77">
        <f t="shared" si="31"/>
        <v>3.5999999046325701</v>
      </c>
      <c r="BU15" s="87">
        <f t="shared" si="32"/>
        <v>3.2999999523162851</v>
      </c>
      <c r="BV15" s="86" t="s">
        <v>378</v>
      </c>
      <c r="BW15" s="77" t="str">
        <f t="shared" si="33"/>
        <v>V2X 7 P19</v>
      </c>
      <c r="BX15" s="90">
        <f t="shared" si="40"/>
        <v>1.20000004768372</v>
      </c>
      <c r="BY15" s="91">
        <f t="shared" si="34"/>
        <v>1.54999995231628</v>
      </c>
      <c r="BZ15" s="87">
        <f t="shared" si="35"/>
        <v>1.375</v>
      </c>
    </row>
    <row r="16" spans="1:78">
      <c r="A16" s="124" t="s">
        <v>83</v>
      </c>
      <c r="B16" s="124">
        <v>21</v>
      </c>
      <c r="C16" s="124">
        <v>0.69999998807907104</v>
      </c>
      <c r="D16" s="124">
        <v>0.94999998807907104</v>
      </c>
      <c r="E16" s="124">
        <v>0.69999998807907104</v>
      </c>
      <c r="F16" s="124">
        <v>0</v>
      </c>
      <c r="G16" s="124">
        <v>10003</v>
      </c>
      <c r="H16" s="124" t="s">
        <v>84</v>
      </c>
      <c r="I16" s="124">
        <v>21</v>
      </c>
      <c r="J16" s="124">
        <v>0.94999998807907104</v>
      </c>
      <c r="K16" s="124">
        <v>1.25</v>
      </c>
      <c r="L16" s="124">
        <v>1.54999995231628</v>
      </c>
      <c r="M16" s="124">
        <v>0</v>
      </c>
      <c r="N16" s="124">
        <v>500</v>
      </c>
      <c r="S16" s="75">
        <v>3</v>
      </c>
      <c r="T16" s="87" t="s">
        <v>377</v>
      </c>
      <c r="U16" s="85">
        <f t="shared" si="0"/>
        <v>21</v>
      </c>
      <c r="V16" s="85" t="str">
        <f t="shared" si="1"/>
        <v>V2X 3 C21</v>
      </c>
      <c r="W16" s="86">
        <f t="shared" si="2"/>
        <v>0.69999998807907104</v>
      </c>
      <c r="X16" s="77">
        <f t="shared" si="3"/>
        <v>0.94999998807907104</v>
      </c>
      <c r="Y16" s="87">
        <f t="shared" si="4"/>
        <v>0.82499998807907104</v>
      </c>
      <c r="Z16" s="86" t="s">
        <v>378</v>
      </c>
      <c r="AA16" s="77" t="str">
        <f t="shared" si="5"/>
        <v>V2X 3 P21</v>
      </c>
      <c r="AB16" s="90">
        <f t="shared" si="36"/>
        <v>0.94999998807907104</v>
      </c>
      <c r="AC16" s="91">
        <f t="shared" si="6"/>
        <v>1.25</v>
      </c>
      <c r="AD16" s="87">
        <f t="shared" si="7"/>
        <v>1.0999999940395355</v>
      </c>
      <c r="AE16" s="75">
        <v>4</v>
      </c>
      <c r="AF16" s="87" t="s">
        <v>377</v>
      </c>
      <c r="AG16" s="85">
        <v>20</v>
      </c>
      <c r="AH16" s="85" t="str">
        <f t="shared" si="8"/>
        <v>V2X 4 C20</v>
      </c>
      <c r="AI16" s="86">
        <f t="shared" si="9"/>
        <v>1.45000004768372</v>
      </c>
      <c r="AJ16" s="77">
        <f t="shared" si="10"/>
        <v>1.75</v>
      </c>
      <c r="AK16" s="87">
        <f t="shared" si="11"/>
        <v>1.6000000238418601</v>
      </c>
      <c r="AL16" s="86" t="s">
        <v>378</v>
      </c>
      <c r="AM16" s="77" t="str">
        <f t="shared" si="12"/>
        <v>V2X 4 P20</v>
      </c>
      <c r="AN16" s="90">
        <f t="shared" si="37"/>
        <v>1.70000004768372</v>
      </c>
      <c r="AO16" s="91">
        <f t="shared" si="13"/>
        <v>1.95000004768372</v>
      </c>
      <c r="AP16" s="87">
        <f t="shared" si="14"/>
        <v>1.82500004768372</v>
      </c>
      <c r="AQ16" s="75">
        <v>5</v>
      </c>
      <c r="AR16" s="87" t="s">
        <v>377</v>
      </c>
      <c r="AS16" s="85">
        <v>20</v>
      </c>
      <c r="AT16" s="85" t="str">
        <f t="shared" si="15"/>
        <v>V2X 5 C20</v>
      </c>
      <c r="AU16" s="86">
        <f t="shared" si="16"/>
        <v>2</v>
      </c>
      <c r="AV16" s="77">
        <f t="shared" si="17"/>
        <v>2.3499999046325701</v>
      </c>
      <c r="AW16" s="87">
        <f t="shared" si="18"/>
        <v>2.1749999523162851</v>
      </c>
      <c r="AX16" s="86" t="s">
        <v>378</v>
      </c>
      <c r="AY16" s="77" t="str">
        <f t="shared" si="19"/>
        <v>V2X 5 P20</v>
      </c>
      <c r="AZ16" s="90">
        <f t="shared" si="38"/>
        <v>1.75</v>
      </c>
      <c r="BA16" s="91">
        <f t="shared" si="20"/>
        <v>2.0499999523162802</v>
      </c>
      <c r="BB16" s="87">
        <f t="shared" si="21"/>
        <v>1.8999999761581401</v>
      </c>
      <c r="BC16" s="75">
        <v>6</v>
      </c>
      <c r="BD16" s="87" t="s">
        <v>377</v>
      </c>
      <c r="BE16" s="85">
        <v>20</v>
      </c>
      <c r="BF16" s="85" t="str">
        <f t="shared" si="22"/>
        <v>V2X 6 C20</v>
      </c>
      <c r="BG16" s="86">
        <f t="shared" si="23"/>
        <v>2.2999999523162802</v>
      </c>
      <c r="BH16" s="77">
        <f t="shared" si="24"/>
        <v>2.7000000476837198</v>
      </c>
      <c r="BI16" s="87">
        <f t="shared" si="25"/>
        <v>2.5</v>
      </c>
      <c r="BJ16" s="86" t="s">
        <v>378</v>
      </c>
      <c r="BK16" s="77" t="str">
        <f t="shared" si="26"/>
        <v>V2X 6 P20</v>
      </c>
      <c r="BL16" s="90">
        <f t="shared" si="39"/>
        <v>1.75</v>
      </c>
      <c r="BM16" s="91">
        <f t="shared" si="27"/>
        <v>2.0999999046325701</v>
      </c>
      <c r="BN16" s="87">
        <f t="shared" si="28"/>
        <v>1.9249999523162851</v>
      </c>
      <c r="BO16" s="75">
        <v>7</v>
      </c>
      <c r="BP16" s="87" t="s">
        <v>377</v>
      </c>
      <c r="BQ16" s="85">
        <v>20</v>
      </c>
      <c r="BR16" s="85" t="str">
        <f t="shared" si="29"/>
        <v>V2X 7 C20</v>
      </c>
      <c r="BS16" s="86">
        <f t="shared" si="30"/>
        <v>2.5999999046325701</v>
      </c>
      <c r="BT16" s="77">
        <f t="shared" si="31"/>
        <v>3.0999999046325701</v>
      </c>
      <c r="BU16" s="87">
        <f t="shared" si="32"/>
        <v>2.8499999046325701</v>
      </c>
      <c r="BV16" s="86" t="s">
        <v>378</v>
      </c>
      <c r="BW16" s="77" t="str">
        <f t="shared" si="33"/>
        <v>V2X 7 P20</v>
      </c>
      <c r="BX16" s="90">
        <f t="shared" si="40"/>
        <v>1.75</v>
      </c>
      <c r="BY16" s="91">
        <f t="shared" si="34"/>
        <v>2.0999999046325701</v>
      </c>
      <c r="BZ16" s="87">
        <f t="shared" si="35"/>
        <v>1.9249999523162851</v>
      </c>
    </row>
    <row r="17" spans="1:78">
      <c r="A17" s="124" t="s">
        <v>85</v>
      </c>
      <c r="B17" s="124">
        <v>22</v>
      </c>
      <c r="C17" s="124">
        <v>0.40000000596046398</v>
      </c>
      <c r="D17" s="124">
        <v>0.69999998807907104</v>
      </c>
      <c r="E17" s="124">
        <v>0.44999998807907099</v>
      </c>
      <c r="F17" s="124">
        <v>0</v>
      </c>
      <c r="G17" s="124">
        <v>5600</v>
      </c>
      <c r="H17" s="124" t="s">
        <v>86</v>
      </c>
      <c r="I17" s="124">
        <v>22</v>
      </c>
      <c r="J17" s="124">
        <v>1.6499999761581401</v>
      </c>
      <c r="K17" s="124">
        <v>2</v>
      </c>
      <c r="L17" s="124">
        <v>2.2999999523162802</v>
      </c>
      <c r="M17" s="124">
        <v>0</v>
      </c>
      <c r="N17" s="124">
        <v>216</v>
      </c>
      <c r="S17" s="75">
        <v>3</v>
      </c>
      <c r="T17" s="87" t="s">
        <v>377</v>
      </c>
      <c r="U17" s="85">
        <f t="shared" si="0"/>
        <v>22</v>
      </c>
      <c r="V17" s="85" t="str">
        <f t="shared" si="1"/>
        <v>V2X 3 C22</v>
      </c>
      <c r="W17" s="86">
        <f t="shared" si="2"/>
        <v>0.40000000596046398</v>
      </c>
      <c r="X17" s="77">
        <f t="shared" si="3"/>
        <v>0.69999998807907104</v>
      </c>
      <c r="Y17" s="87">
        <f t="shared" si="4"/>
        <v>0.54999999701976754</v>
      </c>
      <c r="Z17" s="86" t="s">
        <v>378</v>
      </c>
      <c r="AA17" s="77" t="str">
        <f t="shared" si="5"/>
        <v>V2X 3 P22</v>
      </c>
      <c r="AB17" s="90">
        <f t="shared" si="36"/>
        <v>1.6499999761581401</v>
      </c>
      <c r="AC17" s="91">
        <f t="shared" si="6"/>
        <v>2</v>
      </c>
      <c r="AD17" s="87">
        <f t="shared" si="7"/>
        <v>1.8249999880790702</v>
      </c>
      <c r="AE17" s="75">
        <v>4</v>
      </c>
      <c r="AF17" s="87" t="s">
        <v>377</v>
      </c>
      <c r="AG17" s="85">
        <v>21</v>
      </c>
      <c r="AH17" s="85" t="str">
        <f t="shared" si="8"/>
        <v>V2X 4 C21</v>
      </c>
      <c r="AI17" s="86">
        <f t="shared" si="9"/>
        <v>1.20000004768372</v>
      </c>
      <c r="AJ17" s="77">
        <f t="shared" si="10"/>
        <v>1.45000004768372</v>
      </c>
      <c r="AK17" s="87">
        <f t="shared" si="11"/>
        <v>1.32500004768372</v>
      </c>
      <c r="AL17" s="86" t="s">
        <v>378</v>
      </c>
      <c r="AM17" s="77" t="str">
        <f t="shared" si="12"/>
        <v>V2X 4 P21</v>
      </c>
      <c r="AN17" s="90">
        <f t="shared" si="37"/>
        <v>2.4000000953674299</v>
      </c>
      <c r="AO17" s="91">
        <f t="shared" si="13"/>
        <v>2.7000000476837198</v>
      </c>
      <c r="AP17" s="87">
        <f t="shared" si="14"/>
        <v>2.5500000715255746</v>
      </c>
      <c r="AQ17" s="75">
        <v>5</v>
      </c>
      <c r="AR17" s="87" t="s">
        <v>377</v>
      </c>
      <c r="AS17" s="85">
        <v>21</v>
      </c>
      <c r="AT17" s="85" t="str">
        <f t="shared" si="15"/>
        <v>V2X 5 C21</v>
      </c>
      <c r="AU17" s="86">
        <f t="shared" si="16"/>
        <v>1.70000004768372</v>
      </c>
      <c r="AV17" s="77">
        <f t="shared" si="17"/>
        <v>2</v>
      </c>
      <c r="AW17" s="87">
        <f t="shared" si="18"/>
        <v>1.8500000238418601</v>
      </c>
      <c r="AX17" s="86" t="s">
        <v>378</v>
      </c>
      <c r="AY17" s="77" t="str">
        <f t="shared" si="19"/>
        <v>V2X 5 P21</v>
      </c>
      <c r="AZ17" s="90">
        <f t="shared" si="38"/>
        <v>2.3499999046325701</v>
      </c>
      <c r="BA17" s="91">
        <f t="shared" si="20"/>
        <v>2.75</v>
      </c>
      <c r="BB17" s="87">
        <f t="shared" si="21"/>
        <v>2.5499999523162851</v>
      </c>
      <c r="BC17" s="75">
        <v>6</v>
      </c>
      <c r="BD17" s="87" t="s">
        <v>377</v>
      </c>
      <c r="BE17" s="85">
        <v>21</v>
      </c>
      <c r="BF17" s="85" t="str">
        <f t="shared" si="22"/>
        <v>V2X 6 C21</v>
      </c>
      <c r="BG17" s="86">
        <f t="shared" si="23"/>
        <v>2</v>
      </c>
      <c r="BH17" s="77">
        <f t="shared" si="24"/>
        <v>2.3499999046325701</v>
      </c>
      <c r="BI17" s="87">
        <f t="shared" si="25"/>
        <v>2.1749999523162851</v>
      </c>
      <c r="BJ17" s="86" t="s">
        <v>378</v>
      </c>
      <c r="BK17" s="77" t="str">
        <f t="shared" si="26"/>
        <v>V2X 6 P21</v>
      </c>
      <c r="BL17" s="90">
        <f t="shared" si="39"/>
        <v>2.3499999046325701</v>
      </c>
      <c r="BM17" s="91">
        <f t="shared" si="27"/>
        <v>2.7999999523162802</v>
      </c>
      <c r="BN17" s="87">
        <f t="shared" si="28"/>
        <v>2.5749999284744254</v>
      </c>
      <c r="BO17" s="75">
        <v>7</v>
      </c>
      <c r="BP17" s="87" t="s">
        <v>377</v>
      </c>
      <c r="BQ17" s="85">
        <v>21</v>
      </c>
      <c r="BR17" s="85" t="str">
        <f t="shared" si="29"/>
        <v>V2X 7 C21</v>
      </c>
      <c r="BS17" s="86">
        <f t="shared" si="30"/>
        <v>2.2999999523162802</v>
      </c>
      <c r="BT17" s="77">
        <f t="shared" si="31"/>
        <v>2.7000000476837198</v>
      </c>
      <c r="BU17" s="87">
        <f t="shared" si="32"/>
        <v>2.5</v>
      </c>
      <c r="BV17" s="86" t="s">
        <v>378</v>
      </c>
      <c r="BW17" s="77" t="str">
        <f t="shared" si="33"/>
        <v>V2X 7 P21</v>
      </c>
      <c r="BX17" s="90">
        <f t="shared" si="40"/>
        <v>2.3499999046325701</v>
      </c>
      <c r="BY17" s="91">
        <f t="shared" si="34"/>
        <v>2.75</v>
      </c>
      <c r="BZ17" s="87">
        <f t="shared" si="35"/>
        <v>2.5499999523162851</v>
      </c>
    </row>
    <row r="18" spans="1:78">
      <c r="A18" s="124" t="s">
        <v>87</v>
      </c>
      <c r="B18" s="124">
        <v>23</v>
      </c>
      <c r="C18" s="124">
        <v>0.20000000298023199</v>
      </c>
      <c r="D18" s="124">
        <v>0.5</v>
      </c>
      <c r="E18" s="124">
        <v>0.34999999403953602</v>
      </c>
      <c r="F18" s="124">
        <v>0</v>
      </c>
      <c r="G18" s="124">
        <v>6575</v>
      </c>
      <c r="H18" s="124" t="s">
        <v>88</v>
      </c>
      <c r="I18" s="124">
        <v>23</v>
      </c>
      <c r="J18" s="124">
        <v>2.4000000953674299</v>
      </c>
      <c r="K18" s="124">
        <v>2.8499999046325701</v>
      </c>
      <c r="L18" s="124">
        <v>3.1500000953674299</v>
      </c>
      <c r="M18" s="124">
        <v>0</v>
      </c>
      <c r="N18" s="124">
        <v>68</v>
      </c>
      <c r="S18" s="75">
        <v>3</v>
      </c>
      <c r="T18" s="87" t="s">
        <v>377</v>
      </c>
      <c r="U18" s="85">
        <f t="shared" si="0"/>
        <v>23</v>
      </c>
      <c r="V18" s="85" t="str">
        <f t="shared" si="1"/>
        <v>V2X 3 C23</v>
      </c>
      <c r="W18" s="86">
        <f t="shared" si="2"/>
        <v>0.20000000298023199</v>
      </c>
      <c r="X18" s="77">
        <f t="shared" si="3"/>
        <v>0.5</v>
      </c>
      <c r="Y18" s="87">
        <f t="shared" si="4"/>
        <v>0.35000000149011601</v>
      </c>
      <c r="Z18" s="86" t="s">
        <v>378</v>
      </c>
      <c r="AA18" s="77" t="str">
        <f t="shared" si="5"/>
        <v>V2X 3 P23</v>
      </c>
      <c r="AB18" s="90">
        <f t="shared" si="36"/>
        <v>2.4000000953674299</v>
      </c>
      <c r="AC18" s="91">
        <f t="shared" si="6"/>
        <v>2.8499999046325701</v>
      </c>
      <c r="AD18" s="87">
        <f t="shared" si="7"/>
        <v>2.625</v>
      </c>
      <c r="AE18" s="75">
        <v>4</v>
      </c>
      <c r="AF18" s="87" t="s">
        <v>377</v>
      </c>
      <c r="AG18" s="85">
        <v>22</v>
      </c>
      <c r="AH18" s="85" t="str">
        <f t="shared" si="8"/>
        <v>V2X 4 C22</v>
      </c>
      <c r="AI18" s="86">
        <f t="shared" si="9"/>
        <v>0.94999998807907104</v>
      </c>
      <c r="AJ18" s="77">
        <f t="shared" si="10"/>
        <v>1.25</v>
      </c>
      <c r="AK18" s="87">
        <f t="shared" si="11"/>
        <v>1.0999999940395355</v>
      </c>
      <c r="AL18" s="86" t="s">
        <v>378</v>
      </c>
      <c r="AM18" s="77" t="str">
        <f t="shared" si="12"/>
        <v>V2X 4 P22</v>
      </c>
      <c r="AN18" s="90">
        <f t="shared" si="37"/>
        <v>3.1500000953674299</v>
      </c>
      <c r="AO18" s="91">
        <f t="shared" si="13"/>
        <v>3.5499999523162802</v>
      </c>
      <c r="AP18" s="87">
        <f t="shared" si="14"/>
        <v>3.3500000238418552</v>
      </c>
      <c r="AQ18" s="75">
        <v>5</v>
      </c>
      <c r="AR18" s="87" t="s">
        <v>377</v>
      </c>
      <c r="AS18" s="85">
        <v>22</v>
      </c>
      <c r="AT18" s="85" t="str">
        <f t="shared" si="15"/>
        <v>V2X 5 C22</v>
      </c>
      <c r="AU18" s="86">
        <f t="shared" si="16"/>
        <v>1.3999999761581401</v>
      </c>
      <c r="AV18" s="77">
        <f t="shared" si="17"/>
        <v>1.70000004768372</v>
      </c>
      <c r="AW18" s="87">
        <f t="shared" si="18"/>
        <v>1.5500000119209301</v>
      </c>
      <c r="AX18" s="86" t="s">
        <v>378</v>
      </c>
      <c r="AY18" s="77" t="str">
        <f t="shared" si="19"/>
        <v>V2X 5 P22</v>
      </c>
      <c r="AZ18" s="90">
        <f t="shared" si="38"/>
        <v>3.0499999523162802</v>
      </c>
      <c r="BA18" s="91">
        <f t="shared" si="20"/>
        <v>3.5</v>
      </c>
      <c r="BB18" s="87">
        <f t="shared" si="21"/>
        <v>3.2749999761581403</v>
      </c>
      <c r="BC18" s="75">
        <v>6</v>
      </c>
      <c r="BD18" s="87" t="s">
        <v>377</v>
      </c>
      <c r="BE18" s="85">
        <v>22</v>
      </c>
      <c r="BF18" s="85" t="str">
        <f t="shared" si="22"/>
        <v>V2X 6 C22</v>
      </c>
      <c r="BG18" s="86">
        <f t="shared" si="23"/>
        <v>1.70000004768372</v>
      </c>
      <c r="BH18" s="77">
        <f t="shared" si="24"/>
        <v>2.0499999523162802</v>
      </c>
      <c r="BI18" s="87">
        <f t="shared" si="25"/>
        <v>1.875</v>
      </c>
      <c r="BJ18" s="86" t="s">
        <v>378</v>
      </c>
      <c r="BK18" s="77" t="str">
        <f t="shared" si="26"/>
        <v>V2X 6 P22</v>
      </c>
      <c r="BL18" s="90">
        <f t="shared" si="39"/>
        <v>3</v>
      </c>
      <c r="BM18" s="91">
        <f t="shared" si="27"/>
        <v>3.5499999523162802</v>
      </c>
      <c r="BN18" s="87">
        <f t="shared" si="28"/>
        <v>3.2749999761581403</v>
      </c>
      <c r="BO18" s="75">
        <v>7</v>
      </c>
      <c r="BP18" s="87" t="s">
        <v>377</v>
      </c>
      <c r="BQ18" s="85">
        <v>22</v>
      </c>
      <c r="BR18" s="85" t="str">
        <f t="shared" si="29"/>
        <v>V2X 7 C22</v>
      </c>
      <c r="BS18" s="86">
        <f t="shared" si="30"/>
        <v>2.0499999523162802</v>
      </c>
      <c r="BT18" s="77">
        <f t="shared" si="31"/>
        <v>2.4000000953674299</v>
      </c>
      <c r="BU18" s="87">
        <f t="shared" si="32"/>
        <v>2.2250000238418552</v>
      </c>
      <c r="BV18" s="86" t="s">
        <v>378</v>
      </c>
      <c r="BW18" s="77" t="str">
        <f t="shared" si="33"/>
        <v>V2X 7 P22</v>
      </c>
      <c r="BX18" s="90">
        <f t="shared" si="40"/>
        <v>2.9500000476837198</v>
      </c>
      <c r="BY18" s="91">
        <f t="shared" si="34"/>
        <v>3.5</v>
      </c>
      <c r="BZ18" s="87">
        <f t="shared" si="35"/>
        <v>3.2250000238418597</v>
      </c>
    </row>
    <row r="19" spans="1:78">
      <c r="A19" s="124" t="s">
        <v>89</v>
      </c>
      <c r="B19" s="124">
        <v>24</v>
      </c>
      <c r="C19" s="124">
        <v>0.10000000149011599</v>
      </c>
      <c r="D19" s="124">
        <v>0.40000000596046398</v>
      </c>
      <c r="E19" s="124">
        <v>0.25</v>
      </c>
      <c r="F19" s="124">
        <v>0</v>
      </c>
      <c r="G19" s="124">
        <v>244</v>
      </c>
      <c r="H19" s="124" t="s">
        <v>90</v>
      </c>
      <c r="I19" s="124">
        <v>24</v>
      </c>
      <c r="J19" s="124">
        <v>3.25</v>
      </c>
      <c r="K19" s="124">
        <v>3.7999999523162802</v>
      </c>
      <c r="L19" s="124">
        <v>4.0999999046325701</v>
      </c>
      <c r="M19" s="124">
        <v>0</v>
      </c>
      <c r="N19" s="124">
        <v>0</v>
      </c>
      <c r="S19" s="75">
        <v>3</v>
      </c>
      <c r="T19" s="87" t="s">
        <v>377</v>
      </c>
      <c r="U19" s="85">
        <f t="shared" si="0"/>
        <v>24</v>
      </c>
      <c r="V19" s="85" t="str">
        <f t="shared" si="1"/>
        <v>V2X 3 C24</v>
      </c>
      <c r="W19" s="86">
        <f t="shared" si="2"/>
        <v>0.10000000149011599</v>
      </c>
      <c r="X19" s="77">
        <f t="shared" si="3"/>
        <v>0.40000000596046398</v>
      </c>
      <c r="Y19" s="87">
        <f t="shared" si="4"/>
        <v>0.25000000372528997</v>
      </c>
      <c r="Z19" s="86" t="s">
        <v>378</v>
      </c>
      <c r="AA19" s="77" t="str">
        <f t="shared" si="5"/>
        <v>V2X 3 P24</v>
      </c>
      <c r="AB19" s="90">
        <f t="shared" si="36"/>
        <v>3.25</v>
      </c>
      <c r="AC19" s="91">
        <f t="shared" si="6"/>
        <v>3.7999999523162802</v>
      </c>
      <c r="AD19" s="87">
        <f t="shared" si="7"/>
        <v>3.5249999761581403</v>
      </c>
      <c r="AE19" s="75">
        <v>4</v>
      </c>
      <c r="AF19" s="87" t="s">
        <v>377</v>
      </c>
      <c r="AG19" s="85">
        <v>23</v>
      </c>
      <c r="AH19" s="85" t="str">
        <f t="shared" si="8"/>
        <v>V2X 4 C23</v>
      </c>
      <c r="AI19" s="86">
        <f t="shared" si="9"/>
        <v>0.75</v>
      </c>
      <c r="AJ19" s="77">
        <f t="shared" si="10"/>
        <v>1.04999995231628</v>
      </c>
      <c r="AK19" s="87">
        <f t="shared" si="11"/>
        <v>0.89999997615813998</v>
      </c>
      <c r="AL19" s="86" t="s">
        <v>378</v>
      </c>
      <c r="AM19" s="77" t="str">
        <f t="shared" si="12"/>
        <v>V2X 4 P23</v>
      </c>
      <c r="AN19" s="90">
        <f t="shared" si="37"/>
        <v>3.9500000476837198</v>
      </c>
      <c r="AO19" s="91">
        <f t="shared" si="13"/>
        <v>4.4499998092651403</v>
      </c>
      <c r="AP19" s="87">
        <f t="shared" si="14"/>
        <v>4.1999999284744298</v>
      </c>
      <c r="AQ19" s="75">
        <v>5</v>
      </c>
      <c r="AR19" s="87" t="s">
        <v>377</v>
      </c>
      <c r="AS19" s="85">
        <v>23</v>
      </c>
      <c r="AT19" s="85" t="str">
        <f t="shared" si="15"/>
        <v>V2X 5 C23</v>
      </c>
      <c r="AU19" s="86">
        <f t="shared" si="16"/>
        <v>1.20000004768372</v>
      </c>
      <c r="AV19" s="77">
        <f t="shared" si="17"/>
        <v>1.5</v>
      </c>
      <c r="AW19" s="87">
        <f t="shared" si="18"/>
        <v>1.3500000238418601</v>
      </c>
      <c r="AX19" s="86" t="s">
        <v>378</v>
      </c>
      <c r="AY19" s="77" t="str">
        <f t="shared" si="19"/>
        <v>V2X 5 P23</v>
      </c>
      <c r="AZ19" s="90">
        <f t="shared" si="38"/>
        <v>3.8499999046325701</v>
      </c>
      <c r="BA19" s="91">
        <f t="shared" si="20"/>
        <v>4.3000001907348597</v>
      </c>
      <c r="BB19" s="87">
        <f t="shared" si="21"/>
        <v>4.0750000476837149</v>
      </c>
      <c r="BC19" s="75">
        <v>6</v>
      </c>
      <c r="BD19" s="87" t="s">
        <v>377</v>
      </c>
      <c r="BE19" s="85">
        <v>23</v>
      </c>
      <c r="BF19" s="85" t="str">
        <f t="shared" si="22"/>
        <v>V2X 6 C23</v>
      </c>
      <c r="BG19" s="86">
        <f t="shared" si="23"/>
        <v>1.45000004768372</v>
      </c>
      <c r="BH19" s="77">
        <f t="shared" si="24"/>
        <v>1.8500000238418599</v>
      </c>
      <c r="BI19" s="87">
        <f t="shared" si="25"/>
        <v>1.65000003576279</v>
      </c>
      <c r="BJ19" s="86" t="s">
        <v>378</v>
      </c>
      <c r="BK19" s="77" t="str">
        <f t="shared" si="26"/>
        <v>V2X 6 P23</v>
      </c>
      <c r="BL19" s="90">
        <f t="shared" si="39"/>
        <v>3.7000000476837198</v>
      </c>
      <c r="BM19" s="91">
        <f t="shared" si="27"/>
        <v>4.3499999046325701</v>
      </c>
      <c r="BN19" s="87">
        <f t="shared" si="28"/>
        <v>4.0249999761581448</v>
      </c>
      <c r="BO19" s="75">
        <v>7</v>
      </c>
      <c r="BP19" s="87" t="s">
        <v>377</v>
      </c>
      <c r="BQ19" s="85">
        <v>23</v>
      </c>
      <c r="BR19" s="85" t="str">
        <f t="shared" si="29"/>
        <v>V2X 7 C23</v>
      </c>
      <c r="BS19" s="86">
        <f t="shared" si="30"/>
        <v>1.75</v>
      </c>
      <c r="BT19" s="77">
        <f t="shared" si="31"/>
        <v>2.0999999046325701</v>
      </c>
      <c r="BU19" s="87">
        <f t="shared" si="32"/>
        <v>1.9249999523162851</v>
      </c>
      <c r="BV19" s="86" t="s">
        <v>378</v>
      </c>
      <c r="BW19" s="77" t="str">
        <f t="shared" si="33"/>
        <v>V2X 7 P23</v>
      </c>
      <c r="BX19" s="90">
        <f t="shared" si="40"/>
        <v>3.5999999046325701</v>
      </c>
      <c r="BY19" s="91">
        <f t="shared" si="34"/>
        <v>4.3000001907348597</v>
      </c>
      <c r="BZ19" s="87">
        <f t="shared" si="35"/>
        <v>3.9500000476837149</v>
      </c>
    </row>
    <row r="20" spans="1:78">
      <c r="A20" s="124" t="s">
        <v>91</v>
      </c>
      <c r="B20" s="124">
        <v>25</v>
      </c>
      <c r="C20" s="124">
        <v>5.0000000745058101E-2</v>
      </c>
      <c r="D20" s="124">
        <v>0.40000000596046398</v>
      </c>
      <c r="E20" s="124">
        <v>0.20000000298023199</v>
      </c>
      <c r="F20" s="124">
        <v>0</v>
      </c>
      <c r="G20" s="124">
        <v>6511</v>
      </c>
      <c r="H20" s="124" t="s">
        <v>92</v>
      </c>
      <c r="I20" s="124">
        <v>25</v>
      </c>
      <c r="J20" s="124">
        <v>4.0500001907348597</v>
      </c>
      <c r="K20" s="124">
        <v>4.8499999046325701</v>
      </c>
      <c r="L20" s="124">
        <v>5</v>
      </c>
      <c r="M20" s="124">
        <v>0</v>
      </c>
      <c r="N20" s="124">
        <v>0</v>
      </c>
      <c r="S20" s="75">
        <v>3</v>
      </c>
      <c r="T20" s="87" t="s">
        <v>377</v>
      </c>
      <c r="U20" s="85">
        <f t="shared" si="0"/>
        <v>25</v>
      </c>
      <c r="V20" s="85" t="str">
        <f t="shared" si="1"/>
        <v>V2X 3 C25</v>
      </c>
      <c r="W20" s="86">
        <f t="shared" si="2"/>
        <v>5.0000000745058101E-2</v>
      </c>
      <c r="X20" s="77">
        <f t="shared" si="3"/>
        <v>0.40000000596046398</v>
      </c>
      <c r="Y20" s="87">
        <f t="shared" si="4"/>
        <v>0.22500000335276105</v>
      </c>
      <c r="Z20" s="86" t="s">
        <v>378</v>
      </c>
      <c r="AA20" s="77" t="str">
        <f t="shared" si="5"/>
        <v>V2X 3 P25</v>
      </c>
      <c r="AB20" s="90">
        <f t="shared" si="36"/>
        <v>4.0500001907348597</v>
      </c>
      <c r="AC20" s="91">
        <f t="shared" si="6"/>
        <v>4.8499999046325701</v>
      </c>
      <c r="AD20" s="87">
        <f t="shared" si="7"/>
        <v>4.4500000476837149</v>
      </c>
      <c r="AE20" s="75">
        <v>4</v>
      </c>
      <c r="AF20" s="87" t="s">
        <v>377</v>
      </c>
      <c r="AG20" s="85">
        <v>24</v>
      </c>
      <c r="AH20" s="85" t="str">
        <f t="shared" si="8"/>
        <v>V2X 4 C24</v>
      </c>
      <c r="AI20" s="86">
        <f t="shared" si="9"/>
        <v>0.60000002384185802</v>
      </c>
      <c r="AJ20" s="77">
        <f t="shared" si="10"/>
        <v>0.89999997615814198</v>
      </c>
      <c r="AK20" s="87">
        <f t="shared" si="11"/>
        <v>0.75</v>
      </c>
      <c r="AL20" s="86" t="s">
        <v>378</v>
      </c>
      <c r="AM20" s="77" t="str">
        <f t="shared" si="12"/>
        <v>V2X 4 P24</v>
      </c>
      <c r="AN20" s="90">
        <f t="shared" si="37"/>
        <v>4.8499999046325701</v>
      </c>
      <c r="AO20" s="91">
        <f t="shared" si="13"/>
        <v>5.3000001907348597</v>
      </c>
      <c r="AP20" s="87">
        <f t="shared" si="14"/>
        <v>5.0750000476837149</v>
      </c>
      <c r="AQ20" s="75">
        <v>5</v>
      </c>
      <c r="AR20" s="87" t="s">
        <v>377</v>
      </c>
      <c r="AS20" s="85">
        <v>24</v>
      </c>
      <c r="AT20" s="85" t="str">
        <f t="shared" si="15"/>
        <v>V2X 5 C24</v>
      </c>
      <c r="AU20" s="86">
        <f t="shared" si="16"/>
        <v>1</v>
      </c>
      <c r="AV20" s="77">
        <f t="shared" si="17"/>
        <v>1.3500000238418599</v>
      </c>
      <c r="AW20" s="87">
        <f t="shared" si="18"/>
        <v>1.1750000119209298</v>
      </c>
      <c r="AX20" s="86" t="s">
        <v>378</v>
      </c>
      <c r="AY20" s="77" t="str">
        <f t="shared" si="19"/>
        <v>V2X 5 P24</v>
      </c>
      <c r="AZ20" s="90">
        <f t="shared" si="38"/>
        <v>4.6500000953674299</v>
      </c>
      <c r="BA20" s="91">
        <f t="shared" si="20"/>
        <v>5.1500000953674299</v>
      </c>
      <c r="BB20" s="87">
        <f t="shared" si="21"/>
        <v>4.9000000953674299</v>
      </c>
      <c r="BC20" s="75">
        <v>6</v>
      </c>
      <c r="BD20" s="87" t="s">
        <v>377</v>
      </c>
      <c r="BE20" s="85">
        <v>24</v>
      </c>
      <c r="BF20" s="85" t="str">
        <f t="shared" si="22"/>
        <v>V2X 6 C24</v>
      </c>
      <c r="BG20" s="86">
        <f t="shared" si="23"/>
        <v>1.25</v>
      </c>
      <c r="BH20" s="77">
        <f t="shared" si="24"/>
        <v>1.6000000238418599</v>
      </c>
      <c r="BI20" s="87">
        <f t="shared" si="25"/>
        <v>1.4250000119209298</v>
      </c>
      <c r="BJ20" s="86" t="s">
        <v>378</v>
      </c>
      <c r="BK20" s="77" t="str">
        <f t="shared" si="26"/>
        <v>V2X 6 P24</v>
      </c>
      <c r="BL20" s="90">
        <f t="shared" si="39"/>
        <v>4.4000000953674299</v>
      </c>
      <c r="BM20" s="91">
        <f t="shared" si="27"/>
        <v>5.25</v>
      </c>
      <c r="BN20" s="87">
        <f t="shared" si="28"/>
        <v>4.8250000476837149</v>
      </c>
      <c r="BO20" s="75">
        <v>7</v>
      </c>
      <c r="BP20" s="87" t="s">
        <v>377</v>
      </c>
      <c r="BQ20" s="85">
        <v>24</v>
      </c>
      <c r="BR20" s="85" t="str">
        <f t="shared" si="29"/>
        <v>V2X 7 C24</v>
      </c>
      <c r="BS20" s="86">
        <f t="shared" si="30"/>
        <v>1.54999995231628</v>
      </c>
      <c r="BT20" s="77">
        <f t="shared" si="31"/>
        <v>1.8999999761581401</v>
      </c>
      <c r="BU20" s="87">
        <f t="shared" si="32"/>
        <v>1.72499996423721</v>
      </c>
      <c r="BV20" s="86" t="s">
        <v>378</v>
      </c>
      <c r="BW20" s="77" t="str">
        <f t="shared" si="33"/>
        <v>V2X 7 P24</v>
      </c>
      <c r="BX20" s="90">
        <f t="shared" si="40"/>
        <v>4.3000001907348597</v>
      </c>
      <c r="BY20" s="91">
        <f t="shared" si="34"/>
        <v>5.1500000953674299</v>
      </c>
      <c r="BZ20" s="87">
        <f t="shared" si="35"/>
        <v>4.7250001430511448</v>
      </c>
    </row>
    <row r="21" spans="1:78">
      <c r="A21" s="124" t="s">
        <v>93</v>
      </c>
      <c r="B21" s="124">
        <v>26</v>
      </c>
      <c r="C21" s="124">
        <v>5.0000000745058101E-2</v>
      </c>
      <c r="D21" s="124">
        <v>0.40000000596046398</v>
      </c>
      <c r="E21" s="124">
        <v>0.15000000596046401</v>
      </c>
      <c r="F21" s="124">
        <v>0</v>
      </c>
      <c r="G21" s="124">
        <v>0</v>
      </c>
      <c r="H21" s="124" t="s">
        <v>94</v>
      </c>
      <c r="I21" s="124">
        <v>26</v>
      </c>
      <c r="J21" s="124">
        <v>4.9499998092651403</v>
      </c>
      <c r="K21" s="124">
        <v>5.9000000953674299</v>
      </c>
      <c r="L21" s="124">
        <v>6</v>
      </c>
      <c r="M21" s="124">
        <v>0</v>
      </c>
      <c r="N21" s="124">
        <v>0</v>
      </c>
      <c r="S21" s="75">
        <v>3</v>
      </c>
      <c r="T21" s="87" t="s">
        <v>377</v>
      </c>
      <c r="U21" s="85">
        <f t="shared" si="0"/>
        <v>26</v>
      </c>
      <c r="V21" s="85" t="str">
        <f t="shared" si="1"/>
        <v>V2X 3 C26</v>
      </c>
      <c r="W21" s="86">
        <f t="shared" si="2"/>
        <v>5.0000000745058101E-2</v>
      </c>
      <c r="X21" s="77">
        <f t="shared" si="3"/>
        <v>0.40000000596046398</v>
      </c>
      <c r="Y21" s="87">
        <f t="shared" si="4"/>
        <v>0.22500000335276105</v>
      </c>
      <c r="Z21" s="86" t="s">
        <v>378</v>
      </c>
      <c r="AA21" s="77" t="str">
        <f t="shared" si="5"/>
        <v>V2X 3 P26</v>
      </c>
      <c r="AB21" s="90">
        <f t="shared" si="36"/>
        <v>4.9499998092651403</v>
      </c>
      <c r="AC21" s="91">
        <f t="shared" si="6"/>
        <v>5.9000000953674299</v>
      </c>
      <c r="AD21" s="87">
        <f t="shared" si="7"/>
        <v>5.4249999523162851</v>
      </c>
      <c r="AE21" s="75">
        <v>4</v>
      </c>
      <c r="AF21" s="87" t="s">
        <v>377</v>
      </c>
      <c r="AG21" s="85">
        <v>25</v>
      </c>
      <c r="AH21" s="85" t="str">
        <f t="shared" si="8"/>
        <v>V2X 4 C25</v>
      </c>
      <c r="AI21" s="86">
        <f t="shared" si="9"/>
        <v>0.5</v>
      </c>
      <c r="AJ21" s="77">
        <f t="shared" si="10"/>
        <v>0.80000001192092896</v>
      </c>
      <c r="AK21" s="87">
        <f t="shared" si="11"/>
        <v>0.65000000596046448</v>
      </c>
      <c r="AL21" s="86" t="s">
        <v>378</v>
      </c>
      <c r="AM21" s="77" t="str">
        <f t="shared" si="12"/>
        <v>V2X 4 P25</v>
      </c>
      <c r="AN21" s="90">
        <f t="shared" si="37"/>
        <v>5.6999998092651403</v>
      </c>
      <c r="AO21" s="91">
        <f t="shared" si="13"/>
        <v>6.1999998092651403</v>
      </c>
      <c r="AP21" s="87">
        <f t="shared" si="14"/>
        <v>5.9499998092651403</v>
      </c>
      <c r="AQ21" s="75">
        <v>5</v>
      </c>
      <c r="AR21" s="87" t="s">
        <v>377</v>
      </c>
      <c r="AS21" s="85">
        <v>25</v>
      </c>
      <c r="AT21" s="85" t="str">
        <f t="shared" si="15"/>
        <v>V2X 5 C25</v>
      </c>
      <c r="AU21" s="86">
        <f t="shared" si="16"/>
        <v>0.85000002384185802</v>
      </c>
      <c r="AV21" s="77">
        <f t="shared" si="17"/>
        <v>1.20000004768372</v>
      </c>
      <c r="AW21" s="87">
        <f t="shared" si="18"/>
        <v>1.0250000357627891</v>
      </c>
      <c r="AX21" s="86" t="s">
        <v>378</v>
      </c>
      <c r="AY21" s="77" t="str">
        <f t="shared" si="19"/>
        <v>V2X 5 P25</v>
      </c>
      <c r="AZ21" s="90">
        <f t="shared" si="38"/>
        <v>5.5</v>
      </c>
      <c r="BA21" s="91">
        <f t="shared" si="20"/>
        <v>6</v>
      </c>
      <c r="BB21" s="87">
        <f t="shared" si="21"/>
        <v>5.75</v>
      </c>
      <c r="BC21" s="75">
        <v>6</v>
      </c>
      <c r="BD21" s="87" t="s">
        <v>377</v>
      </c>
      <c r="BE21" s="85">
        <v>25</v>
      </c>
      <c r="BF21" s="85" t="str">
        <f t="shared" si="22"/>
        <v>V2X 6 C25</v>
      </c>
      <c r="BG21" s="86">
        <f t="shared" si="23"/>
        <v>1.1000000238418599</v>
      </c>
      <c r="BH21" s="77">
        <f t="shared" si="24"/>
        <v>1.45000004768372</v>
      </c>
      <c r="BI21" s="87">
        <f t="shared" si="25"/>
        <v>1.27500003576279</v>
      </c>
      <c r="BJ21" s="86" t="s">
        <v>378</v>
      </c>
      <c r="BK21" s="77" t="str">
        <f t="shared" si="26"/>
        <v>V2X 6 P25</v>
      </c>
      <c r="BL21" s="90">
        <f t="shared" si="39"/>
        <v>5.1500000953674299</v>
      </c>
      <c r="BM21" s="91">
        <f t="shared" si="27"/>
        <v>6.1500000953674299</v>
      </c>
      <c r="BN21" s="87">
        <f t="shared" si="28"/>
        <v>5.6500000953674299</v>
      </c>
      <c r="BO21" s="75">
        <v>7</v>
      </c>
      <c r="BP21" s="87" t="s">
        <v>377</v>
      </c>
      <c r="BQ21" s="85">
        <v>25</v>
      </c>
      <c r="BR21" s="85" t="str">
        <f t="shared" si="29"/>
        <v>V2X 7 C25</v>
      </c>
      <c r="BS21" s="86">
        <f t="shared" si="30"/>
        <v>1.3500000238418599</v>
      </c>
      <c r="BT21" s="77">
        <f t="shared" si="31"/>
        <v>1.70000004768372</v>
      </c>
      <c r="BU21" s="87">
        <f t="shared" si="32"/>
        <v>1.52500003576279</v>
      </c>
      <c r="BV21" s="86" t="s">
        <v>378</v>
      </c>
      <c r="BW21" s="77" t="str">
        <f t="shared" si="33"/>
        <v>V2X 7 P25</v>
      </c>
      <c r="BX21" s="90">
        <f t="shared" si="40"/>
        <v>5.0500001907348597</v>
      </c>
      <c r="BY21" s="91">
        <f t="shared" si="34"/>
        <v>6.0500001907348597</v>
      </c>
      <c r="BZ21" s="87">
        <f t="shared" si="35"/>
        <v>5.5500001907348597</v>
      </c>
    </row>
    <row r="22" spans="1:78">
      <c r="A22" s="124" t="s">
        <v>95</v>
      </c>
      <c r="B22" s="124">
        <v>27</v>
      </c>
      <c r="C22" s="124">
        <v>5.0000000745058101E-2</v>
      </c>
      <c r="D22" s="124">
        <v>0.40000000596046398</v>
      </c>
      <c r="E22" s="124">
        <v>0.15000000596046401</v>
      </c>
      <c r="F22" s="124">
        <v>0</v>
      </c>
      <c r="G22" s="124">
        <v>2750</v>
      </c>
      <c r="H22" s="124" t="s">
        <v>96</v>
      </c>
      <c r="I22" s="124">
        <v>27</v>
      </c>
      <c r="J22" s="124">
        <v>5.8000001907348597</v>
      </c>
      <c r="K22" s="124">
        <v>6.9499998092651403</v>
      </c>
      <c r="L22" s="124">
        <v>6.9499998092651403</v>
      </c>
      <c r="M22" s="124">
        <v>0</v>
      </c>
      <c r="N22" s="124">
        <v>0</v>
      </c>
      <c r="S22" s="75">
        <v>3</v>
      </c>
      <c r="T22" s="87" t="s">
        <v>377</v>
      </c>
      <c r="U22" s="85">
        <f t="shared" si="0"/>
        <v>27</v>
      </c>
      <c r="V22" s="85" t="str">
        <f t="shared" si="1"/>
        <v>V2X 3 C27</v>
      </c>
      <c r="W22" s="86">
        <f t="shared" si="2"/>
        <v>5.0000000745058101E-2</v>
      </c>
      <c r="X22" s="77">
        <f t="shared" si="3"/>
        <v>0.40000000596046398</v>
      </c>
      <c r="Y22" s="87">
        <f t="shared" si="4"/>
        <v>0.22500000335276105</v>
      </c>
      <c r="Z22" s="86" t="s">
        <v>378</v>
      </c>
      <c r="AA22" s="77" t="str">
        <f t="shared" si="5"/>
        <v>V2X 3 P27</v>
      </c>
      <c r="AB22" s="90">
        <f t="shared" si="36"/>
        <v>5.8000001907348597</v>
      </c>
      <c r="AC22" s="91">
        <f t="shared" si="6"/>
        <v>6.9499998092651403</v>
      </c>
      <c r="AD22" s="87">
        <f t="shared" si="7"/>
        <v>6.375</v>
      </c>
      <c r="AE22" s="75">
        <v>4</v>
      </c>
      <c r="AF22" s="87" t="s">
        <v>377</v>
      </c>
      <c r="AG22" s="85">
        <v>26</v>
      </c>
      <c r="AH22" s="85" t="str">
        <f t="shared" si="8"/>
        <v>V2X 4 C26</v>
      </c>
      <c r="AI22" s="86">
        <f t="shared" si="9"/>
        <v>0.40000000596046398</v>
      </c>
      <c r="AJ22" s="77">
        <f t="shared" si="10"/>
        <v>0.75</v>
      </c>
      <c r="AK22" s="87">
        <f t="shared" si="11"/>
        <v>0.57500000298023202</v>
      </c>
      <c r="AL22" s="86" t="s">
        <v>378</v>
      </c>
      <c r="AM22" s="77" t="str">
        <f t="shared" si="12"/>
        <v>V2X 4 P26</v>
      </c>
      <c r="AN22" s="90">
        <f t="shared" si="37"/>
        <v>6.6500000953674299</v>
      </c>
      <c r="AO22" s="91">
        <f t="shared" si="13"/>
        <v>7.0999999046325701</v>
      </c>
      <c r="AP22" s="87">
        <f t="shared" si="14"/>
        <v>6.875</v>
      </c>
      <c r="AQ22" s="75">
        <v>5</v>
      </c>
      <c r="AR22" s="87" t="s">
        <v>377</v>
      </c>
      <c r="AS22" s="85">
        <v>26</v>
      </c>
      <c r="AT22" s="85" t="str">
        <f t="shared" si="15"/>
        <v>V2X 5 C26</v>
      </c>
      <c r="AU22" s="86">
        <f t="shared" si="16"/>
        <v>0.69999998807907104</v>
      </c>
      <c r="AV22" s="77">
        <f t="shared" si="17"/>
        <v>1.04999995231628</v>
      </c>
      <c r="AW22" s="87">
        <f t="shared" si="18"/>
        <v>0.8749999701976755</v>
      </c>
      <c r="AX22" s="86" t="s">
        <v>378</v>
      </c>
      <c r="AY22" s="77" t="str">
        <f t="shared" si="19"/>
        <v>V2X 5 P26</v>
      </c>
      <c r="AZ22" s="90">
        <f t="shared" si="38"/>
        <v>6.3499999046325701</v>
      </c>
      <c r="BA22" s="91">
        <f t="shared" si="20"/>
        <v>6.8499999046325701</v>
      </c>
      <c r="BB22" s="87">
        <f t="shared" si="21"/>
        <v>6.5999999046325701</v>
      </c>
      <c r="BC22" s="75">
        <v>6</v>
      </c>
      <c r="BD22" s="87" t="s">
        <v>377</v>
      </c>
      <c r="BE22" s="85">
        <v>26</v>
      </c>
      <c r="BF22" s="85" t="str">
        <f t="shared" si="22"/>
        <v>V2X 6 C26</v>
      </c>
      <c r="BG22" s="86">
        <f t="shared" si="23"/>
        <v>0.94999998807907104</v>
      </c>
      <c r="BH22" s="77">
        <f t="shared" si="24"/>
        <v>1.29999995231628</v>
      </c>
      <c r="BI22" s="87">
        <f t="shared" si="25"/>
        <v>1.1249999701976754</v>
      </c>
      <c r="BJ22" s="86" t="s">
        <v>378</v>
      </c>
      <c r="BK22" s="77" t="str">
        <f t="shared" si="26"/>
        <v>V2X 6 P26</v>
      </c>
      <c r="BL22" s="90">
        <f t="shared" si="39"/>
        <v>6</v>
      </c>
      <c r="BM22" s="91">
        <f t="shared" si="27"/>
        <v>7.0500001907348597</v>
      </c>
      <c r="BN22" s="87">
        <f t="shared" si="28"/>
        <v>6.5250000953674299</v>
      </c>
      <c r="BO22" s="75">
        <v>7</v>
      </c>
      <c r="BP22" s="87" t="s">
        <v>377</v>
      </c>
      <c r="BQ22" s="85">
        <v>26</v>
      </c>
      <c r="BR22" s="85" t="str">
        <f t="shared" si="29"/>
        <v>V2X 7 C26</v>
      </c>
      <c r="BS22" s="86">
        <f t="shared" si="30"/>
        <v>1.20000004768372</v>
      </c>
      <c r="BT22" s="77">
        <f t="shared" si="31"/>
        <v>1.54999995231628</v>
      </c>
      <c r="BU22" s="87">
        <f t="shared" si="32"/>
        <v>1.375</v>
      </c>
      <c r="BV22" s="86" t="s">
        <v>378</v>
      </c>
      <c r="BW22" s="77" t="str">
        <f t="shared" si="33"/>
        <v>V2X 7 P26</v>
      </c>
      <c r="BX22" s="90">
        <f t="shared" si="40"/>
        <v>5.8000001907348597</v>
      </c>
      <c r="BY22" s="91">
        <f t="shared" si="34"/>
        <v>6.9499998092651403</v>
      </c>
      <c r="BZ22" s="87">
        <f t="shared" si="35"/>
        <v>6.375</v>
      </c>
    </row>
    <row r="23" spans="1:78">
      <c r="A23" s="124" t="s">
        <v>97</v>
      </c>
      <c r="B23" s="124">
        <v>28</v>
      </c>
      <c r="C23" s="124">
        <v>0</v>
      </c>
      <c r="D23" s="124">
        <v>0.40000000596046398</v>
      </c>
      <c r="E23" s="124">
        <v>0.10000000149011599</v>
      </c>
      <c r="F23" s="124">
        <v>0</v>
      </c>
      <c r="G23" s="124">
        <v>4000</v>
      </c>
      <c r="H23" s="124" t="s">
        <v>98</v>
      </c>
      <c r="I23" s="124">
        <v>28</v>
      </c>
      <c r="J23" s="124">
        <v>6.6500000953674299</v>
      </c>
      <c r="K23" s="124">
        <v>7.9499998092651403</v>
      </c>
      <c r="L23" s="124">
        <v>7.9499998092651403</v>
      </c>
      <c r="M23" s="124">
        <v>0</v>
      </c>
      <c r="N23" s="124">
        <v>0</v>
      </c>
      <c r="S23" s="75">
        <v>3</v>
      </c>
      <c r="T23" s="87" t="s">
        <v>377</v>
      </c>
      <c r="U23" s="85">
        <f t="shared" si="0"/>
        <v>28</v>
      </c>
      <c r="V23" s="85" t="str">
        <f t="shared" si="1"/>
        <v>V2X 3 C28</v>
      </c>
      <c r="W23" s="86">
        <f t="shared" si="2"/>
        <v>0</v>
      </c>
      <c r="X23" s="77">
        <f t="shared" si="3"/>
        <v>0.40000000596046398</v>
      </c>
      <c r="Y23" s="87">
        <f t="shared" si="4"/>
        <v>0.20000000298023199</v>
      </c>
      <c r="Z23" s="86" t="s">
        <v>378</v>
      </c>
      <c r="AA23" s="77" t="str">
        <f t="shared" si="5"/>
        <v>V2X 3 P28</v>
      </c>
      <c r="AB23" s="90">
        <f t="shared" si="36"/>
        <v>6.6500000953674299</v>
      </c>
      <c r="AC23" s="91">
        <f t="shared" si="6"/>
        <v>7.9499998092651403</v>
      </c>
      <c r="AD23" s="87">
        <f t="shared" si="7"/>
        <v>7.2999999523162851</v>
      </c>
      <c r="AE23" s="75">
        <v>4</v>
      </c>
      <c r="AF23" s="87" t="s">
        <v>377</v>
      </c>
      <c r="AG23" s="85">
        <v>27</v>
      </c>
      <c r="AH23" s="85" t="str">
        <f t="shared" si="8"/>
        <v>V2X 4 C27</v>
      </c>
      <c r="AI23" s="86">
        <f t="shared" si="9"/>
        <v>0.34999999403953602</v>
      </c>
      <c r="AJ23" s="77">
        <f t="shared" si="10"/>
        <v>0.69999998807907104</v>
      </c>
      <c r="AK23" s="87">
        <f t="shared" si="11"/>
        <v>0.52499999105930351</v>
      </c>
      <c r="AL23" s="86" t="s">
        <v>378</v>
      </c>
      <c r="AM23" s="77" t="str">
        <f t="shared" si="12"/>
        <v>V2X 4 P27</v>
      </c>
      <c r="AN23" s="90">
        <f t="shared" si="37"/>
        <v>7</v>
      </c>
      <c r="AO23" s="91">
        <f t="shared" si="13"/>
        <v>8.3999996185302699</v>
      </c>
      <c r="AP23" s="87">
        <f t="shared" si="14"/>
        <v>7.6999998092651349</v>
      </c>
      <c r="AQ23" s="75">
        <v>5</v>
      </c>
      <c r="AR23" s="87" t="s">
        <v>377</v>
      </c>
      <c r="AS23" s="85">
        <v>27</v>
      </c>
      <c r="AT23" s="85" t="str">
        <f t="shared" si="15"/>
        <v>V2X 5 C27</v>
      </c>
      <c r="AU23" s="86">
        <f t="shared" si="16"/>
        <v>0.60000002384185802</v>
      </c>
      <c r="AV23" s="77">
        <f t="shared" si="17"/>
        <v>1</v>
      </c>
      <c r="AW23" s="87">
        <f t="shared" si="18"/>
        <v>0.80000001192092896</v>
      </c>
      <c r="AX23" s="86" t="s">
        <v>378</v>
      </c>
      <c r="AY23" s="77" t="str">
        <f t="shared" si="19"/>
        <v>V2X 5 P27</v>
      </c>
      <c r="AZ23" s="90">
        <f t="shared" si="38"/>
        <v>7.25</v>
      </c>
      <c r="BA23" s="91">
        <f t="shared" si="20"/>
        <v>7.75</v>
      </c>
      <c r="BB23" s="87">
        <f t="shared" si="21"/>
        <v>7.5</v>
      </c>
      <c r="BC23" s="75">
        <v>6</v>
      </c>
      <c r="BD23" s="87" t="s">
        <v>377</v>
      </c>
      <c r="BE23" s="85">
        <v>27</v>
      </c>
      <c r="BF23" s="85" t="str">
        <f t="shared" si="22"/>
        <v>V2X 6 C27</v>
      </c>
      <c r="BG23" s="86">
        <f t="shared" si="23"/>
        <v>0.80000001192092896</v>
      </c>
      <c r="BH23" s="77">
        <f t="shared" si="24"/>
        <v>1.20000004768372</v>
      </c>
      <c r="BI23" s="87">
        <f t="shared" si="25"/>
        <v>1.0000000298023246</v>
      </c>
      <c r="BJ23" s="86" t="s">
        <v>378</v>
      </c>
      <c r="BK23" s="77" t="str">
        <f t="shared" si="26"/>
        <v>V2X 6 P27</v>
      </c>
      <c r="BL23" s="90">
        <f t="shared" si="39"/>
        <v>6.8499999046325701</v>
      </c>
      <c r="BM23" s="91">
        <f t="shared" si="27"/>
        <v>7.9499998092651403</v>
      </c>
      <c r="BN23" s="87">
        <f t="shared" si="28"/>
        <v>7.3999998569488552</v>
      </c>
      <c r="BO23" s="75">
        <v>7</v>
      </c>
      <c r="BP23" s="87" t="s">
        <v>377</v>
      </c>
      <c r="BQ23" s="85">
        <v>27</v>
      </c>
      <c r="BR23" s="85" t="str">
        <f t="shared" si="29"/>
        <v>V2X 7 C27</v>
      </c>
      <c r="BS23" s="86">
        <f t="shared" si="30"/>
        <v>1.04999995231628</v>
      </c>
      <c r="BT23" s="77">
        <f t="shared" si="31"/>
        <v>1.45000004768372</v>
      </c>
      <c r="BU23" s="87">
        <f t="shared" si="32"/>
        <v>1.25</v>
      </c>
      <c r="BV23" s="86" t="s">
        <v>378</v>
      </c>
      <c r="BW23" s="77" t="str">
        <f t="shared" si="33"/>
        <v>V2X 7 P27</v>
      </c>
      <c r="BX23" s="90">
        <f t="shared" si="40"/>
        <v>0</v>
      </c>
      <c r="BY23" s="91">
        <f t="shared" si="34"/>
        <v>0</v>
      </c>
      <c r="BZ23" s="87">
        <f t="shared" si="35"/>
        <v>0</v>
      </c>
    </row>
    <row r="24" spans="1:78">
      <c r="A24" s="124" t="s">
        <v>99</v>
      </c>
      <c r="B24" s="124">
        <v>29</v>
      </c>
      <c r="C24" s="124">
        <v>0</v>
      </c>
      <c r="D24" s="124">
        <v>0.40000000596046398</v>
      </c>
      <c r="E24" s="124">
        <v>0.10000000149011599</v>
      </c>
      <c r="F24" s="124">
        <v>0</v>
      </c>
      <c r="G24" s="124">
        <v>0</v>
      </c>
      <c r="H24" s="124" t="s">
        <v>100</v>
      </c>
      <c r="I24" s="124">
        <v>29</v>
      </c>
      <c r="J24" s="124">
        <v>7.5</v>
      </c>
      <c r="K24" s="124">
        <v>9</v>
      </c>
      <c r="L24" s="124">
        <v>8.9499998092651403</v>
      </c>
      <c r="M24" s="124">
        <v>0</v>
      </c>
      <c r="N24" s="124">
        <v>0</v>
      </c>
      <c r="S24" s="75">
        <v>3</v>
      </c>
      <c r="T24" s="87" t="s">
        <v>377</v>
      </c>
      <c r="U24" s="85">
        <f t="shared" si="0"/>
        <v>29</v>
      </c>
      <c r="V24" s="85" t="str">
        <f t="shared" si="1"/>
        <v>V2X 3 C29</v>
      </c>
      <c r="W24" s="86">
        <f t="shared" si="2"/>
        <v>0</v>
      </c>
      <c r="X24" s="77">
        <f t="shared" si="3"/>
        <v>0.40000000596046398</v>
      </c>
      <c r="Y24" s="87">
        <f t="shared" si="4"/>
        <v>0.20000000298023199</v>
      </c>
      <c r="Z24" s="86" t="s">
        <v>378</v>
      </c>
      <c r="AA24" s="77" t="str">
        <f t="shared" si="5"/>
        <v>V2X 3 P29</v>
      </c>
      <c r="AB24" s="90">
        <f t="shared" si="36"/>
        <v>7.5</v>
      </c>
      <c r="AC24" s="91">
        <f t="shared" si="6"/>
        <v>9</v>
      </c>
      <c r="AD24" s="87">
        <f t="shared" si="7"/>
        <v>8.25</v>
      </c>
      <c r="AE24" s="75">
        <v>4</v>
      </c>
      <c r="AF24" s="87" t="s">
        <v>377</v>
      </c>
      <c r="AG24" s="85">
        <v>28</v>
      </c>
      <c r="AH24" s="85" t="str">
        <f t="shared" si="8"/>
        <v>V2X 4 C28</v>
      </c>
      <c r="AI24" s="86">
        <f t="shared" si="9"/>
        <v>0.30000001192092901</v>
      </c>
      <c r="AJ24" s="77">
        <f t="shared" si="10"/>
        <v>0.60000002384185802</v>
      </c>
      <c r="AK24" s="87">
        <f t="shared" si="11"/>
        <v>0.45000001788139354</v>
      </c>
      <c r="AL24" s="86" t="s">
        <v>378</v>
      </c>
      <c r="AM24" s="77" t="str">
        <f t="shared" si="12"/>
        <v>V2X 4 P28</v>
      </c>
      <c r="AN24" s="90">
        <f t="shared" si="37"/>
        <v>7.9499998092651403</v>
      </c>
      <c r="AO24" s="91">
        <f t="shared" si="13"/>
        <v>9.5</v>
      </c>
      <c r="AP24" s="87">
        <f t="shared" si="14"/>
        <v>8.7249999046325701</v>
      </c>
      <c r="AQ24" s="75">
        <v>5</v>
      </c>
      <c r="AR24" s="87" t="s">
        <v>377</v>
      </c>
      <c r="AS24" s="85">
        <v>28</v>
      </c>
      <c r="AT24" s="85" t="str">
        <f t="shared" si="15"/>
        <v>V2X 5 C28</v>
      </c>
      <c r="AU24" s="86">
        <f t="shared" si="16"/>
        <v>0.55000001192092896</v>
      </c>
      <c r="AV24" s="77">
        <f t="shared" si="17"/>
        <v>0.89999997615814198</v>
      </c>
      <c r="AW24" s="87">
        <f t="shared" si="18"/>
        <v>0.72499999403953552</v>
      </c>
      <c r="AX24" s="86" t="s">
        <v>378</v>
      </c>
      <c r="AY24" s="77" t="str">
        <f t="shared" si="19"/>
        <v>V2X 5 P28</v>
      </c>
      <c r="AZ24" s="90">
        <f t="shared" si="38"/>
        <v>7.6999998092651403</v>
      </c>
      <c r="BA24" s="91">
        <f t="shared" si="20"/>
        <v>9.1999998092651403</v>
      </c>
      <c r="BB24" s="87">
        <f t="shared" si="21"/>
        <v>8.4499998092651403</v>
      </c>
      <c r="BC24" s="75">
        <v>6</v>
      </c>
      <c r="BD24" s="87" t="s">
        <v>377</v>
      </c>
      <c r="BE24" s="85">
        <v>28</v>
      </c>
      <c r="BF24" s="85" t="str">
        <f t="shared" si="22"/>
        <v>V2X 6 C28</v>
      </c>
      <c r="BG24" s="86">
        <f t="shared" si="23"/>
        <v>0.69999998807907104</v>
      </c>
      <c r="BH24" s="77">
        <f t="shared" si="24"/>
        <v>1.1000000238418599</v>
      </c>
      <c r="BI24" s="87">
        <f t="shared" si="25"/>
        <v>0.90000000596046548</v>
      </c>
      <c r="BJ24" s="86" t="s">
        <v>378</v>
      </c>
      <c r="BK24" s="77" t="str">
        <f t="shared" si="26"/>
        <v>V2X 6 P28</v>
      </c>
      <c r="BL24" s="90">
        <f t="shared" si="39"/>
        <v>7.6999998092651403</v>
      </c>
      <c r="BM24" s="91">
        <f t="shared" si="27"/>
        <v>8.8500003814697301</v>
      </c>
      <c r="BN24" s="87">
        <f t="shared" si="28"/>
        <v>8.2750000953674352</v>
      </c>
      <c r="BO24" s="75">
        <v>7</v>
      </c>
      <c r="BP24" s="87" t="s">
        <v>377</v>
      </c>
      <c r="BQ24" s="85">
        <v>28</v>
      </c>
      <c r="BR24" s="85" t="str">
        <f t="shared" si="29"/>
        <v>V2X 7 C28</v>
      </c>
      <c r="BS24" s="86">
        <f t="shared" si="30"/>
        <v>0.89999997615814198</v>
      </c>
      <c r="BT24" s="77">
        <f t="shared" si="31"/>
        <v>1.29999995231628</v>
      </c>
      <c r="BU24" s="87">
        <f t="shared" si="32"/>
        <v>1.0999999642372109</v>
      </c>
      <c r="BV24" s="86" t="s">
        <v>378</v>
      </c>
      <c r="BW24" s="77" t="str">
        <f t="shared" si="33"/>
        <v>V2X 7 P28</v>
      </c>
      <c r="BX24" s="90">
        <f t="shared" si="40"/>
        <v>0</v>
      </c>
      <c r="BY24" s="91">
        <f t="shared" si="34"/>
        <v>0</v>
      </c>
      <c r="BZ24" s="87">
        <f t="shared" si="35"/>
        <v>0</v>
      </c>
    </row>
    <row r="25" spans="1:78">
      <c r="A25" s="124" t="s">
        <v>101</v>
      </c>
      <c r="B25" s="124">
        <v>30</v>
      </c>
      <c r="C25" s="124">
        <v>0</v>
      </c>
      <c r="D25" s="124">
        <v>0.40000000596046398</v>
      </c>
      <c r="E25" s="124">
        <v>0.10000000149011599</v>
      </c>
      <c r="F25" s="124">
        <v>0</v>
      </c>
      <c r="G25" s="124">
        <v>11005</v>
      </c>
      <c r="H25" s="124" t="s">
        <v>102</v>
      </c>
      <c r="I25" s="124">
        <v>30</v>
      </c>
      <c r="J25" s="124">
        <v>8.3999996185302699</v>
      </c>
      <c r="K25" s="124">
        <v>10.050000190734901</v>
      </c>
      <c r="L25" s="124">
        <v>9.9499998092651403</v>
      </c>
      <c r="M25" s="124">
        <v>0</v>
      </c>
      <c r="N25" s="124">
        <v>0</v>
      </c>
      <c r="S25" s="75">
        <v>3</v>
      </c>
      <c r="T25" s="87" t="s">
        <v>377</v>
      </c>
      <c r="U25" s="85">
        <f t="shared" si="0"/>
        <v>30</v>
      </c>
      <c r="V25" s="85" t="str">
        <f t="shared" si="1"/>
        <v>V2X 3 C30</v>
      </c>
      <c r="W25" s="86">
        <f t="shared" si="2"/>
        <v>0</v>
      </c>
      <c r="X25" s="77">
        <f t="shared" si="3"/>
        <v>0.40000000596046398</v>
      </c>
      <c r="Y25" s="87">
        <f t="shared" si="4"/>
        <v>0.20000000298023199</v>
      </c>
      <c r="Z25" s="86" t="s">
        <v>378</v>
      </c>
      <c r="AA25" s="77" t="str">
        <f t="shared" si="5"/>
        <v>V2X 3 P30</v>
      </c>
      <c r="AB25" s="90">
        <f t="shared" si="36"/>
        <v>8.3999996185302699</v>
      </c>
      <c r="AC25" s="91">
        <f t="shared" si="6"/>
        <v>10.050000190734901</v>
      </c>
      <c r="AD25" s="87">
        <f t="shared" si="7"/>
        <v>9.2249999046325861</v>
      </c>
      <c r="AE25" s="75">
        <v>4</v>
      </c>
      <c r="AF25" s="87" t="s">
        <v>377</v>
      </c>
      <c r="AG25" s="85">
        <v>29</v>
      </c>
      <c r="AH25" s="85" t="str">
        <f t="shared" si="8"/>
        <v>V2X 4 C29</v>
      </c>
      <c r="AI25" s="86">
        <f t="shared" si="9"/>
        <v>0.25</v>
      </c>
      <c r="AJ25" s="77">
        <f t="shared" si="10"/>
        <v>0.55000001192092896</v>
      </c>
      <c r="AK25" s="87">
        <f t="shared" si="11"/>
        <v>0.40000000596046448</v>
      </c>
      <c r="AL25" s="86" t="s">
        <v>378</v>
      </c>
      <c r="AM25" s="77" t="str">
        <f t="shared" si="12"/>
        <v>V2X 4 P29</v>
      </c>
      <c r="AN25" s="90">
        <f t="shared" si="37"/>
        <v>8.75</v>
      </c>
      <c r="AO25" s="91">
        <f t="shared" si="13"/>
        <v>10.449999809265099</v>
      </c>
      <c r="AP25" s="87">
        <f t="shared" si="14"/>
        <v>9.5999999046325506</v>
      </c>
      <c r="AQ25" s="75">
        <v>5</v>
      </c>
      <c r="AR25" s="87" t="s">
        <v>377</v>
      </c>
      <c r="AS25" s="85">
        <v>29</v>
      </c>
      <c r="AT25" s="85" t="str">
        <f t="shared" si="15"/>
        <v>V2X 5 C29</v>
      </c>
      <c r="AU25" s="86">
        <f t="shared" si="16"/>
        <v>0.44999998807907099</v>
      </c>
      <c r="AV25" s="77">
        <f t="shared" si="17"/>
        <v>0.85000002384185802</v>
      </c>
      <c r="AW25" s="87">
        <f t="shared" si="18"/>
        <v>0.65000000596046448</v>
      </c>
      <c r="AX25" s="86" t="s">
        <v>378</v>
      </c>
      <c r="AY25" s="77" t="str">
        <f t="shared" si="19"/>
        <v>V2X 5 P29</v>
      </c>
      <c r="AZ25" s="90">
        <f t="shared" si="38"/>
        <v>8.5</v>
      </c>
      <c r="BA25" s="91">
        <f t="shared" si="20"/>
        <v>10.1499996185303</v>
      </c>
      <c r="BB25" s="87">
        <f t="shared" si="21"/>
        <v>9.3249998092651509</v>
      </c>
      <c r="BC25" s="75">
        <v>6</v>
      </c>
      <c r="BD25" s="87" t="s">
        <v>377</v>
      </c>
      <c r="BE25" s="85">
        <v>29</v>
      </c>
      <c r="BF25" s="85" t="str">
        <f t="shared" si="22"/>
        <v>V2X 6 C29</v>
      </c>
      <c r="BG25" s="86">
        <f t="shared" si="23"/>
        <v>0.60000002384185802</v>
      </c>
      <c r="BH25" s="77">
        <f t="shared" si="24"/>
        <v>1</v>
      </c>
      <c r="BI25" s="87">
        <f t="shared" si="25"/>
        <v>0.80000001192092896</v>
      </c>
      <c r="BJ25" s="86" t="s">
        <v>378</v>
      </c>
      <c r="BK25" s="77" t="str">
        <f t="shared" si="26"/>
        <v>V2X 6 P29</v>
      </c>
      <c r="BL25" s="90">
        <f t="shared" si="39"/>
        <v>8.6000003814697301</v>
      </c>
      <c r="BM25" s="91">
        <f t="shared" si="27"/>
        <v>9.8000001907348597</v>
      </c>
      <c r="BN25" s="87">
        <f t="shared" si="28"/>
        <v>9.2000002861022949</v>
      </c>
      <c r="BO25" s="75">
        <v>7</v>
      </c>
      <c r="BP25" s="87" t="s">
        <v>377</v>
      </c>
      <c r="BQ25" s="85">
        <v>29</v>
      </c>
      <c r="BR25" s="85" t="str">
        <f t="shared" si="29"/>
        <v>V2X 7 C29</v>
      </c>
      <c r="BS25" s="86">
        <f t="shared" si="30"/>
        <v>0.75</v>
      </c>
      <c r="BT25" s="77">
        <f t="shared" si="31"/>
        <v>1.1499999761581401</v>
      </c>
      <c r="BU25" s="87">
        <f t="shared" si="32"/>
        <v>0.94999998807907005</v>
      </c>
      <c r="BV25" s="86" t="s">
        <v>378</v>
      </c>
      <c r="BW25" s="77" t="str">
        <f t="shared" si="33"/>
        <v>V2X 7 P29</v>
      </c>
      <c r="BX25" s="90">
        <f t="shared" si="40"/>
        <v>0</v>
      </c>
      <c r="BY25" s="91">
        <f t="shared" si="34"/>
        <v>0</v>
      </c>
      <c r="BZ25" s="87">
        <f t="shared" si="35"/>
        <v>0</v>
      </c>
    </row>
    <row r="26" spans="1:78">
      <c r="A26" s="124" t="s">
        <v>103</v>
      </c>
      <c r="B26" s="124">
        <v>32.5</v>
      </c>
      <c r="C26" s="124">
        <v>0</v>
      </c>
      <c r="D26" s="124">
        <v>0.40000000596046398</v>
      </c>
      <c r="E26" s="124">
        <v>5.0000000745058101E-2</v>
      </c>
      <c r="F26" s="124">
        <v>0</v>
      </c>
      <c r="G26" s="124">
        <v>0</v>
      </c>
      <c r="H26" s="124" t="s">
        <v>104</v>
      </c>
      <c r="I26" s="124">
        <v>32.5</v>
      </c>
      <c r="J26" s="124">
        <v>10.699999809265099</v>
      </c>
      <c r="K26" s="124">
        <v>12.800000190734901</v>
      </c>
      <c r="L26" s="124">
        <v>12.3999996185303</v>
      </c>
      <c r="M26" s="124">
        <v>0</v>
      </c>
      <c r="N26" s="124">
        <v>0</v>
      </c>
      <c r="S26" s="75">
        <v>3</v>
      </c>
      <c r="T26" s="87" t="s">
        <v>377</v>
      </c>
      <c r="U26" s="85">
        <f t="shared" si="0"/>
        <v>32.5</v>
      </c>
      <c r="V26" s="85" t="str">
        <f t="shared" si="1"/>
        <v>V2X 3 C32.5</v>
      </c>
      <c r="W26" s="86">
        <f t="shared" si="2"/>
        <v>0</v>
      </c>
      <c r="X26" s="77">
        <f t="shared" si="3"/>
        <v>0.40000000596046398</v>
      </c>
      <c r="Y26" s="87">
        <f t="shared" si="4"/>
        <v>0.20000000298023199</v>
      </c>
      <c r="Z26" s="86" t="s">
        <v>378</v>
      </c>
      <c r="AA26" s="77" t="str">
        <f t="shared" si="5"/>
        <v>V2X 3 P32.5</v>
      </c>
      <c r="AB26" s="90">
        <f t="shared" si="36"/>
        <v>10.699999809265099</v>
      </c>
      <c r="AC26" s="91">
        <f t="shared" si="6"/>
        <v>12.800000190734901</v>
      </c>
      <c r="AD26" s="87">
        <f t="shared" si="7"/>
        <v>11.75</v>
      </c>
      <c r="AE26" s="75">
        <v>4</v>
      </c>
      <c r="AF26" s="87" t="s">
        <v>377</v>
      </c>
      <c r="AG26" s="85">
        <v>30</v>
      </c>
      <c r="AH26" s="85" t="str">
        <f t="shared" si="8"/>
        <v>V2X 4 C30</v>
      </c>
      <c r="AI26" s="86">
        <f t="shared" si="9"/>
        <v>0.10000000149011599</v>
      </c>
      <c r="AJ26" s="77">
        <f t="shared" si="10"/>
        <v>0.5</v>
      </c>
      <c r="AK26" s="87">
        <f t="shared" si="11"/>
        <v>0.300000000745058</v>
      </c>
      <c r="AL26" s="86" t="s">
        <v>378</v>
      </c>
      <c r="AM26" s="77" t="str">
        <f t="shared" si="12"/>
        <v>V2X 4 P30</v>
      </c>
      <c r="AN26" s="90">
        <f t="shared" si="37"/>
        <v>9.5500001907348597</v>
      </c>
      <c r="AO26" s="91">
        <f t="shared" si="13"/>
        <v>11.449999809265099</v>
      </c>
      <c r="AP26" s="87">
        <f t="shared" si="14"/>
        <v>10.499999999999979</v>
      </c>
      <c r="AQ26" s="75">
        <v>5</v>
      </c>
      <c r="AR26" s="87" t="s">
        <v>377</v>
      </c>
      <c r="AS26" s="85">
        <v>30</v>
      </c>
      <c r="AT26" s="85" t="str">
        <f t="shared" si="15"/>
        <v>V2X 5 C30</v>
      </c>
      <c r="AU26" s="86">
        <f t="shared" si="16"/>
        <v>0.40000000596046398</v>
      </c>
      <c r="AV26" s="77">
        <f t="shared" si="17"/>
        <v>0.75</v>
      </c>
      <c r="AW26" s="87">
        <f t="shared" si="18"/>
        <v>0.57500000298023202</v>
      </c>
      <c r="AX26" s="86" t="s">
        <v>378</v>
      </c>
      <c r="AY26" s="77" t="str">
        <f t="shared" si="19"/>
        <v>V2X 5 P30</v>
      </c>
      <c r="AZ26" s="90">
        <f t="shared" si="38"/>
        <v>9.3500003814697301</v>
      </c>
      <c r="BA26" s="91">
        <f t="shared" si="20"/>
        <v>11.199999809265099</v>
      </c>
      <c r="BB26" s="87">
        <f t="shared" si="21"/>
        <v>10.275000095367414</v>
      </c>
      <c r="BC26" s="75">
        <v>6</v>
      </c>
      <c r="BD26" s="87" t="s">
        <v>377</v>
      </c>
      <c r="BE26" s="85">
        <v>30</v>
      </c>
      <c r="BF26" s="85" t="str">
        <f t="shared" si="22"/>
        <v>V2X 6 C30</v>
      </c>
      <c r="BG26" s="86">
        <f t="shared" si="23"/>
        <v>0.55000001192092896</v>
      </c>
      <c r="BH26" s="77">
        <f t="shared" si="24"/>
        <v>0.94999998807907104</v>
      </c>
      <c r="BI26" s="87">
        <f t="shared" si="25"/>
        <v>0.75</v>
      </c>
      <c r="BJ26" s="86" t="s">
        <v>378</v>
      </c>
      <c r="BK26" s="77" t="str">
        <f t="shared" si="26"/>
        <v>V2X 6 P30</v>
      </c>
      <c r="BL26" s="90">
        <f t="shared" si="39"/>
        <v>0</v>
      </c>
      <c r="BM26" s="91">
        <f t="shared" si="27"/>
        <v>0</v>
      </c>
      <c r="BN26" s="87">
        <f t="shared" si="28"/>
        <v>0</v>
      </c>
      <c r="BO26" s="75">
        <v>7</v>
      </c>
      <c r="BP26" s="87" t="s">
        <v>377</v>
      </c>
      <c r="BQ26" s="85">
        <v>30</v>
      </c>
      <c r="BR26" s="85" t="str">
        <f t="shared" si="29"/>
        <v>V2X 7 C30</v>
      </c>
      <c r="BS26" s="86">
        <f t="shared" si="30"/>
        <v>0.64999997615814198</v>
      </c>
      <c r="BT26" s="77">
        <f t="shared" si="31"/>
        <v>1.04999995231628</v>
      </c>
      <c r="BU26" s="87">
        <f t="shared" si="32"/>
        <v>0.84999996423721091</v>
      </c>
      <c r="BV26" s="86" t="s">
        <v>378</v>
      </c>
      <c r="BW26" s="77" t="str">
        <f t="shared" si="33"/>
        <v>V2X 7 P30</v>
      </c>
      <c r="BX26" s="90">
        <f t="shared" si="40"/>
        <v>0</v>
      </c>
      <c r="BY26" s="91">
        <f t="shared" si="34"/>
        <v>0</v>
      </c>
      <c r="BZ26" s="87">
        <f t="shared" si="35"/>
        <v>0</v>
      </c>
    </row>
    <row r="27" spans="1:78">
      <c r="A27" s="124" t="s">
        <v>105</v>
      </c>
      <c r="B27" s="124">
        <v>35</v>
      </c>
      <c r="C27" s="124">
        <v>0</v>
      </c>
      <c r="D27" s="124">
        <v>0.40000000596046398</v>
      </c>
      <c r="E27" s="124">
        <v>5.0000000745058101E-2</v>
      </c>
      <c r="F27" s="124">
        <v>0</v>
      </c>
      <c r="G27" s="124">
        <v>125</v>
      </c>
      <c r="H27" s="124" t="s">
        <v>106</v>
      </c>
      <c r="I27" s="124">
        <v>35</v>
      </c>
      <c r="J27" s="124">
        <v>13</v>
      </c>
      <c r="K27" s="124">
        <v>15.550000190734901</v>
      </c>
      <c r="L27" s="124">
        <v>14.8500003814697</v>
      </c>
      <c r="M27" s="124">
        <v>0</v>
      </c>
      <c r="N27" s="124">
        <v>0</v>
      </c>
      <c r="S27" s="75">
        <v>3</v>
      </c>
      <c r="T27" s="87" t="s">
        <v>377</v>
      </c>
      <c r="U27" s="85">
        <f t="shared" si="0"/>
        <v>35</v>
      </c>
      <c r="V27" s="85" t="str">
        <f t="shared" si="1"/>
        <v>V2X 3 C35</v>
      </c>
      <c r="W27" s="86">
        <f t="shared" si="2"/>
        <v>0</v>
      </c>
      <c r="X27" s="77">
        <f t="shared" si="3"/>
        <v>0.40000000596046398</v>
      </c>
      <c r="Y27" s="87">
        <f t="shared" si="4"/>
        <v>0.20000000298023199</v>
      </c>
      <c r="Z27" s="86" t="s">
        <v>378</v>
      </c>
      <c r="AA27" s="77" t="str">
        <f t="shared" si="5"/>
        <v>V2X 3 P35</v>
      </c>
      <c r="AB27" s="90">
        <f t="shared" si="36"/>
        <v>13</v>
      </c>
      <c r="AC27" s="91">
        <f t="shared" si="6"/>
        <v>15.550000190734901</v>
      </c>
      <c r="AD27" s="87">
        <f t="shared" si="7"/>
        <v>14.275000095367449</v>
      </c>
      <c r="AE27" s="75">
        <v>4</v>
      </c>
      <c r="AF27" s="87" t="s">
        <v>377</v>
      </c>
      <c r="AG27" s="85">
        <v>32.5</v>
      </c>
      <c r="AH27" s="85" t="str">
        <f t="shared" si="8"/>
        <v>V2X 4 C32.5</v>
      </c>
      <c r="AI27" s="86">
        <f t="shared" si="9"/>
        <v>0</v>
      </c>
      <c r="AJ27" s="77">
        <f t="shared" si="10"/>
        <v>0.40000000596046398</v>
      </c>
      <c r="AK27" s="87">
        <f t="shared" si="11"/>
        <v>0.20000000298023199</v>
      </c>
      <c r="AL27" s="86" t="s">
        <v>378</v>
      </c>
      <c r="AM27" s="77" t="str">
        <f t="shared" si="12"/>
        <v>V2X 4 P32.5</v>
      </c>
      <c r="AN27" s="90">
        <f t="shared" si="37"/>
        <v>11.8500003814697</v>
      </c>
      <c r="AO27" s="91">
        <f t="shared" si="13"/>
        <v>14.199999809265099</v>
      </c>
      <c r="AP27" s="87">
        <f t="shared" si="14"/>
        <v>13.0250000953674</v>
      </c>
      <c r="AQ27" s="75">
        <v>5</v>
      </c>
      <c r="AR27" s="87" t="s">
        <v>377</v>
      </c>
      <c r="AS27" s="85">
        <v>32.5</v>
      </c>
      <c r="AT27" s="85" t="str">
        <f t="shared" si="15"/>
        <v>V2X 5 C32.5</v>
      </c>
      <c r="AU27" s="86">
        <f t="shared" si="16"/>
        <v>0.25</v>
      </c>
      <c r="AV27" s="77">
        <f t="shared" si="17"/>
        <v>0.64999997615814198</v>
      </c>
      <c r="AW27" s="87">
        <f t="shared" si="18"/>
        <v>0.44999998807907099</v>
      </c>
      <c r="AX27" s="86" t="s">
        <v>378</v>
      </c>
      <c r="AY27" s="77" t="str">
        <f t="shared" si="19"/>
        <v>V2X 5 P32.5</v>
      </c>
      <c r="AZ27" s="90">
        <f t="shared" si="38"/>
        <v>11.449999809265099</v>
      </c>
      <c r="BA27" s="91">
        <f t="shared" si="20"/>
        <v>13.699999809265099</v>
      </c>
      <c r="BB27" s="87">
        <f t="shared" si="21"/>
        <v>12.574999809265099</v>
      </c>
      <c r="BC27" s="75">
        <v>6</v>
      </c>
      <c r="BD27" s="87" t="s">
        <v>377</v>
      </c>
      <c r="BE27" s="85">
        <v>32.5</v>
      </c>
      <c r="BF27" s="85" t="str">
        <f t="shared" si="22"/>
        <v>V2X 6 C32.5</v>
      </c>
      <c r="BG27" s="86">
        <f t="shared" si="23"/>
        <v>0.40000000596046398</v>
      </c>
      <c r="BH27" s="77">
        <f t="shared" si="24"/>
        <v>0.80000001192092896</v>
      </c>
      <c r="BI27" s="87">
        <f t="shared" si="25"/>
        <v>0.60000000894069649</v>
      </c>
      <c r="BJ27" s="86" t="s">
        <v>378</v>
      </c>
      <c r="BK27" s="77" t="str">
        <f t="shared" si="26"/>
        <v>V2X 6 P32.5</v>
      </c>
      <c r="BL27" s="90">
        <f t="shared" si="39"/>
        <v>0</v>
      </c>
      <c r="BM27" s="91">
        <f t="shared" si="27"/>
        <v>0</v>
      </c>
      <c r="BN27" s="87">
        <f t="shared" si="28"/>
        <v>0</v>
      </c>
      <c r="BO27" s="75">
        <v>7</v>
      </c>
      <c r="BP27" s="87" t="s">
        <v>377</v>
      </c>
      <c r="BQ27" s="85">
        <v>32.5</v>
      </c>
      <c r="BR27" s="85" t="str">
        <f t="shared" si="29"/>
        <v>V2X 7 C32.5</v>
      </c>
      <c r="BS27" s="86">
        <f t="shared" si="30"/>
        <v>0.40000000596046398</v>
      </c>
      <c r="BT27" s="77">
        <f t="shared" si="31"/>
        <v>0.80000001192092896</v>
      </c>
      <c r="BU27" s="87">
        <f t="shared" si="32"/>
        <v>0.60000000894069649</v>
      </c>
      <c r="BV27" s="86" t="s">
        <v>378</v>
      </c>
      <c r="BW27" s="77" t="str">
        <f t="shared" si="33"/>
        <v>V2X 7 P32.5</v>
      </c>
      <c r="BX27" s="90">
        <f t="shared" si="40"/>
        <v>0</v>
      </c>
      <c r="BY27" s="91">
        <f t="shared" si="34"/>
        <v>0</v>
      </c>
      <c r="BZ27" s="87">
        <f t="shared" si="35"/>
        <v>0</v>
      </c>
    </row>
    <row r="28" spans="1:78" ht="15.75" thickBot="1">
      <c r="A28" s="124" t="s">
        <v>380</v>
      </c>
      <c r="B28" s="124">
        <v>37.5</v>
      </c>
      <c r="C28" s="124">
        <v>0</v>
      </c>
      <c r="D28" s="124">
        <v>0</v>
      </c>
      <c r="E28" s="124">
        <v>5.0000000745058101E-2</v>
      </c>
      <c r="F28" s="124">
        <v>0</v>
      </c>
      <c r="G28" s="124">
        <v>0</v>
      </c>
      <c r="H28" s="124" t="s">
        <v>381</v>
      </c>
      <c r="I28" s="124">
        <v>37.5</v>
      </c>
      <c r="J28" s="124">
        <v>15.3500003814697</v>
      </c>
      <c r="K28" s="124">
        <v>18.399999618530298</v>
      </c>
      <c r="L28" s="124">
        <v>17.350000381469702</v>
      </c>
      <c r="M28" s="124">
        <v>0</v>
      </c>
      <c r="N28" s="124">
        <v>0</v>
      </c>
      <c r="S28" s="92">
        <v>3</v>
      </c>
      <c r="T28" s="93" t="s">
        <v>377</v>
      </c>
      <c r="U28" s="85">
        <f t="shared" si="0"/>
        <v>37.5</v>
      </c>
      <c r="V28" s="94" t="str">
        <f t="shared" si="1"/>
        <v>V2X 3 C37.5</v>
      </c>
      <c r="W28" s="95">
        <f t="shared" si="2"/>
        <v>0</v>
      </c>
      <c r="X28" s="96">
        <f t="shared" si="3"/>
        <v>0</v>
      </c>
      <c r="Y28" s="87">
        <f t="shared" si="4"/>
        <v>0</v>
      </c>
      <c r="Z28" s="95" t="s">
        <v>378</v>
      </c>
      <c r="AA28" s="96" t="str">
        <f t="shared" si="5"/>
        <v>V2X 3 P37.5</v>
      </c>
      <c r="AB28" s="97">
        <f t="shared" si="36"/>
        <v>15.3500003814697</v>
      </c>
      <c r="AC28" s="98">
        <f t="shared" si="6"/>
        <v>18.399999618530298</v>
      </c>
      <c r="AD28" s="87">
        <f t="shared" si="7"/>
        <v>16.875</v>
      </c>
      <c r="AE28" s="92">
        <v>4</v>
      </c>
      <c r="AF28" s="93" t="s">
        <v>377</v>
      </c>
      <c r="AG28" s="94">
        <v>35</v>
      </c>
      <c r="AH28" s="94" t="str">
        <f t="shared" si="8"/>
        <v>V2X 4 C35</v>
      </c>
      <c r="AI28" s="95">
        <f t="shared" si="9"/>
        <v>0</v>
      </c>
      <c r="AJ28" s="96">
        <f t="shared" si="10"/>
        <v>0.40000000596046398</v>
      </c>
      <c r="AK28" s="87">
        <f t="shared" si="11"/>
        <v>0.20000000298023199</v>
      </c>
      <c r="AL28" s="95" t="s">
        <v>378</v>
      </c>
      <c r="AM28" s="96" t="str">
        <f t="shared" si="12"/>
        <v>V2X 4 P35</v>
      </c>
      <c r="AN28" s="97">
        <f t="shared" si="37"/>
        <v>14</v>
      </c>
      <c r="AO28" s="98">
        <f t="shared" si="13"/>
        <v>16.799999237060501</v>
      </c>
      <c r="AP28" s="87">
        <f t="shared" si="14"/>
        <v>15.39999961853025</v>
      </c>
      <c r="AQ28" s="92">
        <v>5</v>
      </c>
      <c r="AR28" s="93" t="s">
        <v>377</v>
      </c>
      <c r="AS28" s="94">
        <v>35</v>
      </c>
      <c r="AT28" s="94" t="str">
        <f t="shared" si="15"/>
        <v>V2X 5 C35</v>
      </c>
      <c r="AU28" s="95">
        <f t="shared" si="16"/>
        <v>0.15000000596046401</v>
      </c>
      <c r="AV28" s="96">
        <f t="shared" si="17"/>
        <v>0.55000001192092896</v>
      </c>
      <c r="AW28" s="87">
        <f t="shared" si="18"/>
        <v>0.35000000894069649</v>
      </c>
      <c r="AX28" s="95" t="s">
        <v>378</v>
      </c>
      <c r="AY28" s="96" t="str">
        <f t="shared" si="19"/>
        <v>V2X 5 P35</v>
      </c>
      <c r="AZ28" s="97">
        <f t="shared" si="38"/>
        <v>13.75</v>
      </c>
      <c r="BA28" s="98">
        <f t="shared" si="20"/>
        <v>16.5</v>
      </c>
      <c r="BB28" s="87">
        <f t="shared" si="21"/>
        <v>15.125</v>
      </c>
      <c r="BC28" s="92">
        <v>6</v>
      </c>
      <c r="BD28" s="93" t="s">
        <v>377</v>
      </c>
      <c r="BE28" s="94">
        <v>35</v>
      </c>
      <c r="BF28" s="94" t="str">
        <f t="shared" si="22"/>
        <v>V2X 6 C35</v>
      </c>
      <c r="BG28" s="95">
        <f t="shared" si="23"/>
        <v>0.25</v>
      </c>
      <c r="BH28" s="96">
        <f t="shared" si="24"/>
        <v>0.64999997615814198</v>
      </c>
      <c r="BI28" s="87">
        <f t="shared" si="25"/>
        <v>0.44999998807907099</v>
      </c>
      <c r="BJ28" s="95" t="s">
        <v>378</v>
      </c>
      <c r="BK28" s="96" t="str">
        <f t="shared" si="26"/>
        <v>V2X 6 P35</v>
      </c>
      <c r="BL28" s="97">
        <f t="shared" si="39"/>
        <v>0</v>
      </c>
      <c r="BM28" s="98">
        <f t="shared" si="27"/>
        <v>0</v>
      </c>
      <c r="BN28" s="87">
        <f t="shared" si="28"/>
        <v>0</v>
      </c>
      <c r="BO28" s="92">
        <v>7</v>
      </c>
      <c r="BP28" s="93" t="s">
        <v>377</v>
      </c>
      <c r="BQ28" s="94">
        <v>35</v>
      </c>
      <c r="BR28" s="94" t="str">
        <f t="shared" si="29"/>
        <v>V2X 7 C35</v>
      </c>
      <c r="BS28" s="95">
        <f t="shared" si="30"/>
        <v>0.20000000298023199</v>
      </c>
      <c r="BT28" s="96">
        <f t="shared" si="31"/>
        <v>0.60000002384185802</v>
      </c>
      <c r="BU28" s="87">
        <f t="shared" si="32"/>
        <v>0.40000001341104502</v>
      </c>
      <c r="BV28" s="95" t="s">
        <v>378</v>
      </c>
      <c r="BW28" s="96" t="str">
        <f t="shared" si="33"/>
        <v>V2X 7 P35</v>
      </c>
      <c r="BX28" s="97">
        <f t="shared" si="40"/>
        <v>0</v>
      </c>
      <c r="BY28" s="98">
        <f t="shared" si="34"/>
        <v>0</v>
      </c>
      <c r="BZ28" s="87">
        <f t="shared" si="35"/>
        <v>0</v>
      </c>
    </row>
    <row r="29" spans="1:78">
      <c r="A29" s="182" t="s">
        <v>397</v>
      </c>
      <c r="B29" s="182"/>
      <c r="C29" s="182"/>
      <c r="D29" s="182"/>
      <c r="E29" s="182"/>
      <c r="F29" s="182"/>
      <c r="G29" s="182"/>
      <c r="H29" s="182" t="s">
        <v>397</v>
      </c>
      <c r="I29" s="182"/>
      <c r="J29" s="182"/>
      <c r="K29" s="182"/>
      <c r="L29" s="182"/>
      <c r="M29" s="182"/>
      <c r="N29" s="182"/>
      <c r="P29" s="124" t="str">
        <f>RIGHT(A29,7)</f>
        <v>20.4823</v>
      </c>
      <c r="Q29" s="2">
        <v>41745</v>
      </c>
    </row>
    <row r="30" spans="1:78">
      <c r="A30" s="124" t="s">
        <v>382</v>
      </c>
      <c r="B30" s="124">
        <v>9</v>
      </c>
      <c r="C30" s="124">
        <v>9.75</v>
      </c>
      <c r="D30" s="124">
        <v>11.6499996185303</v>
      </c>
      <c r="E30" s="124">
        <v>10.3999996185303</v>
      </c>
      <c r="F30" s="124">
        <v>0</v>
      </c>
      <c r="G30" s="124">
        <v>0</v>
      </c>
      <c r="H30" s="124" t="s">
        <v>383</v>
      </c>
      <c r="I30" s="124">
        <v>9</v>
      </c>
      <c r="J30" s="124">
        <v>0</v>
      </c>
      <c r="K30" s="124">
        <v>0</v>
      </c>
      <c r="L30" s="124">
        <v>5.0000000745058101E-2</v>
      </c>
      <c r="M30" s="124">
        <v>0</v>
      </c>
      <c r="N30" s="124">
        <v>0</v>
      </c>
    </row>
    <row r="31" spans="1:78" ht="15.75" thickBot="1">
      <c r="A31" s="124" t="s">
        <v>384</v>
      </c>
      <c r="B31" s="124">
        <v>10</v>
      </c>
      <c r="C31" s="124">
        <v>8.9499998092651403</v>
      </c>
      <c r="D31" s="124">
        <v>10.699999809265099</v>
      </c>
      <c r="E31" s="124">
        <v>9.3999996185302699</v>
      </c>
      <c r="F31" s="124">
        <v>0</v>
      </c>
      <c r="G31" s="124">
        <v>0</v>
      </c>
      <c r="H31" s="124" t="s">
        <v>385</v>
      </c>
      <c r="I31" s="124">
        <v>10</v>
      </c>
      <c r="J31" s="124">
        <v>0</v>
      </c>
      <c r="K31" s="124">
        <v>0</v>
      </c>
      <c r="L31" s="124">
        <v>5.0000000745058101E-2</v>
      </c>
      <c r="M31" s="124">
        <v>0</v>
      </c>
      <c r="N31" s="124">
        <v>0</v>
      </c>
    </row>
    <row r="32" spans="1:78" ht="15.75" thickBot="1">
      <c r="A32" s="124" t="s">
        <v>386</v>
      </c>
      <c r="B32" s="124">
        <v>11</v>
      </c>
      <c r="C32" s="124">
        <v>8</v>
      </c>
      <c r="D32" s="124">
        <v>9.5500001907348597</v>
      </c>
      <c r="E32" s="124">
        <v>8.3999996185302699</v>
      </c>
      <c r="F32" s="124">
        <v>0</v>
      </c>
      <c r="G32" s="124">
        <v>0</v>
      </c>
      <c r="H32" s="124" t="s">
        <v>387</v>
      </c>
      <c r="I32" s="124">
        <v>11</v>
      </c>
      <c r="J32" s="124">
        <v>0</v>
      </c>
      <c r="K32" s="124">
        <v>0</v>
      </c>
      <c r="L32" s="124">
        <v>5.0000000745058101E-2</v>
      </c>
      <c r="M32" s="124">
        <v>0</v>
      </c>
      <c r="N32" s="124">
        <v>0</v>
      </c>
      <c r="P32" s="99"/>
      <c r="Q32" s="100"/>
      <c r="R32" s="101">
        <f t="array" ref="R32:AO32">TRANSPOSE(U4:U28)</f>
        <v>9</v>
      </c>
      <c r="S32" s="101">
        <v>10</v>
      </c>
      <c r="T32" s="101">
        <v>11</v>
      </c>
      <c r="U32" s="101">
        <v>12</v>
      </c>
      <c r="V32" s="101">
        <v>13</v>
      </c>
      <c r="W32" s="101">
        <v>14</v>
      </c>
      <c r="X32" s="101">
        <v>15</v>
      </c>
      <c r="Y32" s="101">
        <v>16</v>
      </c>
      <c r="Z32" s="101">
        <v>17</v>
      </c>
      <c r="AA32" s="101">
        <v>18</v>
      </c>
      <c r="AB32" s="101">
        <v>19</v>
      </c>
      <c r="AC32" s="101">
        <v>20</v>
      </c>
      <c r="AD32" s="101">
        <v>21</v>
      </c>
      <c r="AE32" s="101">
        <v>22</v>
      </c>
      <c r="AF32" s="101">
        <v>23</v>
      </c>
      <c r="AG32" s="101">
        <v>24</v>
      </c>
      <c r="AH32" s="101">
        <v>25</v>
      </c>
      <c r="AI32" s="101">
        <v>26</v>
      </c>
      <c r="AJ32" s="101">
        <v>27</v>
      </c>
      <c r="AK32" s="101">
        <v>28</v>
      </c>
      <c r="AL32" s="101">
        <v>29</v>
      </c>
      <c r="AM32" s="101">
        <v>30</v>
      </c>
      <c r="AN32" s="101">
        <v>32.5</v>
      </c>
      <c r="AO32" s="100">
        <v>35</v>
      </c>
    </row>
    <row r="33" spans="1:67">
      <c r="A33" s="124" t="s">
        <v>355</v>
      </c>
      <c r="B33" s="124">
        <v>12</v>
      </c>
      <c r="C33" s="124">
        <v>7.0500001907348597</v>
      </c>
      <c r="D33" s="124">
        <v>8.4499998092651403</v>
      </c>
      <c r="E33" s="124">
        <v>7.4000000953674299</v>
      </c>
      <c r="F33" s="124">
        <v>0</v>
      </c>
      <c r="G33" s="124">
        <v>0</v>
      </c>
      <c r="H33" s="124" t="s">
        <v>356</v>
      </c>
      <c r="I33" s="124">
        <v>12</v>
      </c>
      <c r="J33" s="124">
        <v>0</v>
      </c>
      <c r="K33" s="124">
        <v>0</v>
      </c>
      <c r="L33" s="124">
        <v>5.0000000745058101E-2</v>
      </c>
      <c r="M33" s="124">
        <v>0</v>
      </c>
      <c r="N33" s="124">
        <v>0</v>
      </c>
      <c r="P33" s="102">
        <v>3</v>
      </c>
      <c r="Q33" s="103" t="s">
        <v>377</v>
      </c>
      <c r="R33" s="104">
        <f t="array" ref="R33:AO33">TRANSPOSE(Y4:Y28)</f>
        <v>11.699999809265151</v>
      </c>
      <c r="S33" s="104">
        <v>10.77500009536743</v>
      </c>
      <c r="T33" s="104">
        <v>9.675000190734881</v>
      </c>
      <c r="U33" s="104">
        <v>8.7750000953674299</v>
      </c>
      <c r="V33" s="104">
        <v>7.6999998092651349</v>
      </c>
      <c r="W33" s="104">
        <v>6.6500000953674299</v>
      </c>
      <c r="X33" s="104">
        <v>5.6500000953674299</v>
      </c>
      <c r="Y33" s="104">
        <v>4.6749999523162851</v>
      </c>
      <c r="Z33" s="104">
        <v>3.7000000476837149</v>
      </c>
      <c r="AA33" s="104">
        <v>2.7000000476837149</v>
      </c>
      <c r="AB33" s="104">
        <v>1.875</v>
      </c>
      <c r="AC33" s="104">
        <v>1.25</v>
      </c>
      <c r="AD33" s="104">
        <v>0.82499998807907104</v>
      </c>
      <c r="AE33" s="104">
        <v>0.54999999701976754</v>
      </c>
      <c r="AF33" s="104">
        <v>0.35000000149011601</v>
      </c>
      <c r="AG33" s="104">
        <v>0.25000000372528997</v>
      </c>
      <c r="AH33" s="104">
        <v>0.22500000335276105</v>
      </c>
      <c r="AI33" s="104">
        <v>0.22500000335276105</v>
      </c>
      <c r="AJ33" s="104">
        <v>0.22500000335276105</v>
      </c>
      <c r="AK33" s="104">
        <v>0.20000000298023199</v>
      </c>
      <c r="AL33" s="104">
        <v>0.20000000298023199</v>
      </c>
      <c r="AM33" s="104">
        <v>0.20000000298023199</v>
      </c>
      <c r="AN33" s="104">
        <v>0.20000000298023199</v>
      </c>
      <c r="AO33" s="103">
        <v>0.20000000298023199</v>
      </c>
      <c r="AQ33" s="67"/>
      <c r="BC33" s="67"/>
      <c r="BO33" s="67"/>
    </row>
    <row r="34" spans="1:67">
      <c r="A34" s="124" t="s">
        <v>107</v>
      </c>
      <c r="B34" s="124">
        <v>13</v>
      </c>
      <c r="C34" s="124">
        <v>6.1999998092651403</v>
      </c>
      <c r="D34" s="124">
        <v>7.4000000953674299</v>
      </c>
      <c r="E34" s="124">
        <v>6.4000000953674299</v>
      </c>
      <c r="F34" s="124">
        <v>0</v>
      </c>
      <c r="G34" s="124">
        <v>0</v>
      </c>
      <c r="H34" s="124" t="s">
        <v>108</v>
      </c>
      <c r="I34" s="124">
        <v>13</v>
      </c>
      <c r="J34" s="124">
        <v>0</v>
      </c>
      <c r="K34" s="124">
        <v>0</v>
      </c>
      <c r="L34" s="124">
        <v>5.0000000745058101E-2</v>
      </c>
      <c r="M34" s="124">
        <v>0</v>
      </c>
      <c r="N34" s="124">
        <v>0</v>
      </c>
      <c r="P34" s="102"/>
      <c r="Q34" s="103" t="s">
        <v>378</v>
      </c>
      <c r="R34" s="104">
        <f t="array" ref="R34:AO34">TRANSPOSE(AD4:AD28)</f>
        <v>0</v>
      </c>
      <c r="S34" s="104">
        <v>0</v>
      </c>
      <c r="T34" s="104">
        <v>0</v>
      </c>
      <c r="U34" s="104">
        <v>0</v>
      </c>
      <c r="V34" s="104">
        <v>0</v>
      </c>
      <c r="W34" s="104">
        <v>0</v>
      </c>
      <c r="X34" s="104">
        <v>0.20000000298023199</v>
      </c>
      <c r="Y34" s="104">
        <v>0.20000000298023199</v>
      </c>
      <c r="Z34" s="104">
        <v>0.20000000298023199</v>
      </c>
      <c r="AA34" s="109">
        <v>0.20000000298023199</v>
      </c>
      <c r="AB34" s="104">
        <v>0.25000000372528997</v>
      </c>
      <c r="AC34" s="104">
        <v>0.54999999701976754</v>
      </c>
      <c r="AD34" s="104">
        <v>1.0999999940395355</v>
      </c>
      <c r="AE34" s="104">
        <v>1.8249999880790702</v>
      </c>
      <c r="AF34" s="104">
        <v>2.625</v>
      </c>
      <c r="AG34" s="104">
        <v>3.5249999761581403</v>
      </c>
      <c r="AH34" s="104">
        <v>4.4500000476837149</v>
      </c>
      <c r="AI34" s="104">
        <v>5.4249999523162851</v>
      </c>
      <c r="AJ34" s="104">
        <v>6.375</v>
      </c>
      <c r="AK34" s="104">
        <v>7.2999999523162851</v>
      </c>
      <c r="AL34" s="104">
        <v>8.25</v>
      </c>
      <c r="AM34" s="104">
        <v>9.2249999046325861</v>
      </c>
      <c r="AN34" s="104">
        <v>11.75</v>
      </c>
      <c r="AO34" s="103">
        <v>14.275000095367449</v>
      </c>
      <c r="AQ34" s="67"/>
      <c r="BC34" s="67"/>
      <c r="BO34" s="67"/>
    </row>
    <row r="35" spans="1:67">
      <c r="A35" s="124" t="s">
        <v>109</v>
      </c>
      <c r="B35" s="124">
        <v>14</v>
      </c>
      <c r="C35" s="124">
        <v>5.25</v>
      </c>
      <c r="D35" s="124">
        <v>6.3000001907348597</v>
      </c>
      <c r="E35" s="124">
        <v>5.4000000953674299</v>
      </c>
      <c r="F35" s="124">
        <v>0</v>
      </c>
      <c r="G35" s="124">
        <v>0</v>
      </c>
      <c r="H35" s="124" t="s">
        <v>110</v>
      </c>
      <c r="I35" s="124">
        <v>14</v>
      </c>
      <c r="J35" s="124">
        <v>0</v>
      </c>
      <c r="K35" s="124">
        <v>0</v>
      </c>
      <c r="L35" s="124">
        <v>5.0000000745058101E-2</v>
      </c>
      <c r="M35" s="124">
        <v>0</v>
      </c>
      <c r="N35" s="124">
        <v>0</v>
      </c>
      <c r="P35" s="102">
        <v>4</v>
      </c>
      <c r="Q35" s="103" t="s">
        <v>377</v>
      </c>
      <c r="R35" s="104">
        <f t="array" ref="R35:AO35">TRANSPOSE(AK4:AK28)</f>
        <v>0</v>
      </c>
      <c r="S35" s="104">
        <v>10.699999809265151</v>
      </c>
      <c r="T35" s="104">
        <v>9.824999809265119</v>
      </c>
      <c r="U35" s="104">
        <v>8.7750000953674299</v>
      </c>
      <c r="V35" s="104">
        <v>7.75</v>
      </c>
      <c r="W35" s="104">
        <v>6.7999999523162851</v>
      </c>
      <c r="X35" s="104">
        <v>5.7750000953674299</v>
      </c>
      <c r="Y35" s="104">
        <v>4.7750000953674299</v>
      </c>
      <c r="Z35" s="104">
        <v>3.8749998807907104</v>
      </c>
      <c r="AA35" s="105">
        <v>3.1000000238418552</v>
      </c>
      <c r="AB35" s="104">
        <v>2.3999999761581403</v>
      </c>
      <c r="AC35" s="104">
        <v>1.9749999642372149</v>
      </c>
      <c r="AD35" s="104">
        <v>1.6000000238418601</v>
      </c>
      <c r="AE35" s="104">
        <v>1.32500004768372</v>
      </c>
      <c r="AF35" s="104">
        <v>1.0999999940395355</v>
      </c>
      <c r="AG35" s="104">
        <v>0.89999997615813998</v>
      </c>
      <c r="AH35" s="104">
        <v>0.75</v>
      </c>
      <c r="AI35" s="104">
        <v>0.65000000596046448</v>
      </c>
      <c r="AJ35" s="104">
        <v>0.57500000298023202</v>
      </c>
      <c r="AK35" s="104">
        <v>0.52499999105930351</v>
      </c>
      <c r="AL35" s="104">
        <v>0.45000001788139354</v>
      </c>
      <c r="AM35" s="104">
        <v>0.40000000596046448</v>
      </c>
      <c r="AN35" s="104">
        <v>0.300000000745058</v>
      </c>
      <c r="AO35" s="103">
        <v>0.20000000298023199</v>
      </c>
      <c r="AQ35" s="67"/>
      <c r="BC35" s="67"/>
      <c r="BO35" s="67"/>
    </row>
    <row r="36" spans="1:67">
      <c r="A36" s="124" t="s">
        <v>111</v>
      </c>
      <c r="B36" s="124">
        <v>15</v>
      </c>
      <c r="C36" s="124">
        <v>4.4000000953674299</v>
      </c>
      <c r="D36" s="124">
        <v>5.1500000953674299</v>
      </c>
      <c r="E36" s="124">
        <v>4.4499998092651403</v>
      </c>
      <c r="F36" s="124">
        <v>0</v>
      </c>
      <c r="G36" s="124">
        <v>0</v>
      </c>
      <c r="H36" s="124" t="s">
        <v>112</v>
      </c>
      <c r="I36" s="124">
        <v>15</v>
      </c>
      <c r="J36" s="124">
        <v>0</v>
      </c>
      <c r="K36" s="124">
        <v>0.40000000596046398</v>
      </c>
      <c r="L36" s="124">
        <v>5.0000000745058101E-2</v>
      </c>
      <c r="M36" s="124">
        <v>0</v>
      </c>
      <c r="N36" s="124">
        <v>430</v>
      </c>
      <c r="P36" s="102"/>
      <c r="Q36" s="103" t="s">
        <v>378</v>
      </c>
      <c r="R36" s="104">
        <f t="array" ref="R36:AO36">TRANSPOSE(AP4:AP28)</f>
        <v>0</v>
      </c>
      <c r="S36" s="104">
        <v>0</v>
      </c>
      <c r="T36" s="104">
        <v>0</v>
      </c>
      <c r="U36" s="104">
        <v>0</v>
      </c>
      <c r="V36" s="104">
        <v>0</v>
      </c>
      <c r="W36" s="104">
        <v>0</v>
      </c>
      <c r="X36" s="104">
        <v>0</v>
      </c>
      <c r="Y36" s="104">
        <v>0.20000000298023199</v>
      </c>
      <c r="Z36" s="104">
        <v>0.20000000298023199</v>
      </c>
      <c r="AA36" s="105">
        <v>0.35000000149011601</v>
      </c>
      <c r="AB36" s="104">
        <v>0.72500002384185802</v>
      </c>
      <c r="AC36" s="104">
        <v>1.2250000238418599</v>
      </c>
      <c r="AD36" s="104">
        <v>1.82500004768372</v>
      </c>
      <c r="AE36" s="104">
        <v>2.5500000715255746</v>
      </c>
      <c r="AF36" s="104">
        <v>3.3500000238418552</v>
      </c>
      <c r="AG36" s="104">
        <v>4.1999999284744298</v>
      </c>
      <c r="AH36" s="104">
        <v>5.0750000476837149</v>
      </c>
      <c r="AI36" s="104">
        <v>5.9499998092651403</v>
      </c>
      <c r="AJ36" s="104">
        <v>6.875</v>
      </c>
      <c r="AK36" s="104">
        <v>7.6999998092651349</v>
      </c>
      <c r="AL36" s="104">
        <v>8.7249999046325701</v>
      </c>
      <c r="AM36" s="104">
        <v>9.5999999046325506</v>
      </c>
      <c r="AN36" s="104">
        <v>10.499999999999979</v>
      </c>
      <c r="AO36" s="103">
        <v>13.0250000953674</v>
      </c>
      <c r="AQ36" s="67"/>
      <c r="BC36" s="67"/>
      <c r="BO36" s="67"/>
    </row>
    <row r="37" spans="1:67">
      <c r="A37" s="124" t="s">
        <v>113</v>
      </c>
      <c r="B37" s="124">
        <v>16</v>
      </c>
      <c r="C37" s="124">
        <v>3.5499999523162802</v>
      </c>
      <c r="D37" s="124">
        <v>4.1999998092651403</v>
      </c>
      <c r="E37" s="124">
        <v>3.5999999046325701</v>
      </c>
      <c r="F37" s="124">
        <v>0</v>
      </c>
      <c r="G37" s="124">
        <v>0</v>
      </c>
      <c r="H37" s="124" t="s">
        <v>114</v>
      </c>
      <c r="I37" s="124">
        <v>16</v>
      </c>
      <c r="J37" s="124">
        <v>0</v>
      </c>
      <c r="K37" s="124">
        <v>0.40000000596046398</v>
      </c>
      <c r="L37" s="124">
        <v>0.20000000298023199</v>
      </c>
      <c r="M37" s="124">
        <v>0</v>
      </c>
      <c r="N37" s="124">
        <v>8067</v>
      </c>
      <c r="P37" s="102">
        <v>5</v>
      </c>
      <c r="Q37" s="103" t="s">
        <v>377</v>
      </c>
      <c r="R37" s="104">
        <f t="array" ref="R37:AO37">TRANSPOSE(AW4:AW28)</f>
        <v>0</v>
      </c>
      <c r="S37" s="104">
        <v>11.25</v>
      </c>
      <c r="T37" s="104">
        <v>10.224999904632579</v>
      </c>
      <c r="U37" s="104">
        <v>9.3249998092651509</v>
      </c>
      <c r="V37" s="104">
        <v>8.350000143051151</v>
      </c>
      <c r="W37" s="104">
        <v>7.3499999046325701</v>
      </c>
      <c r="X37" s="104">
        <v>6.4249999523162851</v>
      </c>
      <c r="Y37" s="104">
        <v>5.4000000953674299</v>
      </c>
      <c r="Z37" s="104">
        <v>4.5499999523162851</v>
      </c>
      <c r="AA37" s="105">
        <v>3.7250000238418597</v>
      </c>
      <c r="AB37" s="104">
        <v>3.1000000238418552</v>
      </c>
      <c r="AC37" s="104">
        <v>2.5499999523162851</v>
      </c>
      <c r="AD37" s="104">
        <v>2.1749999523162851</v>
      </c>
      <c r="AE37" s="104">
        <v>1.8500000238418601</v>
      </c>
      <c r="AF37" s="104">
        <v>1.5500000119209301</v>
      </c>
      <c r="AG37" s="104">
        <v>1.3500000238418601</v>
      </c>
      <c r="AH37" s="104">
        <v>1.1750000119209298</v>
      </c>
      <c r="AI37" s="104">
        <v>1.0250000357627891</v>
      </c>
      <c r="AJ37" s="104">
        <v>0.8749999701976755</v>
      </c>
      <c r="AK37" s="104">
        <v>0.80000001192092896</v>
      </c>
      <c r="AL37" s="104">
        <v>0.72499999403953552</v>
      </c>
      <c r="AM37" s="104">
        <v>0.65000000596046448</v>
      </c>
      <c r="AN37" s="104">
        <v>0.57500000298023202</v>
      </c>
      <c r="AO37" s="103">
        <v>0.44999998807907099</v>
      </c>
      <c r="AQ37" s="67"/>
      <c r="BC37" s="67"/>
      <c r="BO37" s="67"/>
    </row>
    <row r="38" spans="1:67">
      <c r="A38" s="124" t="s">
        <v>115</v>
      </c>
      <c r="B38" s="124">
        <v>17</v>
      </c>
      <c r="C38" s="124">
        <v>2.9000000953674299</v>
      </c>
      <c r="D38" s="124">
        <v>3.2999999523162802</v>
      </c>
      <c r="E38" s="124">
        <v>2.8499999046325701</v>
      </c>
      <c r="F38" s="124">
        <v>0</v>
      </c>
      <c r="G38" s="124">
        <v>250</v>
      </c>
      <c r="H38" s="124" t="s">
        <v>116</v>
      </c>
      <c r="I38" s="124">
        <v>17</v>
      </c>
      <c r="J38" s="124">
        <v>0.20000000298023199</v>
      </c>
      <c r="K38" s="124">
        <v>0.5</v>
      </c>
      <c r="L38" s="124">
        <v>0.44999998807907099</v>
      </c>
      <c r="M38" s="124">
        <v>0</v>
      </c>
      <c r="N38" s="124">
        <v>7210</v>
      </c>
      <c r="P38" s="102"/>
      <c r="Q38" s="103" t="s">
        <v>378</v>
      </c>
      <c r="R38" s="104">
        <f t="array" ref="R38:AO38">TRANSPOSE(BB4:BB28)</f>
        <v>0</v>
      </c>
      <c r="S38" s="104">
        <v>0</v>
      </c>
      <c r="T38" s="104">
        <v>0</v>
      </c>
      <c r="U38" s="104">
        <v>0</v>
      </c>
      <c r="V38" s="104">
        <v>0</v>
      </c>
      <c r="W38" s="104">
        <v>0</v>
      </c>
      <c r="X38" s="104">
        <v>0</v>
      </c>
      <c r="Y38" s="104">
        <v>0.20000000298023199</v>
      </c>
      <c r="Z38" s="104">
        <v>0.25000000372528997</v>
      </c>
      <c r="AA38" s="105">
        <v>0.52499999105930351</v>
      </c>
      <c r="AB38" s="104">
        <v>0.82499998807907104</v>
      </c>
      <c r="AC38" s="104">
        <v>1.3000000119209301</v>
      </c>
      <c r="AD38" s="104">
        <v>1.8999999761581401</v>
      </c>
      <c r="AE38" s="104">
        <v>2.5499999523162851</v>
      </c>
      <c r="AF38" s="104">
        <v>3.2749999761581403</v>
      </c>
      <c r="AG38" s="104">
        <v>4.0750000476837149</v>
      </c>
      <c r="AH38" s="104">
        <v>4.9000000953674299</v>
      </c>
      <c r="AI38" s="104">
        <v>5.75</v>
      </c>
      <c r="AJ38" s="104">
        <v>6.5999999046325701</v>
      </c>
      <c r="AK38" s="104">
        <v>7.5</v>
      </c>
      <c r="AL38" s="104">
        <v>8.4499998092651403</v>
      </c>
      <c r="AM38" s="104">
        <v>9.3249998092651509</v>
      </c>
      <c r="AN38" s="104">
        <v>10.275000095367414</v>
      </c>
      <c r="AO38" s="103">
        <v>12.574999809265099</v>
      </c>
      <c r="AQ38" s="67"/>
      <c r="BC38" s="67"/>
      <c r="BO38" s="67"/>
    </row>
    <row r="39" spans="1:67">
      <c r="A39" s="124" t="s">
        <v>117</v>
      </c>
      <c r="B39" s="124">
        <v>18</v>
      </c>
      <c r="C39" s="124">
        <v>2.25</v>
      </c>
      <c r="D39" s="124">
        <v>2.5499999523162802</v>
      </c>
      <c r="E39" s="124">
        <v>2.25</v>
      </c>
      <c r="F39" s="124">
        <v>0</v>
      </c>
      <c r="G39" s="124">
        <v>1000</v>
      </c>
      <c r="H39" s="124" t="s">
        <v>118</v>
      </c>
      <c r="I39" s="124">
        <v>18</v>
      </c>
      <c r="J39" s="124">
        <v>0.60000002384185802</v>
      </c>
      <c r="K39" s="124">
        <v>0.85000002384185802</v>
      </c>
      <c r="L39" s="124">
        <v>0.85000002384185802</v>
      </c>
      <c r="M39" s="124">
        <v>0</v>
      </c>
      <c r="N39" s="124">
        <v>4250</v>
      </c>
      <c r="P39" s="102">
        <v>6</v>
      </c>
      <c r="Q39" s="103" t="s">
        <v>377</v>
      </c>
      <c r="R39" s="104">
        <f t="array" ref="R39:AO39">TRANSPOSE(BI4:BI28)</f>
        <v>0</v>
      </c>
      <c r="S39" s="104">
        <v>0</v>
      </c>
      <c r="T39" s="104">
        <v>0</v>
      </c>
      <c r="U39" s="104">
        <v>0</v>
      </c>
      <c r="V39" s="104">
        <v>0</v>
      </c>
      <c r="W39" s="104">
        <v>0</v>
      </c>
      <c r="X39" s="104">
        <v>6.6749999523162851</v>
      </c>
      <c r="Y39" s="104">
        <v>5.6500000953674299</v>
      </c>
      <c r="Z39" s="104">
        <v>4.7749998569488552</v>
      </c>
      <c r="AA39" s="105">
        <v>4.0500000715255746</v>
      </c>
      <c r="AB39" s="104">
        <v>3.3999999761581448</v>
      </c>
      <c r="AC39" s="104">
        <v>2.9000000953674299</v>
      </c>
      <c r="AD39" s="104">
        <v>2.5</v>
      </c>
      <c r="AE39" s="104">
        <v>2.1749999523162851</v>
      </c>
      <c r="AF39" s="104">
        <v>1.875</v>
      </c>
      <c r="AG39" s="104">
        <v>1.65000003576279</v>
      </c>
      <c r="AH39" s="104">
        <v>1.4250000119209298</v>
      </c>
      <c r="AI39" s="104">
        <v>1.27500003576279</v>
      </c>
      <c r="AJ39" s="104">
        <v>1.1249999701976754</v>
      </c>
      <c r="AK39" s="104">
        <v>1.0000000298023246</v>
      </c>
      <c r="AL39" s="104">
        <v>0.90000000596046548</v>
      </c>
      <c r="AM39" s="104">
        <v>0.80000001192092896</v>
      </c>
      <c r="AN39" s="104">
        <v>0.75</v>
      </c>
      <c r="AO39" s="103">
        <v>0.60000000894069649</v>
      </c>
      <c r="AQ39" s="67"/>
      <c r="BC39" s="67"/>
      <c r="BO39" s="67"/>
    </row>
    <row r="40" spans="1:67">
      <c r="A40" s="124" t="s">
        <v>119</v>
      </c>
      <c r="B40" s="124">
        <v>19</v>
      </c>
      <c r="C40" s="124">
        <v>1.8500000238418599</v>
      </c>
      <c r="D40" s="124">
        <v>2.0999999046325701</v>
      </c>
      <c r="E40" s="124">
        <v>1.75</v>
      </c>
      <c r="F40" s="124">
        <v>0</v>
      </c>
      <c r="G40" s="124">
        <v>225</v>
      </c>
      <c r="H40" s="124" t="s">
        <v>120</v>
      </c>
      <c r="I40" s="124">
        <v>19</v>
      </c>
      <c r="J40" s="124">
        <v>1.1000000238418599</v>
      </c>
      <c r="K40" s="124">
        <v>1.3500000238418599</v>
      </c>
      <c r="L40" s="124">
        <v>1.3500000238418599</v>
      </c>
      <c r="M40" s="124">
        <v>0</v>
      </c>
      <c r="N40" s="124">
        <v>1</v>
      </c>
      <c r="P40" s="102"/>
      <c r="Q40" s="103" t="s">
        <v>378</v>
      </c>
      <c r="R40" s="104">
        <f t="array" ref="R40:AO40">TRANSPOSE(BN4:BN28)</f>
        <v>0</v>
      </c>
      <c r="S40" s="104">
        <v>0</v>
      </c>
      <c r="T40" s="104">
        <v>0</v>
      </c>
      <c r="U40" s="104">
        <v>0</v>
      </c>
      <c r="V40" s="104">
        <v>0</v>
      </c>
      <c r="W40" s="104">
        <v>0</v>
      </c>
      <c r="X40" s="104">
        <v>0</v>
      </c>
      <c r="Y40" s="104">
        <v>0.22500000335276105</v>
      </c>
      <c r="Z40" s="104">
        <v>0.24999999441206455</v>
      </c>
      <c r="AA40" s="105">
        <v>0.49999998509883903</v>
      </c>
      <c r="AB40" s="104">
        <v>0.84999999403953552</v>
      </c>
      <c r="AC40" s="104">
        <v>1.3500000238418601</v>
      </c>
      <c r="AD40" s="104">
        <v>1.9249999523162851</v>
      </c>
      <c r="AE40" s="104">
        <v>2.5749999284744254</v>
      </c>
      <c r="AF40" s="104">
        <v>3.2749999761581403</v>
      </c>
      <c r="AG40" s="104">
        <v>4.0249999761581448</v>
      </c>
      <c r="AH40" s="104">
        <v>4.8250000476837149</v>
      </c>
      <c r="AI40" s="104">
        <v>5.6500000953674299</v>
      </c>
      <c r="AJ40" s="104">
        <v>6.5250000953674299</v>
      </c>
      <c r="AK40" s="104">
        <v>7.3999998569488552</v>
      </c>
      <c r="AL40" s="104">
        <v>8.2750000953674352</v>
      </c>
      <c r="AM40" s="104">
        <v>9.2000002861022949</v>
      </c>
      <c r="AN40" s="104">
        <v>0</v>
      </c>
      <c r="AO40" s="103">
        <v>0</v>
      </c>
      <c r="AQ40" s="67"/>
      <c r="BC40" s="67"/>
      <c r="BO40" s="67"/>
    </row>
    <row r="41" spans="1:67">
      <c r="A41" s="124" t="s">
        <v>121</v>
      </c>
      <c r="B41" s="124">
        <v>20</v>
      </c>
      <c r="C41" s="124">
        <v>1.45000004768372</v>
      </c>
      <c r="D41" s="124">
        <v>1.75</v>
      </c>
      <c r="E41" s="124">
        <v>1.3999999761581401</v>
      </c>
      <c r="F41" s="124">
        <v>0</v>
      </c>
      <c r="G41" s="124">
        <v>2806</v>
      </c>
      <c r="H41" s="124" t="s">
        <v>122</v>
      </c>
      <c r="I41" s="124">
        <v>20</v>
      </c>
      <c r="J41" s="124">
        <v>1.70000004768372</v>
      </c>
      <c r="K41" s="124">
        <v>1.95000004768372</v>
      </c>
      <c r="L41" s="124">
        <v>2</v>
      </c>
      <c r="M41" s="124">
        <v>0</v>
      </c>
      <c r="N41" s="124">
        <v>1019</v>
      </c>
      <c r="P41" s="102">
        <v>7</v>
      </c>
      <c r="Q41" s="103" t="s">
        <v>377</v>
      </c>
      <c r="R41" s="104">
        <f t="array" ref="R41:AO41">TRANSPOSE(BU4:BU28)</f>
        <v>0</v>
      </c>
      <c r="S41" s="104">
        <v>0</v>
      </c>
      <c r="T41" s="104">
        <v>0</v>
      </c>
      <c r="U41" s="104">
        <v>0</v>
      </c>
      <c r="V41" s="104">
        <v>0</v>
      </c>
      <c r="W41" s="104">
        <v>0</v>
      </c>
      <c r="X41" s="104">
        <v>0</v>
      </c>
      <c r="Y41" s="104">
        <v>6.0499999523162851</v>
      </c>
      <c r="Z41" s="104">
        <v>5.1499998569488552</v>
      </c>
      <c r="AA41" s="105">
        <v>4.4000000953674299</v>
      </c>
      <c r="AB41" s="104">
        <v>3.7749999761581448</v>
      </c>
      <c r="AC41" s="104">
        <v>3.2999999523162851</v>
      </c>
      <c r="AD41" s="104">
        <v>2.8499999046325701</v>
      </c>
      <c r="AE41" s="104">
        <v>2.5</v>
      </c>
      <c r="AF41" s="104">
        <v>2.2250000238418552</v>
      </c>
      <c r="AG41" s="104">
        <v>1.9249999523162851</v>
      </c>
      <c r="AH41" s="104">
        <v>1.72499996423721</v>
      </c>
      <c r="AI41" s="104">
        <v>1.52500003576279</v>
      </c>
      <c r="AJ41" s="104">
        <v>1.375</v>
      </c>
      <c r="AK41" s="104">
        <v>1.25</v>
      </c>
      <c r="AL41" s="104">
        <v>1.0999999642372109</v>
      </c>
      <c r="AM41" s="104">
        <v>0.94999998807907005</v>
      </c>
      <c r="AN41" s="104">
        <v>0.84999996423721091</v>
      </c>
      <c r="AO41" s="103">
        <v>0.60000000894069649</v>
      </c>
      <c r="AQ41" s="67"/>
      <c r="BC41" s="67"/>
      <c r="BO41" s="67"/>
    </row>
    <row r="42" spans="1:67" ht="15.75" thickBot="1">
      <c r="A42" s="124" t="s">
        <v>123</v>
      </c>
      <c r="B42" s="124">
        <v>21</v>
      </c>
      <c r="C42" s="124">
        <v>1.20000004768372</v>
      </c>
      <c r="D42" s="124">
        <v>1.45000004768372</v>
      </c>
      <c r="E42" s="124">
        <v>1.1499999761581401</v>
      </c>
      <c r="F42" s="124">
        <v>0</v>
      </c>
      <c r="G42" s="124">
        <v>5100</v>
      </c>
      <c r="H42" s="124" t="s">
        <v>124</v>
      </c>
      <c r="I42" s="124">
        <v>21</v>
      </c>
      <c r="J42" s="124">
        <v>2.4000000953674299</v>
      </c>
      <c r="K42" s="124">
        <v>2.7000000476837198</v>
      </c>
      <c r="L42" s="124">
        <v>2.75</v>
      </c>
      <c r="M42" s="124">
        <v>0</v>
      </c>
      <c r="N42" s="124">
        <v>180</v>
      </c>
      <c r="P42" s="106"/>
      <c r="Q42" s="107" t="s">
        <v>378</v>
      </c>
      <c r="R42" s="108">
        <f t="array" ref="R42:AO42">TRANSPOSE(BZ4:BZ28)</f>
        <v>0</v>
      </c>
      <c r="S42" s="108">
        <v>0</v>
      </c>
      <c r="T42" s="108">
        <v>0</v>
      </c>
      <c r="U42" s="108">
        <v>0</v>
      </c>
      <c r="V42" s="108">
        <v>0</v>
      </c>
      <c r="W42" s="108">
        <v>0</v>
      </c>
      <c r="X42" s="108">
        <v>0.20000000298023199</v>
      </c>
      <c r="Y42" s="108">
        <v>0.20000000298023199</v>
      </c>
      <c r="Z42" s="108">
        <v>0.27499999478459347</v>
      </c>
      <c r="AA42" s="108">
        <v>0.49999998509883903</v>
      </c>
      <c r="AB42" s="108">
        <v>0.89999997615813998</v>
      </c>
      <c r="AC42" s="108">
        <v>1.375</v>
      </c>
      <c r="AD42" s="108">
        <v>1.9249999523162851</v>
      </c>
      <c r="AE42" s="108">
        <v>2.5499999523162851</v>
      </c>
      <c r="AF42" s="108">
        <v>3.2250000238418597</v>
      </c>
      <c r="AG42" s="108">
        <v>3.9500000476837149</v>
      </c>
      <c r="AH42" s="108">
        <v>4.7250001430511448</v>
      </c>
      <c r="AI42" s="108">
        <v>5.5500001907348597</v>
      </c>
      <c r="AJ42" s="108">
        <v>6.375</v>
      </c>
      <c r="AK42" s="108">
        <v>0</v>
      </c>
      <c r="AL42" s="108">
        <v>0</v>
      </c>
      <c r="AM42" s="108">
        <v>0</v>
      </c>
      <c r="AN42" s="108">
        <v>0</v>
      </c>
      <c r="AO42" s="107">
        <v>0</v>
      </c>
      <c r="AQ42" s="67"/>
      <c r="BC42" s="67"/>
      <c r="BO42" s="67"/>
    </row>
    <row r="43" spans="1:67">
      <c r="A43" s="124" t="s">
        <v>125</v>
      </c>
      <c r="B43" s="124">
        <v>22</v>
      </c>
      <c r="C43" s="124">
        <v>0.94999998807907104</v>
      </c>
      <c r="D43" s="124">
        <v>1.25</v>
      </c>
      <c r="E43" s="124">
        <v>0.89999997615814198</v>
      </c>
      <c r="F43" s="124">
        <v>0</v>
      </c>
      <c r="G43" s="124">
        <v>1420</v>
      </c>
      <c r="H43" s="124" t="s">
        <v>126</v>
      </c>
      <c r="I43" s="124">
        <v>22</v>
      </c>
      <c r="J43" s="124">
        <v>3.1500000953674299</v>
      </c>
      <c r="K43" s="124">
        <v>3.5499999523162802</v>
      </c>
      <c r="L43" s="124">
        <v>3.5</v>
      </c>
      <c r="M43" s="124">
        <v>0</v>
      </c>
      <c r="N43" s="124">
        <v>0</v>
      </c>
      <c r="AQ43" s="67"/>
      <c r="BC43" s="67"/>
      <c r="BO43" s="67"/>
    </row>
    <row r="44" spans="1:67">
      <c r="A44" s="124" t="s">
        <v>127</v>
      </c>
      <c r="B44" s="124">
        <v>23</v>
      </c>
      <c r="C44" s="124">
        <v>0.75</v>
      </c>
      <c r="D44" s="124">
        <v>1.04999995231628</v>
      </c>
      <c r="E44" s="124">
        <v>0.75</v>
      </c>
      <c r="F44" s="124">
        <v>0</v>
      </c>
      <c r="G44" s="124">
        <v>3900</v>
      </c>
      <c r="H44" s="124" t="s">
        <v>128</v>
      </c>
      <c r="I44" s="124">
        <v>23</v>
      </c>
      <c r="J44" s="124">
        <v>3.9500000476837198</v>
      </c>
      <c r="K44" s="124">
        <v>4.4499998092651403</v>
      </c>
      <c r="L44" s="124">
        <v>4.3499999046325701</v>
      </c>
      <c r="M44" s="124">
        <v>0</v>
      </c>
      <c r="N44" s="124">
        <v>0</v>
      </c>
      <c r="AQ44" s="67"/>
      <c r="BC44" s="67"/>
      <c r="BO44" s="67"/>
    </row>
    <row r="45" spans="1:67">
      <c r="A45" s="124" t="s">
        <v>129</v>
      </c>
      <c r="B45" s="124">
        <v>24</v>
      </c>
      <c r="C45" s="124">
        <v>0.60000002384185802</v>
      </c>
      <c r="D45" s="124">
        <v>0.89999997615814198</v>
      </c>
      <c r="E45" s="124">
        <v>0.64999997615814198</v>
      </c>
      <c r="F45" s="124">
        <v>0</v>
      </c>
      <c r="G45" s="124">
        <v>15</v>
      </c>
      <c r="H45" s="124" t="s">
        <v>130</v>
      </c>
      <c r="I45" s="124">
        <v>24</v>
      </c>
      <c r="J45" s="124">
        <v>4.8499999046325701</v>
      </c>
      <c r="K45" s="124">
        <v>5.3000001907348597</v>
      </c>
      <c r="L45" s="124">
        <v>5.25</v>
      </c>
      <c r="M45" s="124">
        <v>0</v>
      </c>
      <c r="N45" s="124">
        <v>0</v>
      </c>
      <c r="AQ45" s="67"/>
      <c r="BC45" s="67"/>
      <c r="BO45" s="67"/>
    </row>
    <row r="46" spans="1:67">
      <c r="A46" s="124" t="s">
        <v>131</v>
      </c>
      <c r="B46" s="124">
        <v>25</v>
      </c>
      <c r="C46" s="124">
        <v>0.5</v>
      </c>
      <c r="D46" s="124">
        <v>0.80000001192092896</v>
      </c>
      <c r="E46" s="124">
        <v>0.55000001192092896</v>
      </c>
      <c r="F46" s="124">
        <v>0</v>
      </c>
      <c r="G46" s="124">
        <v>1035</v>
      </c>
      <c r="H46" s="124" t="s">
        <v>132</v>
      </c>
      <c r="I46" s="124">
        <v>25</v>
      </c>
      <c r="J46" s="124">
        <v>5.6999998092651403</v>
      </c>
      <c r="K46" s="124">
        <v>6.1999998092651403</v>
      </c>
      <c r="L46" s="124">
        <v>6.1500000953674299</v>
      </c>
      <c r="M46" s="124">
        <v>0</v>
      </c>
      <c r="N46" s="124">
        <v>0</v>
      </c>
      <c r="AQ46" s="67"/>
      <c r="BC46" s="67"/>
      <c r="BO46" s="67"/>
    </row>
    <row r="47" spans="1:67">
      <c r="A47" s="124" t="s">
        <v>133</v>
      </c>
      <c r="B47" s="124">
        <v>26</v>
      </c>
      <c r="C47" s="124">
        <v>0.40000000596046398</v>
      </c>
      <c r="D47" s="124">
        <v>0.75</v>
      </c>
      <c r="E47" s="124">
        <v>0.5</v>
      </c>
      <c r="F47" s="124">
        <v>0</v>
      </c>
      <c r="G47" s="124">
        <v>0</v>
      </c>
      <c r="H47" s="124" t="s">
        <v>134</v>
      </c>
      <c r="I47" s="124">
        <v>26</v>
      </c>
      <c r="J47" s="124">
        <v>6.6500000953674299</v>
      </c>
      <c r="K47" s="124">
        <v>7.0999999046325701</v>
      </c>
      <c r="L47" s="124">
        <v>7.0999999046325701</v>
      </c>
      <c r="M47" s="124">
        <v>0</v>
      </c>
      <c r="N47" s="124">
        <v>0</v>
      </c>
      <c r="AQ47" s="67"/>
      <c r="BC47" s="67"/>
      <c r="BO47" s="67"/>
    </row>
    <row r="48" spans="1:67">
      <c r="A48" s="124" t="s">
        <v>135</v>
      </c>
      <c r="B48" s="124">
        <v>27</v>
      </c>
      <c r="C48" s="124">
        <v>0.34999999403953602</v>
      </c>
      <c r="D48" s="124">
        <v>0.69999998807907104</v>
      </c>
      <c r="E48" s="124">
        <v>0.44999998807907099</v>
      </c>
      <c r="F48" s="124">
        <v>0</v>
      </c>
      <c r="G48" s="124">
        <v>0</v>
      </c>
      <c r="H48" s="124" t="s">
        <v>136</v>
      </c>
      <c r="I48" s="124">
        <v>27</v>
      </c>
      <c r="J48" s="124">
        <v>7</v>
      </c>
      <c r="K48" s="124">
        <v>8.3999996185302699</v>
      </c>
      <c r="L48" s="124">
        <v>8.0500001907348597</v>
      </c>
      <c r="M48" s="124">
        <v>0</v>
      </c>
      <c r="N48" s="124">
        <v>0</v>
      </c>
      <c r="P48" s="124"/>
      <c r="Q48" s="2"/>
      <c r="AQ48" s="67"/>
      <c r="BC48" s="67"/>
      <c r="BO48" s="67"/>
    </row>
    <row r="49" spans="1:67">
      <c r="A49" s="124" t="s">
        <v>137</v>
      </c>
      <c r="B49" s="124">
        <v>28</v>
      </c>
      <c r="C49" s="124">
        <v>0.30000001192092901</v>
      </c>
      <c r="D49" s="124">
        <v>0.60000002384185802</v>
      </c>
      <c r="E49" s="124">
        <v>0.40000000596046398</v>
      </c>
      <c r="F49" s="124">
        <v>0</v>
      </c>
      <c r="G49" s="124">
        <v>0</v>
      </c>
      <c r="H49" s="124" t="s">
        <v>138</v>
      </c>
      <c r="I49" s="124">
        <v>28</v>
      </c>
      <c r="J49" s="124">
        <v>7.9499998092651403</v>
      </c>
      <c r="K49" s="124">
        <v>9.5</v>
      </c>
      <c r="L49" s="124">
        <v>9</v>
      </c>
      <c r="M49" s="124">
        <v>0</v>
      </c>
      <c r="N49" s="124">
        <v>0</v>
      </c>
      <c r="AQ49" s="67"/>
      <c r="BC49" s="67"/>
      <c r="BO49" s="67"/>
    </row>
    <row r="50" spans="1:67">
      <c r="A50" s="124" t="s">
        <v>139</v>
      </c>
      <c r="B50" s="124">
        <v>29</v>
      </c>
      <c r="C50" s="124">
        <v>0.25</v>
      </c>
      <c r="D50" s="124">
        <v>0.55000001192092896</v>
      </c>
      <c r="E50" s="124">
        <v>0.34999999403953602</v>
      </c>
      <c r="F50" s="124">
        <v>0</v>
      </c>
      <c r="G50" s="124">
        <v>200</v>
      </c>
      <c r="H50" s="124" t="s">
        <v>140</v>
      </c>
      <c r="I50" s="124">
        <v>29</v>
      </c>
      <c r="J50" s="124">
        <v>8.75</v>
      </c>
      <c r="K50" s="124">
        <v>10.449999809265099</v>
      </c>
      <c r="L50" s="124">
        <v>9.9499998092651403</v>
      </c>
      <c r="M50" s="124">
        <v>0</v>
      </c>
      <c r="N50" s="124">
        <v>0</v>
      </c>
      <c r="AQ50" s="67"/>
      <c r="BC50" s="67"/>
      <c r="BO50" s="67"/>
    </row>
    <row r="51" spans="1:67">
      <c r="A51" s="124" t="s">
        <v>388</v>
      </c>
      <c r="B51" s="124">
        <v>30</v>
      </c>
      <c r="C51" s="124">
        <v>0.10000000149011599</v>
      </c>
      <c r="D51" s="124">
        <v>0.5</v>
      </c>
      <c r="E51" s="124">
        <v>0.34999999403953602</v>
      </c>
      <c r="F51" s="124">
        <v>0</v>
      </c>
      <c r="G51" s="124">
        <v>0</v>
      </c>
      <c r="H51" s="124" t="s">
        <v>389</v>
      </c>
      <c r="I51" s="124">
        <v>30</v>
      </c>
      <c r="J51" s="124">
        <v>9.5500001907348597</v>
      </c>
      <c r="K51" s="124">
        <v>11.449999809265099</v>
      </c>
      <c r="L51" s="124">
        <v>10.949999809265099</v>
      </c>
      <c r="M51" s="124">
        <v>0</v>
      </c>
      <c r="N51" s="124">
        <v>0</v>
      </c>
      <c r="AQ51" s="67"/>
      <c r="BC51" s="67"/>
      <c r="BO51" s="67"/>
    </row>
    <row r="52" spans="1:67">
      <c r="A52" s="124" t="s">
        <v>390</v>
      </c>
      <c r="B52" s="124">
        <v>32.5</v>
      </c>
      <c r="C52" s="124">
        <v>0</v>
      </c>
      <c r="D52" s="124">
        <v>0.40000000596046398</v>
      </c>
      <c r="E52" s="124">
        <v>0.25</v>
      </c>
      <c r="F52" s="124">
        <v>0</v>
      </c>
      <c r="G52" s="124">
        <v>0</v>
      </c>
      <c r="H52" s="124" t="s">
        <v>391</v>
      </c>
      <c r="I52" s="124">
        <v>32.5</v>
      </c>
      <c r="J52" s="124">
        <v>11.8500003814697</v>
      </c>
      <c r="K52" s="124">
        <v>14.199999809265099</v>
      </c>
      <c r="L52" s="124">
        <v>13.3500003814697</v>
      </c>
      <c r="M52" s="124">
        <v>0</v>
      </c>
      <c r="N52" s="124">
        <v>0</v>
      </c>
      <c r="AQ52" s="67"/>
      <c r="BC52" s="67"/>
      <c r="BO52" s="67"/>
    </row>
    <row r="53" spans="1:67">
      <c r="A53" s="124" t="s">
        <v>392</v>
      </c>
      <c r="B53" s="124">
        <v>35</v>
      </c>
      <c r="C53" s="124">
        <v>0</v>
      </c>
      <c r="D53" s="124">
        <v>0.40000000596046398</v>
      </c>
      <c r="E53" s="124">
        <v>0.25</v>
      </c>
      <c r="F53" s="124">
        <v>0</v>
      </c>
      <c r="G53" s="124">
        <v>0</v>
      </c>
      <c r="H53" s="124" t="s">
        <v>393</v>
      </c>
      <c r="I53" s="124">
        <v>35</v>
      </c>
      <c r="J53" s="124">
        <v>14</v>
      </c>
      <c r="K53" s="124">
        <v>16.799999237060501</v>
      </c>
      <c r="L53" s="124">
        <v>15.8500003814697</v>
      </c>
      <c r="M53" s="124">
        <v>0</v>
      </c>
      <c r="N53" s="124">
        <v>0</v>
      </c>
      <c r="AQ53" s="67"/>
      <c r="BC53" s="67"/>
      <c r="BO53" s="67"/>
    </row>
    <row r="54" spans="1:67">
      <c r="A54" s="124" t="s">
        <v>394</v>
      </c>
      <c r="B54" s="124">
        <v>37.5</v>
      </c>
      <c r="C54" s="124">
        <v>0</v>
      </c>
      <c r="D54" s="124">
        <v>0.40000000596046398</v>
      </c>
      <c r="E54" s="124">
        <v>0.20000000298023199</v>
      </c>
      <c r="F54" s="124">
        <v>0</v>
      </c>
      <c r="G54" s="124">
        <v>0</v>
      </c>
      <c r="H54" s="124" t="s">
        <v>395</v>
      </c>
      <c r="I54" s="124">
        <v>37.5</v>
      </c>
      <c r="J54" s="124">
        <v>16.200000762939499</v>
      </c>
      <c r="K54" s="124">
        <v>19.399999618530298</v>
      </c>
      <c r="L54" s="124">
        <v>18.299999237060501</v>
      </c>
      <c r="M54" s="124">
        <v>0</v>
      </c>
      <c r="N54" s="124">
        <v>0</v>
      </c>
      <c r="AQ54" s="67"/>
      <c r="BC54" s="67"/>
      <c r="BO54" s="67"/>
    </row>
    <row r="55" spans="1:67">
      <c r="A55" s="182" t="s">
        <v>51</v>
      </c>
      <c r="B55" s="182"/>
      <c r="C55" s="182"/>
      <c r="D55" s="182"/>
      <c r="E55" s="182"/>
      <c r="F55" s="182"/>
      <c r="G55" s="182"/>
      <c r="H55" s="182" t="s">
        <v>52</v>
      </c>
      <c r="I55" s="182"/>
      <c r="J55" s="182"/>
      <c r="K55" s="182"/>
      <c r="L55" s="182"/>
      <c r="M55" s="182"/>
      <c r="N55" s="182"/>
      <c r="AQ55" s="67"/>
      <c r="BC55" s="67"/>
      <c r="BO55" s="67"/>
    </row>
    <row r="56" spans="1:67">
      <c r="A56" s="123" t="s">
        <v>53</v>
      </c>
      <c r="B56" s="123" t="s">
        <v>15</v>
      </c>
      <c r="C56" s="123" t="s">
        <v>54</v>
      </c>
      <c r="D56" s="123" t="s">
        <v>55</v>
      </c>
      <c r="E56" s="123" t="s">
        <v>56</v>
      </c>
      <c r="F56" s="123" t="s">
        <v>57</v>
      </c>
      <c r="G56" s="123" t="s">
        <v>58</v>
      </c>
      <c r="H56" s="123" t="s">
        <v>53</v>
      </c>
      <c r="I56" s="123" t="s">
        <v>15</v>
      </c>
      <c r="J56" s="123" t="s">
        <v>54</v>
      </c>
      <c r="K56" s="123" t="s">
        <v>55</v>
      </c>
      <c r="L56" s="123" t="s">
        <v>56</v>
      </c>
      <c r="M56" s="123" t="s">
        <v>57</v>
      </c>
      <c r="N56" s="123" t="s">
        <v>58</v>
      </c>
      <c r="AQ56" s="67"/>
      <c r="BC56" s="67"/>
      <c r="BO56" s="67"/>
    </row>
    <row r="57" spans="1:67">
      <c r="A57" s="182" t="s">
        <v>398</v>
      </c>
      <c r="B57" s="182"/>
      <c r="C57" s="182"/>
      <c r="D57" s="182"/>
      <c r="E57" s="182"/>
      <c r="F57" s="182"/>
      <c r="G57" s="182"/>
      <c r="H57" s="182" t="s">
        <v>398</v>
      </c>
      <c r="I57" s="182"/>
      <c r="J57" s="182"/>
      <c r="K57" s="182"/>
      <c r="L57" s="182"/>
      <c r="M57" s="182"/>
      <c r="N57" s="182"/>
      <c r="P57" s="124" t="str">
        <f>RIGHT(A57,7)</f>
        <v>20.2500</v>
      </c>
      <c r="Q57" s="2">
        <v>41780</v>
      </c>
      <c r="AQ57" s="67"/>
      <c r="BC57" s="67"/>
      <c r="BO57" s="67"/>
    </row>
    <row r="58" spans="1:67">
      <c r="A58" s="123" t="s">
        <v>399</v>
      </c>
      <c r="B58" s="123">
        <v>9</v>
      </c>
      <c r="C58" s="123">
        <v>10.25</v>
      </c>
      <c r="D58" s="123">
        <v>12.25</v>
      </c>
      <c r="E58" s="123">
        <v>11.050000190734901</v>
      </c>
      <c r="F58" s="123">
        <v>0</v>
      </c>
      <c r="G58" s="123">
        <v>0</v>
      </c>
      <c r="H58" s="123" t="s">
        <v>400</v>
      </c>
      <c r="I58" s="123">
        <v>9</v>
      </c>
      <c r="J58" s="123">
        <v>0</v>
      </c>
      <c r="K58" s="123">
        <v>0</v>
      </c>
      <c r="L58" s="123">
        <v>5.0000000745058101E-2</v>
      </c>
      <c r="M58" s="123">
        <v>0</v>
      </c>
      <c r="N58" s="123">
        <v>0</v>
      </c>
      <c r="AQ58" s="67"/>
      <c r="BC58" s="67"/>
      <c r="BO58" s="67"/>
    </row>
    <row r="59" spans="1:67">
      <c r="A59" s="123" t="s">
        <v>401</v>
      </c>
      <c r="B59" s="123">
        <v>10</v>
      </c>
      <c r="C59" s="123">
        <v>9.3000001907348597</v>
      </c>
      <c r="D59" s="123">
        <v>11.1499996185303</v>
      </c>
      <c r="E59" s="123">
        <v>10.050000190734901</v>
      </c>
      <c r="F59" s="123">
        <v>0</v>
      </c>
      <c r="G59" s="123">
        <v>0</v>
      </c>
      <c r="H59" s="123" t="s">
        <v>402</v>
      </c>
      <c r="I59" s="123">
        <v>10</v>
      </c>
      <c r="J59" s="123">
        <v>0</v>
      </c>
      <c r="K59" s="123">
        <v>0</v>
      </c>
      <c r="L59" s="123">
        <v>5.0000000745058101E-2</v>
      </c>
      <c r="M59" s="123">
        <v>0</v>
      </c>
      <c r="N59" s="123">
        <v>0</v>
      </c>
      <c r="AQ59" s="67"/>
      <c r="BC59" s="67"/>
      <c r="BO59" s="67"/>
    </row>
    <row r="60" spans="1:67">
      <c r="A60" s="123" t="s">
        <v>403</v>
      </c>
      <c r="B60" s="123">
        <v>11</v>
      </c>
      <c r="C60" s="123">
        <v>8.5</v>
      </c>
      <c r="D60" s="123">
        <v>10.1499996185303</v>
      </c>
      <c r="E60" s="123">
        <v>9.0500001907348597</v>
      </c>
      <c r="F60" s="123">
        <v>0</v>
      </c>
      <c r="G60" s="123">
        <v>0</v>
      </c>
      <c r="H60" s="123" t="s">
        <v>404</v>
      </c>
      <c r="I60" s="123">
        <v>11</v>
      </c>
      <c r="J60" s="123">
        <v>0</v>
      </c>
      <c r="K60" s="123">
        <v>0</v>
      </c>
      <c r="L60" s="123">
        <v>5.0000000745058101E-2</v>
      </c>
      <c r="M60" s="123">
        <v>0</v>
      </c>
      <c r="N60" s="123">
        <v>0</v>
      </c>
      <c r="AQ60" s="67"/>
      <c r="BC60" s="67"/>
      <c r="BO60" s="67"/>
    </row>
    <row r="61" spans="1:67">
      <c r="A61" s="123" t="s">
        <v>357</v>
      </c>
      <c r="B61" s="123">
        <v>12</v>
      </c>
      <c r="C61" s="123">
        <v>7.5999999046325701</v>
      </c>
      <c r="D61" s="123">
        <v>9.1000003814697301</v>
      </c>
      <c r="E61" s="123">
        <v>8.0500001907348597</v>
      </c>
      <c r="F61" s="123">
        <v>0</v>
      </c>
      <c r="G61" s="123">
        <v>0</v>
      </c>
      <c r="H61" s="123" t="s">
        <v>358</v>
      </c>
      <c r="I61" s="123">
        <v>12</v>
      </c>
      <c r="J61" s="123">
        <v>0</v>
      </c>
      <c r="K61" s="123">
        <v>0</v>
      </c>
      <c r="L61" s="123">
        <v>5.0000000745058101E-2</v>
      </c>
      <c r="M61" s="123">
        <v>0</v>
      </c>
      <c r="N61" s="123">
        <v>0</v>
      </c>
      <c r="AQ61" s="67"/>
      <c r="BC61" s="67"/>
      <c r="BO61" s="67"/>
    </row>
    <row r="62" spans="1:67">
      <c r="A62" s="123" t="s">
        <v>141</v>
      </c>
      <c r="B62" s="123">
        <v>13</v>
      </c>
      <c r="C62" s="123">
        <v>6.6999998092651403</v>
      </c>
      <c r="D62" s="123">
        <v>8</v>
      </c>
      <c r="E62" s="123">
        <v>7.0500001907348597</v>
      </c>
      <c r="F62" s="123">
        <v>0</v>
      </c>
      <c r="G62" s="123">
        <v>0</v>
      </c>
      <c r="H62" s="123" t="s">
        <v>142</v>
      </c>
      <c r="I62" s="123">
        <v>13</v>
      </c>
      <c r="J62" s="123">
        <v>0</v>
      </c>
      <c r="K62" s="123">
        <v>0</v>
      </c>
      <c r="L62" s="123">
        <v>5.0000000745058101E-2</v>
      </c>
      <c r="M62" s="123">
        <v>0</v>
      </c>
      <c r="N62" s="123">
        <v>0</v>
      </c>
      <c r="AQ62" s="67"/>
      <c r="BC62" s="67"/>
      <c r="BO62" s="67"/>
    </row>
    <row r="63" spans="1:67">
      <c r="A63" s="123" t="s">
        <v>143</v>
      </c>
      <c r="B63" s="123">
        <v>14</v>
      </c>
      <c r="C63" s="123">
        <v>5.8499999046325701</v>
      </c>
      <c r="D63" s="123">
        <v>7</v>
      </c>
      <c r="E63" s="123">
        <v>6.0999999046325701</v>
      </c>
      <c r="F63" s="123">
        <v>0</v>
      </c>
      <c r="G63" s="123">
        <v>0</v>
      </c>
      <c r="H63" s="123" t="s">
        <v>144</v>
      </c>
      <c r="I63" s="123">
        <v>14</v>
      </c>
      <c r="J63" s="123">
        <v>0</v>
      </c>
      <c r="K63" s="123">
        <v>0</v>
      </c>
      <c r="L63" s="123">
        <v>5.0000000745058101E-2</v>
      </c>
      <c r="M63" s="123">
        <v>0</v>
      </c>
      <c r="N63" s="123">
        <v>0</v>
      </c>
      <c r="AQ63" s="67"/>
      <c r="BC63" s="67"/>
      <c r="BO63" s="67"/>
    </row>
    <row r="64" spans="1:67">
      <c r="A64" s="123" t="s">
        <v>145</v>
      </c>
      <c r="B64" s="123">
        <v>15</v>
      </c>
      <c r="C64" s="123">
        <v>5</v>
      </c>
      <c r="D64" s="123">
        <v>5.8000001907348597</v>
      </c>
      <c r="E64" s="123">
        <v>5.1500000953674299</v>
      </c>
      <c r="F64" s="123">
        <v>0</v>
      </c>
      <c r="G64" s="123">
        <v>0</v>
      </c>
      <c r="H64" s="123" t="s">
        <v>146</v>
      </c>
      <c r="I64" s="123">
        <v>15</v>
      </c>
      <c r="J64" s="123">
        <v>0</v>
      </c>
      <c r="K64" s="123">
        <v>0.40000000596046398</v>
      </c>
      <c r="L64" s="123">
        <v>0.10000000149011599</v>
      </c>
      <c r="M64" s="123">
        <v>0</v>
      </c>
      <c r="N64" s="123">
        <v>0</v>
      </c>
      <c r="AQ64" s="67"/>
      <c r="BC64" s="67"/>
      <c r="BO64" s="67"/>
    </row>
    <row r="65" spans="1:67">
      <c r="A65" s="123" t="s">
        <v>147</v>
      </c>
      <c r="B65" s="123">
        <v>16</v>
      </c>
      <c r="C65" s="123">
        <v>4.25</v>
      </c>
      <c r="D65" s="123">
        <v>4.8499999046325701</v>
      </c>
      <c r="E65" s="123">
        <v>4.3000001907348597</v>
      </c>
      <c r="F65" s="123">
        <v>0</v>
      </c>
      <c r="G65" s="123">
        <v>0</v>
      </c>
      <c r="H65" s="123" t="s">
        <v>148</v>
      </c>
      <c r="I65" s="123">
        <v>16</v>
      </c>
      <c r="J65" s="123">
        <v>0.10000000149011599</v>
      </c>
      <c r="K65" s="123">
        <v>0.40000000596046398</v>
      </c>
      <c r="L65" s="123">
        <v>0.25</v>
      </c>
      <c r="M65" s="123">
        <v>0</v>
      </c>
      <c r="N65" s="123">
        <v>0</v>
      </c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Q65" s="67"/>
      <c r="BC65" s="67"/>
      <c r="BO65" s="67"/>
    </row>
    <row r="66" spans="1:67">
      <c r="A66" s="123" t="s">
        <v>149</v>
      </c>
      <c r="B66" s="123">
        <v>17</v>
      </c>
      <c r="C66" s="123">
        <v>3.5</v>
      </c>
      <c r="D66" s="123">
        <v>3.9500000476837198</v>
      </c>
      <c r="E66" s="123">
        <v>3.5499999523162802</v>
      </c>
      <c r="F66" s="123">
        <v>0</v>
      </c>
      <c r="G66" s="123">
        <v>0</v>
      </c>
      <c r="H66" s="123" t="s">
        <v>150</v>
      </c>
      <c r="I66" s="123">
        <v>17</v>
      </c>
      <c r="J66" s="123">
        <v>0.34999999403953602</v>
      </c>
      <c r="K66" s="123">
        <v>0.69999998807907104</v>
      </c>
      <c r="L66" s="123">
        <v>0.60000002384185802</v>
      </c>
      <c r="M66" s="123">
        <v>301</v>
      </c>
      <c r="N66" s="123">
        <v>300</v>
      </c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Q66" s="67"/>
      <c r="BC66" s="67"/>
      <c r="BO66" s="67"/>
    </row>
    <row r="67" spans="1:67">
      <c r="A67" s="123" t="s">
        <v>151</v>
      </c>
      <c r="B67" s="123">
        <v>18</v>
      </c>
      <c r="C67" s="123">
        <v>2.9000000953674299</v>
      </c>
      <c r="D67" s="123">
        <v>3.2999999523162802</v>
      </c>
      <c r="E67" s="123">
        <v>2.9500000476837198</v>
      </c>
      <c r="F67" s="123">
        <v>0</v>
      </c>
      <c r="G67" s="123">
        <v>0</v>
      </c>
      <c r="H67" s="123" t="s">
        <v>152</v>
      </c>
      <c r="I67" s="123">
        <v>18</v>
      </c>
      <c r="J67" s="123">
        <v>0.69999998807907104</v>
      </c>
      <c r="K67" s="123">
        <v>0.94999998807907104</v>
      </c>
      <c r="L67" s="123">
        <v>0.89999997615814198</v>
      </c>
      <c r="M67" s="123">
        <v>0</v>
      </c>
      <c r="N67" s="123">
        <v>2</v>
      </c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Q67" s="67"/>
      <c r="BC67" s="67"/>
      <c r="BO67" s="67"/>
    </row>
    <row r="68" spans="1:67">
      <c r="A68" s="123" t="s">
        <v>153</v>
      </c>
      <c r="B68" s="123">
        <v>19</v>
      </c>
      <c r="C68" s="123">
        <v>2.3499999046325701</v>
      </c>
      <c r="D68" s="123">
        <v>2.75</v>
      </c>
      <c r="E68" s="123">
        <v>2.4500000476837198</v>
      </c>
      <c r="F68" s="123">
        <v>0</v>
      </c>
      <c r="G68" s="123">
        <v>0</v>
      </c>
      <c r="H68" s="123" t="s">
        <v>154</v>
      </c>
      <c r="I68" s="123">
        <v>19</v>
      </c>
      <c r="J68" s="123">
        <v>1.1499999761581401</v>
      </c>
      <c r="K68" s="123">
        <v>1.45000004768372</v>
      </c>
      <c r="L68" s="123">
        <v>1.3999999761581401</v>
      </c>
      <c r="M68" s="123">
        <v>0</v>
      </c>
      <c r="N68" s="123">
        <v>2000</v>
      </c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Q68" s="67"/>
      <c r="BC68" s="67"/>
      <c r="BO68" s="67"/>
    </row>
    <row r="69" spans="1:67">
      <c r="A69" s="123" t="s">
        <v>155</v>
      </c>
      <c r="B69" s="123">
        <v>20</v>
      </c>
      <c r="C69" s="123">
        <v>2</v>
      </c>
      <c r="D69" s="123">
        <v>2.3499999046325701</v>
      </c>
      <c r="E69" s="123">
        <v>2.0499999523162802</v>
      </c>
      <c r="F69" s="123">
        <v>0</v>
      </c>
      <c r="G69" s="123">
        <v>8</v>
      </c>
      <c r="H69" s="123" t="s">
        <v>156</v>
      </c>
      <c r="I69" s="123">
        <v>20</v>
      </c>
      <c r="J69" s="123">
        <v>1.75</v>
      </c>
      <c r="K69" s="123">
        <v>2.0499999523162802</v>
      </c>
      <c r="L69" s="123">
        <v>2</v>
      </c>
      <c r="M69" s="123">
        <v>0</v>
      </c>
      <c r="N69" s="123">
        <v>5</v>
      </c>
      <c r="Q69" s="2">
        <v>41808</v>
      </c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Q69" s="67"/>
      <c r="BC69" s="67"/>
      <c r="BO69" s="67"/>
    </row>
    <row r="70" spans="1:67">
      <c r="A70" s="123" t="s">
        <v>157</v>
      </c>
      <c r="B70" s="123">
        <v>21</v>
      </c>
      <c r="C70" s="123">
        <v>1.70000004768372</v>
      </c>
      <c r="D70" s="123">
        <v>2</v>
      </c>
      <c r="E70" s="123">
        <v>1.70000004768372</v>
      </c>
      <c r="F70" s="123">
        <v>0</v>
      </c>
      <c r="G70" s="123">
        <v>2</v>
      </c>
      <c r="H70" s="123" t="s">
        <v>158</v>
      </c>
      <c r="I70" s="123">
        <v>21</v>
      </c>
      <c r="J70" s="123">
        <v>2.3499999046325701</v>
      </c>
      <c r="K70" s="123">
        <v>2.75</v>
      </c>
      <c r="L70" s="123">
        <v>2.6500000953674299</v>
      </c>
      <c r="M70" s="123">
        <v>0</v>
      </c>
      <c r="N70" s="123">
        <v>0</v>
      </c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Q70" s="67"/>
      <c r="BC70" s="67"/>
      <c r="BO70" s="67"/>
    </row>
    <row r="71" spans="1:67">
      <c r="A71" s="123" t="s">
        <v>159</v>
      </c>
      <c r="B71" s="123">
        <v>22</v>
      </c>
      <c r="C71" s="123">
        <v>1.3999999761581401</v>
      </c>
      <c r="D71" s="123">
        <v>1.70000004768372</v>
      </c>
      <c r="E71" s="123">
        <v>1.45000004768372</v>
      </c>
      <c r="F71" s="123">
        <v>0</v>
      </c>
      <c r="G71" s="123">
        <v>3001</v>
      </c>
      <c r="H71" s="123" t="s">
        <v>160</v>
      </c>
      <c r="I71" s="123">
        <v>22</v>
      </c>
      <c r="J71" s="123">
        <v>3.0499999523162802</v>
      </c>
      <c r="K71" s="123">
        <v>3.5</v>
      </c>
      <c r="L71" s="123">
        <v>3.4000000953674299</v>
      </c>
      <c r="M71" s="123">
        <v>0</v>
      </c>
      <c r="N71" s="123">
        <v>0</v>
      </c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Q71" s="67"/>
      <c r="BC71" s="67"/>
      <c r="BO71" s="67"/>
    </row>
    <row r="72" spans="1:67">
      <c r="A72" s="123" t="s">
        <v>161</v>
      </c>
      <c r="B72" s="123">
        <v>23</v>
      </c>
      <c r="C72" s="123">
        <v>1.20000004768372</v>
      </c>
      <c r="D72" s="123">
        <v>1.5</v>
      </c>
      <c r="E72" s="123">
        <v>1.25</v>
      </c>
      <c r="F72" s="123">
        <v>0</v>
      </c>
      <c r="G72" s="123">
        <v>0</v>
      </c>
      <c r="H72" s="123" t="s">
        <v>162</v>
      </c>
      <c r="I72" s="123">
        <v>23</v>
      </c>
      <c r="J72" s="123">
        <v>3.8499999046325701</v>
      </c>
      <c r="K72" s="123">
        <v>4.3000001907348597</v>
      </c>
      <c r="L72" s="123">
        <v>4.1999998092651403</v>
      </c>
      <c r="M72" s="123">
        <v>0</v>
      </c>
      <c r="N72" s="123">
        <v>0</v>
      </c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Q72" s="67"/>
      <c r="BC72" s="67"/>
      <c r="BO72" s="67"/>
    </row>
    <row r="73" spans="1:67">
      <c r="A73" s="123" t="s">
        <v>163</v>
      </c>
      <c r="B73" s="123">
        <v>24</v>
      </c>
      <c r="C73" s="123">
        <v>1</v>
      </c>
      <c r="D73" s="123">
        <v>1.3500000238418599</v>
      </c>
      <c r="E73" s="123">
        <v>1.04999995231628</v>
      </c>
      <c r="F73" s="123">
        <v>0</v>
      </c>
      <c r="G73" s="123">
        <v>5</v>
      </c>
      <c r="H73" s="123" t="s">
        <v>164</v>
      </c>
      <c r="I73" s="123">
        <v>24</v>
      </c>
      <c r="J73" s="123">
        <v>4.6500000953674299</v>
      </c>
      <c r="K73" s="123">
        <v>5.1500000953674299</v>
      </c>
      <c r="L73" s="123">
        <v>5</v>
      </c>
      <c r="M73" s="123">
        <v>0</v>
      </c>
      <c r="N73" s="123">
        <v>0</v>
      </c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Q73" s="67"/>
      <c r="BC73" s="67"/>
      <c r="BO73" s="67"/>
    </row>
    <row r="74" spans="1:67">
      <c r="A74" s="123" t="s">
        <v>165</v>
      </c>
      <c r="B74" s="123">
        <v>25</v>
      </c>
      <c r="C74" s="123">
        <v>0.85000002384185802</v>
      </c>
      <c r="D74" s="123">
        <v>1.20000004768372</v>
      </c>
      <c r="E74" s="123">
        <v>0.89999997615814198</v>
      </c>
      <c r="F74" s="123">
        <v>0</v>
      </c>
      <c r="G74" s="123">
        <v>0</v>
      </c>
      <c r="H74" s="123" t="s">
        <v>166</v>
      </c>
      <c r="I74" s="123">
        <v>25</v>
      </c>
      <c r="J74" s="123">
        <v>5.5</v>
      </c>
      <c r="K74" s="123">
        <v>6</v>
      </c>
      <c r="L74" s="123">
        <v>5.8499999046325701</v>
      </c>
      <c r="M74" s="123">
        <v>0</v>
      </c>
      <c r="N74" s="123">
        <v>0</v>
      </c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Q74" s="67"/>
      <c r="BC74" s="67"/>
      <c r="BO74" s="67"/>
    </row>
    <row r="75" spans="1:67">
      <c r="A75" s="123" t="s">
        <v>167</v>
      </c>
      <c r="B75" s="123">
        <v>26</v>
      </c>
      <c r="C75" s="123">
        <v>0.69999998807907104</v>
      </c>
      <c r="D75" s="123">
        <v>1.04999995231628</v>
      </c>
      <c r="E75" s="123">
        <v>0.80000001192092896</v>
      </c>
      <c r="F75" s="123">
        <v>0</v>
      </c>
      <c r="G75" s="123">
        <v>0</v>
      </c>
      <c r="H75" s="123" t="s">
        <v>168</v>
      </c>
      <c r="I75" s="123">
        <v>26</v>
      </c>
      <c r="J75" s="123">
        <v>6.3499999046325701</v>
      </c>
      <c r="K75" s="123">
        <v>6.8499999046325701</v>
      </c>
      <c r="L75" s="123">
        <v>6.75</v>
      </c>
      <c r="M75" s="123">
        <v>0</v>
      </c>
      <c r="N75" s="123">
        <v>0</v>
      </c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Q75" s="67"/>
      <c r="BC75" s="67"/>
      <c r="BO75" s="67"/>
    </row>
    <row r="76" spans="1:67">
      <c r="A76" s="123" t="s">
        <v>169</v>
      </c>
      <c r="B76" s="123">
        <v>27</v>
      </c>
      <c r="C76" s="123">
        <v>0.60000002384185802</v>
      </c>
      <c r="D76" s="123">
        <v>1</v>
      </c>
      <c r="E76" s="123">
        <v>0.69999998807907104</v>
      </c>
      <c r="F76" s="123">
        <v>0</v>
      </c>
      <c r="G76" s="123">
        <v>2000</v>
      </c>
      <c r="H76" s="123" t="s">
        <v>170</v>
      </c>
      <c r="I76" s="123">
        <v>27</v>
      </c>
      <c r="J76" s="123">
        <v>7.25</v>
      </c>
      <c r="K76" s="123">
        <v>7.75</v>
      </c>
      <c r="L76" s="123">
        <v>7.6500000953674299</v>
      </c>
      <c r="M76" s="123">
        <v>0</v>
      </c>
      <c r="N76" s="123">
        <v>0</v>
      </c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Q76" s="67"/>
      <c r="BC76" s="67"/>
      <c r="BO76" s="67"/>
    </row>
    <row r="77" spans="1:67">
      <c r="A77" s="123" t="s">
        <v>171</v>
      </c>
      <c r="B77" s="123">
        <v>28</v>
      </c>
      <c r="C77" s="123">
        <v>0.55000001192092896</v>
      </c>
      <c r="D77" s="123">
        <v>0.89999997615814198</v>
      </c>
      <c r="E77" s="123">
        <v>0.60000002384185802</v>
      </c>
      <c r="F77" s="123">
        <v>0</v>
      </c>
      <c r="G77" s="123">
        <v>0</v>
      </c>
      <c r="H77" s="123" t="s">
        <v>172</v>
      </c>
      <c r="I77" s="123">
        <v>28</v>
      </c>
      <c r="J77" s="123">
        <v>7.6999998092651403</v>
      </c>
      <c r="K77" s="123">
        <v>9.1999998092651403</v>
      </c>
      <c r="L77" s="123">
        <v>8.5500001907348597</v>
      </c>
      <c r="M77" s="123">
        <v>0</v>
      </c>
      <c r="N77" s="123">
        <v>0</v>
      </c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Q77" s="67"/>
      <c r="BC77" s="67"/>
      <c r="BO77" s="67"/>
    </row>
    <row r="78" spans="1:67">
      <c r="A78" s="123" t="s">
        <v>173</v>
      </c>
      <c r="B78" s="123">
        <v>29</v>
      </c>
      <c r="C78" s="123">
        <v>0.44999998807907099</v>
      </c>
      <c r="D78" s="123">
        <v>0.85000002384185802</v>
      </c>
      <c r="E78" s="123">
        <v>0.64999997615814198</v>
      </c>
      <c r="F78" s="123">
        <v>25</v>
      </c>
      <c r="G78" s="123">
        <v>0</v>
      </c>
      <c r="H78" s="123" t="s">
        <v>174</v>
      </c>
      <c r="I78" s="123">
        <v>29</v>
      </c>
      <c r="J78" s="123">
        <v>8.5</v>
      </c>
      <c r="K78" s="123">
        <v>10.1499996185303</v>
      </c>
      <c r="L78" s="123">
        <v>9.5</v>
      </c>
      <c r="M78" s="123">
        <v>0</v>
      </c>
      <c r="N78" s="123">
        <v>0</v>
      </c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Q78" s="67"/>
      <c r="BC78" s="67"/>
      <c r="BO78" s="67"/>
    </row>
    <row r="79" spans="1:67">
      <c r="A79" s="123" t="s">
        <v>405</v>
      </c>
      <c r="B79" s="123">
        <v>30</v>
      </c>
      <c r="C79" s="123">
        <v>0.40000000596046398</v>
      </c>
      <c r="D79" s="123">
        <v>0.75</v>
      </c>
      <c r="E79" s="123">
        <v>0.60000002384185802</v>
      </c>
      <c r="F79" s="123">
        <v>25</v>
      </c>
      <c r="G79" s="123">
        <v>7500</v>
      </c>
      <c r="H79" s="123" t="s">
        <v>406</v>
      </c>
      <c r="I79" s="123">
        <v>30</v>
      </c>
      <c r="J79" s="123">
        <v>9.3500003814697301</v>
      </c>
      <c r="K79" s="123">
        <v>11.199999809265099</v>
      </c>
      <c r="L79" s="123">
        <v>10.3999996185303</v>
      </c>
      <c r="M79" s="123">
        <v>0</v>
      </c>
      <c r="N79" s="123">
        <v>0</v>
      </c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Q79" s="67"/>
      <c r="BC79" s="67"/>
      <c r="BO79" s="67"/>
    </row>
    <row r="80" spans="1:67">
      <c r="A80" s="123" t="s">
        <v>407</v>
      </c>
      <c r="B80" s="123">
        <v>32.5</v>
      </c>
      <c r="C80" s="123">
        <v>0.25</v>
      </c>
      <c r="D80" s="123">
        <v>0.64999997615814198</v>
      </c>
      <c r="E80" s="123">
        <v>0.34999999403953602</v>
      </c>
      <c r="F80" s="123">
        <v>0</v>
      </c>
      <c r="G80" s="123">
        <v>0</v>
      </c>
      <c r="H80" s="123" t="s">
        <v>408</v>
      </c>
      <c r="I80" s="123">
        <v>32.5</v>
      </c>
      <c r="J80" s="123">
        <v>11.449999809265099</v>
      </c>
      <c r="K80" s="123">
        <v>13.699999809265099</v>
      </c>
      <c r="L80" s="123">
        <v>12.800000190734901</v>
      </c>
      <c r="M80" s="123">
        <v>0</v>
      </c>
      <c r="N80" s="123">
        <v>0</v>
      </c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Q80" s="67"/>
      <c r="BC80" s="67"/>
      <c r="BO80" s="67"/>
    </row>
    <row r="81" spans="1:67">
      <c r="A81" s="123" t="s">
        <v>409</v>
      </c>
      <c r="B81" s="123">
        <v>35</v>
      </c>
      <c r="C81" s="123">
        <v>0.15000000596046401</v>
      </c>
      <c r="D81" s="123">
        <v>0.55000001192092896</v>
      </c>
      <c r="E81" s="123">
        <v>0.30000001192092901</v>
      </c>
      <c r="F81" s="123">
        <v>0</v>
      </c>
      <c r="G81" s="123">
        <v>0</v>
      </c>
      <c r="H81" s="123" t="s">
        <v>410</v>
      </c>
      <c r="I81" s="123">
        <v>35</v>
      </c>
      <c r="J81" s="123">
        <v>13.75</v>
      </c>
      <c r="K81" s="123">
        <v>16.5</v>
      </c>
      <c r="L81" s="123">
        <v>15.199999809265099</v>
      </c>
      <c r="M81" s="123">
        <v>0</v>
      </c>
      <c r="N81" s="123">
        <v>0</v>
      </c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Q81" s="67"/>
      <c r="BC81" s="67"/>
      <c r="BO81" s="67"/>
    </row>
    <row r="82" spans="1:67">
      <c r="A82" s="123" t="s">
        <v>411</v>
      </c>
      <c r="B82" s="123">
        <v>37.5</v>
      </c>
      <c r="C82" s="123">
        <v>5.0000000745058101E-2</v>
      </c>
      <c r="D82" s="123">
        <v>0.44999998807907099</v>
      </c>
      <c r="E82" s="123">
        <v>0.25</v>
      </c>
      <c r="F82" s="123">
        <v>0</v>
      </c>
      <c r="G82" s="123">
        <v>0</v>
      </c>
      <c r="H82" s="123" t="s">
        <v>412</v>
      </c>
      <c r="I82" s="123">
        <v>37.5</v>
      </c>
      <c r="J82" s="123">
        <v>15.8999996185303</v>
      </c>
      <c r="K82" s="123">
        <v>19.049999237060501</v>
      </c>
      <c r="L82" s="123">
        <v>17.649999618530298</v>
      </c>
      <c r="M82" s="123">
        <v>0</v>
      </c>
      <c r="N82" s="123">
        <v>0</v>
      </c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Q82" s="67"/>
      <c r="BC82" s="67"/>
      <c r="BO82" s="67"/>
    </row>
    <row r="83" spans="1:67">
      <c r="A83" s="182" t="s">
        <v>413</v>
      </c>
      <c r="B83" s="182"/>
      <c r="C83" s="182"/>
      <c r="D83" s="182"/>
      <c r="E83" s="182"/>
      <c r="F83" s="182"/>
      <c r="G83" s="182"/>
      <c r="H83" s="182" t="s">
        <v>413</v>
      </c>
      <c r="I83" s="182"/>
      <c r="J83" s="182"/>
      <c r="K83" s="182"/>
      <c r="L83" s="182"/>
      <c r="M83" s="182"/>
      <c r="N83" s="182"/>
      <c r="P83" s="124" t="str">
        <f>RIGHT(A83,7)</f>
        <v>20.4836</v>
      </c>
      <c r="Q83" s="2">
        <v>41808</v>
      </c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Q83" s="67"/>
      <c r="BC83" s="67"/>
      <c r="BO83" s="67"/>
    </row>
    <row r="84" spans="1:67">
      <c r="A84" s="123" t="s">
        <v>414</v>
      </c>
      <c r="B84" s="123">
        <v>9</v>
      </c>
      <c r="C84" s="123">
        <v>0</v>
      </c>
      <c r="D84" s="123">
        <v>0</v>
      </c>
      <c r="E84" s="123">
        <v>11.449999809265099</v>
      </c>
      <c r="F84" s="123">
        <v>0</v>
      </c>
      <c r="G84" s="123">
        <v>0</v>
      </c>
      <c r="H84" s="123" t="s">
        <v>415</v>
      </c>
      <c r="I84" s="123">
        <v>9</v>
      </c>
      <c r="J84" s="123">
        <v>0</v>
      </c>
      <c r="K84" s="123">
        <v>0</v>
      </c>
      <c r="L84" s="123">
        <v>5.0000000745058101E-2</v>
      </c>
      <c r="M84" s="123">
        <v>0</v>
      </c>
      <c r="N84" s="123">
        <v>0</v>
      </c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Q84" s="67"/>
      <c r="BC84" s="67"/>
      <c r="BO84" s="67"/>
    </row>
    <row r="85" spans="1:67">
      <c r="A85" s="123" t="s">
        <v>416</v>
      </c>
      <c r="B85" s="123">
        <v>10</v>
      </c>
      <c r="C85" s="123">
        <v>0</v>
      </c>
      <c r="D85" s="123">
        <v>0</v>
      </c>
      <c r="E85" s="123">
        <v>10.449999809265099</v>
      </c>
      <c r="F85" s="123">
        <v>0</v>
      </c>
      <c r="G85" s="123">
        <v>0</v>
      </c>
      <c r="H85" s="123" t="s">
        <v>417</v>
      </c>
      <c r="I85" s="123">
        <v>10</v>
      </c>
      <c r="J85" s="123">
        <v>0</v>
      </c>
      <c r="K85" s="123">
        <v>0</v>
      </c>
      <c r="L85" s="123">
        <v>5.0000000745058101E-2</v>
      </c>
      <c r="M85" s="123">
        <v>0</v>
      </c>
      <c r="N85" s="123">
        <v>0</v>
      </c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Q85" s="67"/>
      <c r="BC85" s="67"/>
      <c r="BO85" s="67"/>
    </row>
    <row r="86" spans="1:67">
      <c r="A86" s="123" t="s">
        <v>418</v>
      </c>
      <c r="B86" s="123">
        <v>11</v>
      </c>
      <c r="C86" s="123">
        <v>0</v>
      </c>
      <c r="D86" s="123">
        <v>0</v>
      </c>
      <c r="E86" s="123">
        <v>9.4499998092651403</v>
      </c>
      <c r="F86" s="123">
        <v>0</v>
      </c>
      <c r="G86" s="123">
        <v>0</v>
      </c>
      <c r="H86" s="123" t="s">
        <v>419</v>
      </c>
      <c r="I86" s="123">
        <v>11</v>
      </c>
      <c r="J86" s="123">
        <v>0</v>
      </c>
      <c r="K86" s="123">
        <v>0</v>
      </c>
      <c r="L86" s="123">
        <v>5.0000000745058101E-2</v>
      </c>
      <c r="M86" s="123">
        <v>0</v>
      </c>
      <c r="N86" s="123">
        <v>0</v>
      </c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Q86" s="67"/>
      <c r="BC86" s="67"/>
      <c r="BO86" s="67"/>
    </row>
    <row r="87" spans="1:67">
      <c r="A87" s="123" t="s">
        <v>175</v>
      </c>
      <c r="B87" s="123">
        <v>12</v>
      </c>
      <c r="C87" s="123">
        <v>0</v>
      </c>
      <c r="D87" s="123">
        <v>0</v>
      </c>
      <c r="E87" s="123">
        <v>8.4499998092651403</v>
      </c>
      <c r="F87" s="123">
        <v>0</v>
      </c>
      <c r="G87" s="123">
        <v>0</v>
      </c>
      <c r="H87" s="123" t="s">
        <v>176</v>
      </c>
      <c r="I87" s="123">
        <v>12</v>
      </c>
      <c r="J87" s="123">
        <v>0</v>
      </c>
      <c r="K87" s="123">
        <v>0</v>
      </c>
      <c r="L87" s="123">
        <v>5.0000000745058101E-2</v>
      </c>
      <c r="M87" s="123">
        <v>0</v>
      </c>
      <c r="N87" s="123">
        <v>0</v>
      </c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Q87" s="67"/>
      <c r="BC87" s="67"/>
      <c r="BO87" s="67"/>
    </row>
    <row r="88" spans="1:67">
      <c r="A88" s="123" t="s">
        <v>177</v>
      </c>
      <c r="B88" s="123">
        <v>13</v>
      </c>
      <c r="C88" s="123">
        <v>0</v>
      </c>
      <c r="D88" s="123">
        <v>0</v>
      </c>
      <c r="E88" s="123">
        <v>7.4499998092651403</v>
      </c>
      <c r="F88" s="123">
        <v>0</v>
      </c>
      <c r="G88" s="123">
        <v>0</v>
      </c>
      <c r="H88" s="123" t="s">
        <v>178</v>
      </c>
      <c r="I88" s="123">
        <v>13</v>
      </c>
      <c r="J88" s="123">
        <v>0</v>
      </c>
      <c r="K88" s="123">
        <v>0</v>
      </c>
      <c r="L88" s="123">
        <v>5.0000000745058101E-2</v>
      </c>
      <c r="M88" s="123">
        <v>0</v>
      </c>
      <c r="N88" s="123">
        <v>0</v>
      </c>
      <c r="Q88" s="2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Q88" s="67"/>
      <c r="BC88" s="67"/>
      <c r="BO88" s="67"/>
    </row>
    <row r="89" spans="1:67">
      <c r="A89" s="123" t="s">
        <v>179</v>
      </c>
      <c r="B89" s="123">
        <v>14</v>
      </c>
      <c r="C89" s="123">
        <v>5.9000000953674299</v>
      </c>
      <c r="D89" s="123">
        <v>7.4499998092651403</v>
      </c>
      <c r="E89" s="123">
        <v>6.5</v>
      </c>
      <c r="F89" s="123">
        <v>0</v>
      </c>
      <c r="G89" s="123">
        <v>0</v>
      </c>
      <c r="H89" s="123" t="s">
        <v>180</v>
      </c>
      <c r="I89" s="123">
        <v>14</v>
      </c>
      <c r="J89" s="123">
        <v>0</v>
      </c>
      <c r="K89" s="123">
        <v>0</v>
      </c>
      <c r="L89" s="123">
        <v>5.0000000745058101E-2</v>
      </c>
      <c r="M89" s="123">
        <v>0</v>
      </c>
      <c r="N89" s="123">
        <v>0</v>
      </c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Q89" s="67"/>
      <c r="BC89" s="67"/>
      <c r="BO89" s="67"/>
    </row>
    <row r="90" spans="1:67">
      <c r="A90" s="123" t="s">
        <v>181</v>
      </c>
      <c r="B90" s="123">
        <v>15</v>
      </c>
      <c r="C90" s="123">
        <v>5.1500000953674299</v>
      </c>
      <c r="D90" s="123">
        <v>6.1500000953674299</v>
      </c>
      <c r="E90" s="123">
        <v>5.5999999046325701</v>
      </c>
      <c r="F90" s="123">
        <v>0</v>
      </c>
      <c r="G90" s="123">
        <v>0</v>
      </c>
      <c r="H90" s="123" t="s">
        <v>182</v>
      </c>
      <c r="I90" s="123">
        <v>15</v>
      </c>
      <c r="J90" s="123">
        <v>5.0000000745058101E-2</v>
      </c>
      <c r="K90" s="123">
        <v>0.40000000596046398</v>
      </c>
      <c r="L90" s="123">
        <v>0.15000000596046401</v>
      </c>
      <c r="M90" s="123">
        <v>0</v>
      </c>
      <c r="N90" s="123">
        <v>0</v>
      </c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Q90" s="67"/>
      <c r="BC90" s="67"/>
      <c r="BO90" s="67"/>
    </row>
    <row r="91" spans="1:67">
      <c r="A91" s="123" t="s">
        <v>183</v>
      </c>
      <c r="B91" s="123">
        <v>16</v>
      </c>
      <c r="C91" s="123">
        <v>4.3499999046325701</v>
      </c>
      <c r="D91" s="123">
        <v>5.1999998092651403</v>
      </c>
      <c r="E91" s="123">
        <v>4.75</v>
      </c>
      <c r="F91" s="123">
        <v>0</v>
      </c>
      <c r="G91" s="123">
        <v>0</v>
      </c>
      <c r="H91" s="123" t="s">
        <v>184</v>
      </c>
      <c r="I91" s="123">
        <v>16</v>
      </c>
      <c r="J91" s="123">
        <v>5.0000000745058101E-2</v>
      </c>
      <c r="K91" s="123">
        <v>0.44999998807907099</v>
      </c>
      <c r="L91" s="123">
        <v>0.30000001192092901</v>
      </c>
      <c r="M91" s="123">
        <v>0</v>
      </c>
      <c r="N91" s="123">
        <v>0</v>
      </c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Q91" s="67"/>
      <c r="BC91" s="67"/>
      <c r="BO91" s="67"/>
    </row>
    <row r="92" spans="1:67">
      <c r="A92" s="123" t="s">
        <v>185</v>
      </c>
      <c r="B92" s="123">
        <v>17</v>
      </c>
      <c r="C92" s="123">
        <v>3.7000000476837198</v>
      </c>
      <c r="D92" s="123">
        <v>4.4000000953674299</v>
      </c>
      <c r="E92" s="123">
        <v>4</v>
      </c>
      <c r="F92" s="123">
        <v>0</v>
      </c>
      <c r="G92" s="123">
        <v>0</v>
      </c>
      <c r="H92" s="123" t="s">
        <v>186</v>
      </c>
      <c r="I92" s="123">
        <v>17</v>
      </c>
      <c r="J92" s="123">
        <v>0.34999999403953602</v>
      </c>
      <c r="K92" s="123">
        <v>0.64999997615814198</v>
      </c>
      <c r="L92" s="123">
        <v>0.55000001192092896</v>
      </c>
      <c r="M92" s="123">
        <v>0</v>
      </c>
      <c r="N92" s="123">
        <v>10</v>
      </c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Q92" s="67"/>
      <c r="BC92" s="67"/>
      <c r="BO92" s="67"/>
    </row>
    <row r="93" spans="1:67">
      <c r="A93" s="123" t="s">
        <v>187</v>
      </c>
      <c r="B93" s="123">
        <v>18</v>
      </c>
      <c r="C93" s="123">
        <v>3.0999999046325701</v>
      </c>
      <c r="D93" s="123">
        <v>3.7000000476837198</v>
      </c>
      <c r="E93" s="123">
        <v>3.4000000953674299</v>
      </c>
      <c r="F93" s="123">
        <v>0</v>
      </c>
      <c r="G93" s="123">
        <v>0</v>
      </c>
      <c r="H93" s="123" t="s">
        <v>188</v>
      </c>
      <c r="I93" s="123">
        <v>18</v>
      </c>
      <c r="J93" s="123">
        <v>0.69999998807907104</v>
      </c>
      <c r="K93" s="123">
        <v>1</v>
      </c>
      <c r="L93" s="123">
        <v>0.94999998807907104</v>
      </c>
      <c r="M93" s="123">
        <v>0</v>
      </c>
      <c r="N93" s="123">
        <v>0</v>
      </c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Q93" s="67"/>
      <c r="BC93" s="67"/>
      <c r="BO93" s="67"/>
    </row>
    <row r="94" spans="1:67">
      <c r="A94" s="123" t="s">
        <v>189</v>
      </c>
      <c r="B94" s="123">
        <v>19</v>
      </c>
      <c r="C94" s="123">
        <v>2.6500000953674299</v>
      </c>
      <c r="D94" s="123">
        <v>3.1500000953674299</v>
      </c>
      <c r="E94" s="123">
        <v>2.8499999046325701</v>
      </c>
      <c r="F94" s="123">
        <v>0</v>
      </c>
      <c r="G94" s="123">
        <v>1</v>
      </c>
      <c r="H94" s="123" t="s">
        <v>190</v>
      </c>
      <c r="I94" s="123">
        <v>19</v>
      </c>
      <c r="J94" s="123">
        <v>1.20000004768372</v>
      </c>
      <c r="K94" s="123">
        <v>1.5</v>
      </c>
      <c r="L94" s="123">
        <v>1.3999999761581401</v>
      </c>
      <c r="M94" s="123">
        <v>0</v>
      </c>
      <c r="N94" s="123">
        <v>0</v>
      </c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Q94" s="67"/>
      <c r="BC94" s="67"/>
      <c r="BO94" s="67"/>
    </row>
    <row r="95" spans="1:67">
      <c r="A95" s="123" t="s">
        <v>191</v>
      </c>
      <c r="B95" s="123">
        <v>20</v>
      </c>
      <c r="C95" s="123">
        <v>2.2999999523162802</v>
      </c>
      <c r="D95" s="123">
        <v>2.7000000476837198</v>
      </c>
      <c r="E95" s="123">
        <v>2.4500000476837198</v>
      </c>
      <c r="F95" s="123">
        <v>0</v>
      </c>
      <c r="G95" s="123">
        <v>2</v>
      </c>
      <c r="H95" s="123" t="s">
        <v>192</v>
      </c>
      <c r="I95" s="123">
        <v>20</v>
      </c>
      <c r="J95" s="123">
        <v>1.75</v>
      </c>
      <c r="K95" s="123">
        <v>2.0999999046325701</v>
      </c>
      <c r="L95" s="123">
        <v>1.95000004768372</v>
      </c>
      <c r="M95" s="123">
        <v>0</v>
      </c>
      <c r="N95" s="123">
        <v>0</v>
      </c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Q95" s="67"/>
      <c r="BC95" s="67"/>
      <c r="BO95" s="67"/>
    </row>
    <row r="96" spans="1:67">
      <c r="A96" s="123" t="s">
        <v>193</v>
      </c>
      <c r="B96" s="123">
        <v>21</v>
      </c>
      <c r="C96" s="123">
        <v>2</v>
      </c>
      <c r="D96" s="123">
        <v>2.3499999046325701</v>
      </c>
      <c r="E96" s="123">
        <v>2.0999999046325701</v>
      </c>
      <c r="F96" s="123">
        <v>0</v>
      </c>
      <c r="G96" s="123">
        <v>10</v>
      </c>
      <c r="H96" s="123" t="s">
        <v>194</v>
      </c>
      <c r="I96" s="123">
        <v>21</v>
      </c>
      <c r="J96" s="123">
        <v>2.3499999046325701</v>
      </c>
      <c r="K96" s="123">
        <v>2.7999999523162802</v>
      </c>
      <c r="L96" s="123">
        <v>2.5999999046325701</v>
      </c>
      <c r="M96" s="123">
        <v>0</v>
      </c>
      <c r="N96" s="123">
        <v>0</v>
      </c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Q96" s="67"/>
      <c r="BC96" s="67"/>
      <c r="BO96" s="67"/>
    </row>
    <row r="97" spans="1:67">
      <c r="A97" s="123" t="s">
        <v>195</v>
      </c>
      <c r="B97" s="123">
        <v>22</v>
      </c>
      <c r="C97" s="123">
        <v>1.70000004768372</v>
      </c>
      <c r="D97" s="123">
        <v>2.0499999523162802</v>
      </c>
      <c r="E97" s="123">
        <v>1.79999995231628</v>
      </c>
      <c r="F97" s="123">
        <v>0</v>
      </c>
      <c r="G97" s="123">
        <v>0</v>
      </c>
      <c r="H97" s="123" t="s">
        <v>196</v>
      </c>
      <c r="I97" s="123">
        <v>22</v>
      </c>
      <c r="J97" s="123">
        <v>3</v>
      </c>
      <c r="K97" s="123">
        <v>3.5499999523162802</v>
      </c>
      <c r="L97" s="123">
        <v>3.3499999046325701</v>
      </c>
      <c r="M97" s="123">
        <v>0</v>
      </c>
      <c r="N97" s="123">
        <v>0</v>
      </c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Q97" s="67"/>
      <c r="BC97" s="67"/>
      <c r="BO97" s="67"/>
    </row>
    <row r="98" spans="1:67">
      <c r="A98" s="123" t="s">
        <v>197</v>
      </c>
      <c r="B98" s="123">
        <v>23</v>
      </c>
      <c r="C98" s="123">
        <v>1.45000004768372</v>
      </c>
      <c r="D98" s="123">
        <v>1.8500000238418599</v>
      </c>
      <c r="E98" s="123">
        <v>1.54999995231628</v>
      </c>
      <c r="F98" s="123">
        <v>0</v>
      </c>
      <c r="G98" s="123">
        <v>0</v>
      </c>
      <c r="H98" s="123" t="s">
        <v>198</v>
      </c>
      <c r="I98" s="123">
        <v>23</v>
      </c>
      <c r="J98" s="123">
        <v>3.7000000476837198</v>
      </c>
      <c r="K98" s="123">
        <v>4.3499999046325701</v>
      </c>
      <c r="L98" s="123">
        <v>4.0999999046325701</v>
      </c>
      <c r="M98" s="123">
        <v>0</v>
      </c>
      <c r="N98" s="123">
        <v>0</v>
      </c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Q98" s="67"/>
      <c r="BC98" s="67"/>
      <c r="BO98" s="67"/>
    </row>
    <row r="99" spans="1:67">
      <c r="A99" s="123" t="s">
        <v>199</v>
      </c>
      <c r="B99" s="123">
        <v>24</v>
      </c>
      <c r="C99" s="123">
        <v>1.25</v>
      </c>
      <c r="D99" s="123">
        <v>1.6000000238418599</v>
      </c>
      <c r="E99" s="123">
        <v>1.3500000238418599</v>
      </c>
      <c r="F99" s="123">
        <v>0</v>
      </c>
      <c r="G99" s="123">
        <v>0</v>
      </c>
      <c r="H99" s="123" t="s">
        <v>200</v>
      </c>
      <c r="I99" s="123">
        <v>24</v>
      </c>
      <c r="J99" s="123">
        <v>4.4000000953674299</v>
      </c>
      <c r="K99" s="123">
        <v>5.25</v>
      </c>
      <c r="L99" s="123">
        <v>4.9000000953674299</v>
      </c>
      <c r="M99" s="123">
        <v>0</v>
      </c>
      <c r="N99" s="123">
        <v>0</v>
      </c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Q99" s="67"/>
      <c r="BC99" s="67"/>
      <c r="BO99" s="67"/>
    </row>
    <row r="100" spans="1:67">
      <c r="A100" s="123" t="s">
        <v>201</v>
      </c>
      <c r="B100" s="123">
        <v>25</v>
      </c>
      <c r="C100" s="123">
        <v>1.1000000238418599</v>
      </c>
      <c r="D100" s="123">
        <v>1.45000004768372</v>
      </c>
      <c r="E100" s="123">
        <v>1.20000004768372</v>
      </c>
      <c r="F100" s="123">
        <v>0</v>
      </c>
      <c r="G100" s="123">
        <v>1005</v>
      </c>
      <c r="H100" s="123" t="s">
        <v>202</v>
      </c>
      <c r="I100" s="123">
        <v>25</v>
      </c>
      <c r="J100" s="123">
        <v>5.1500000953674299</v>
      </c>
      <c r="K100" s="123">
        <v>6.1500000953674299</v>
      </c>
      <c r="L100" s="123">
        <v>5.75</v>
      </c>
      <c r="M100" s="123">
        <v>0</v>
      </c>
      <c r="N100" s="123">
        <v>0</v>
      </c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Q100" s="67"/>
      <c r="BC100" s="67"/>
      <c r="BO100" s="67"/>
    </row>
    <row r="101" spans="1:67">
      <c r="A101" s="123" t="s">
        <v>203</v>
      </c>
      <c r="B101" s="123">
        <v>26</v>
      </c>
      <c r="C101" s="123">
        <v>0.94999998807907104</v>
      </c>
      <c r="D101" s="123">
        <v>1.29999995231628</v>
      </c>
      <c r="E101" s="123">
        <v>1.04999995231628</v>
      </c>
      <c r="F101" s="123">
        <v>0</v>
      </c>
      <c r="G101" s="123">
        <v>0</v>
      </c>
      <c r="H101" s="123" t="s">
        <v>204</v>
      </c>
      <c r="I101" s="123">
        <v>26</v>
      </c>
      <c r="J101" s="123">
        <v>6</v>
      </c>
      <c r="K101" s="123">
        <v>7.0500001907348597</v>
      </c>
      <c r="L101" s="123">
        <v>6.5999999046325701</v>
      </c>
      <c r="M101" s="123">
        <v>0</v>
      </c>
      <c r="N101" s="123">
        <v>0</v>
      </c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Q101" s="67"/>
      <c r="BC101" s="67"/>
      <c r="BO101" s="67"/>
    </row>
    <row r="102" spans="1:67">
      <c r="A102" s="123" t="s">
        <v>205</v>
      </c>
      <c r="B102" s="123">
        <v>27</v>
      </c>
      <c r="C102" s="123">
        <v>0.80000001192092896</v>
      </c>
      <c r="D102" s="123">
        <v>1.20000004768372</v>
      </c>
      <c r="E102" s="123">
        <v>0.94999998807907104</v>
      </c>
      <c r="F102" s="123">
        <v>0</v>
      </c>
      <c r="G102" s="123">
        <v>0</v>
      </c>
      <c r="H102" s="123" t="s">
        <v>206</v>
      </c>
      <c r="I102" s="123">
        <v>27</v>
      </c>
      <c r="J102" s="123">
        <v>6.8499999046325701</v>
      </c>
      <c r="K102" s="123">
        <v>7.9499998092651403</v>
      </c>
      <c r="L102" s="123">
        <v>7.5</v>
      </c>
      <c r="M102" s="123">
        <v>0</v>
      </c>
      <c r="N102" s="123">
        <v>0</v>
      </c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Q102" s="67"/>
      <c r="BC102" s="67"/>
      <c r="BO102" s="67"/>
    </row>
    <row r="103" spans="1:67">
      <c r="A103" s="123" t="s">
        <v>207</v>
      </c>
      <c r="B103" s="123">
        <v>28</v>
      </c>
      <c r="C103" s="123">
        <v>0.69999998807907104</v>
      </c>
      <c r="D103" s="123">
        <v>1.1000000238418599</v>
      </c>
      <c r="E103" s="123">
        <v>0.85000002384185802</v>
      </c>
      <c r="F103" s="123">
        <v>0</v>
      </c>
      <c r="G103" s="123">
        <v>1</v>
      </c>
      <c r="H103" s="123" t="s">
        <v>208</v>
      </c>
      <c r="I103" s="123">
        <v>28</v>
      </c>
      <c r="J103" s="123">
        <v>7.6999998092651403</v>
      </c>
      <c r="K103" s="123">
        <v>8.8500003814697301</v>
      </c>
      <c r="L103" s="123">
        <v>8.3999996185302699</v>
      </c>
      <c r="M103" s="123">
        <v>0</v>
      </c>
      <c r="N103" s="123">
        <v>0</v>
      </c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Q103" s="67"/>
      <c r="BC103" s="67"/>
      <c r="BO103" s="67"/>
    </row>
    <row r="104" spans="1:67">
      <c r="A104" s="123" t="s">
        <v>209</v>
      </c>
      <c r="B104" s="123">
        <v>29</v>
      </c>
      <c r="C104" s="123">
        <v>0.60000002384185802</v>
      </c>
      <c r="D104" s="123">
        <v>1</v>
      </c>
      <c r="E104" s="123">
        <v>0.80000001192092896</v>
      </c>
      <c r="F104" s="123">
        <v>0</v>
      </c>
      <c r="G104" s="123">
        <v>0</v>
      </c>
      <c r="H104" s="123" t="s">
        <v>210</v>
      </c>
      <c r="I104" s="123">
        <v>29</v>
      </c>
      <c r="J104" s="123">
        <v>8.6000003814697301</v>
      </c>
      <c r="K104" s="123">
        <v>9.8000001907348597</v>
      </c>
      <c r="L104" s="123">
        <v>9.3000001907348597</v>
      </c>
      <c r="M104" s="123">
        <v>0</v>
      </c>
      <c r="N104" s="123">
        <v>0</v>
      </c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Q104" s="67"/>
      <c r="BC104" s="67"/>
      <c r="BO104" s="67"/>
    </row>
    <row r="105" spans="1:67">
      <c r="A105" s="123" t="s">
        <v>420</v>
      </c>
      <c r="B105" s="123">
        <v>30</v>
      </c>
      <c r="C105" s="123">
        <v>0.55000001192092896</v>
      </c>
      <c r="D105" s="123">
        <v>0.94999998807907104</v>
      </c>
      <c r="E105" s="123">
        <v>0.69999998807907104</v>
      </c>
      <c r="F105" s="123">
        <v>0</v>
      </c>
      <c r="G105" s="123">
        <v>0</v>
      </c>
      <c r="H105" s="123" t="s">
        <v>421</v>
      </c>
      <c r="I105" s="123">
        <v>30</v>
      </c>
      <c r="J105" s="123">
        <v>0</v>
      </c>
      <c r="K105" s="123">
        <v>0</v>
      </c>
      <c r="L105" s="123">
        <v>10.25</v>
      </c>
      <c r="M105" s="123">
        <v>0</v>
      </c>
      <c r="N105" s="123">
        <v>0</v>
      </c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Q105" s="67"/>
      <c r="BC105" s="67"/>
      <c r="BO105" s="67"/>
    </row>
    <row r="106" spans="1:67">
      <c r="A106" s="123" t="s">
        <v>422</v>
      </c>
      <c r="B106" s="123">
        <v>32.5</v>
      </c>
      <c r="C106" s="123">
        <v>0.40000000596046398</v>
      </c>
      <c r="D106" s="123">
        <v>0.80000001192092896</v>
      </c>
      <c r="E106" s="123">
        <v>0.55000001192092896</v>
      </c>
      <c r="F106" s="123">
        <v>0</v>
      </c>
      <c r="G106" s="123">
        <v>0</v>
      </c>
      <c r="H106" s="123" t="s">
        <v>423</v>
      </c>
      <c r="I106" s="123">
        <v>32.5</v>
      </c>
      <c r="J106" s="123">
        <v>0</v>
      </c>
      <c r="K106" s="123">
        <v>0</v>
      </c>
      <c r="L106" s="123">
        <v>12.6000003814697</v>
      </c>
      <c r="M106" s="123">
        <v>0</v>
      </c>
      <c r="N106" s="123">
        <v>0</v>
      </c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Q106" s="67"/>
      <c r="BC106" s="67"/>
      <c r="BO106" s="67"/>
    </row>
    <row r="107" spans="1:67">
      <c r="A107" s="123" t="s">
        <v>424</v>
      </c>
      <c r="B107" s="123">
        <v>35</v>
      </c>
      <c r="C107" s="123">
        <v>0.25</v>
      </c>
      <c r="D107" s="123">
        <v>0.64999997615814198</v>
      </c>
      <c r="E107" s="123">
        <v>0.44999998807907099</v>
      </c>
      <c r="F107" s="123">
        <v>0</v>
      </c>
      <c r="G107" s="123">
        <v>120</v>
      </c>
      <c r="H107" s="123" t="s">
        <v>425</v>
      </c>
      <c r="I107" s="123">
        <v>35</v>
      </c>
      <c r="J107" s="123">
        <v>0</v>
      </c>
      <c r="K107" s="123">
        <v>0</v>
      </c>
      <c r="L107" s="123">
        <v>15</v>
      </c>
      <c r="M107" s="123">
        <v>0</v>
      </c>
      <c r="N107" s="123">
        <v>0</v>
      </c>
      <c r="Q107" s="2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Q107" s="67"/>
      <c r="BC107" s="67"/>
      <c r="BO107" s="67"/>
    </row>
    <row r="108" spans="1:67">
      <c r="A108" s="123" t="s">
        <v>426</v>
      </c>
      <c r="B108" s="123">
        <v>37.5</v>
      </c>
      <c r="C108" s="123">
        <v>0.15000000596046401</v>
      </c>
      <c r="D108" s="123">
        <v>0.55000001192092896</v>
      </c>
      <c r="E108" s="123">
        <v>0.40000000596046398</v>
      </c>
      <c r="F108" s="123">
        <v>0</v>
      </c>
      <c r="G108" s="123">
        <v>0</v>
      </c>
      <c r="H108" s="123" t="s">
        <v>427</v>
      </c>
      <c r="I108" s="123">
        <v>37.5</v>
      </c>
      <c r="J108" s="123">
        <v>0</v>
      </c>
      <c r="K108" s="123">
        <v>0</v>
      </c>
      <c r="L108" s="123">
        <v>17.399999618530298</v>
      </c>
      <c r="M108" s="123">
        <v>0</v>
      </c>
      <c r="N108" s="123">
        <v>0</v>
      </c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Q108" s="67"/>
      <c r="BC108" s="67"/>
      <c r="BO108" s="67"/>
    </row>
    <row r="109" spans="1:67">
      <c r="A109" s="182" t="s">
        <v>428</v>
      </c>
      <c r="B109" s="182"/>
      <c r="C109" s="182"/>
      <c r="D109" s="182"/>
      <c r="E109" s="182"/>
      <c r="F109" s="182"/>
      <c r="G109" s="182"/>
      <c r="H109" s="182" t="s">
        <v>428</v>
      </c>
      <c r="I109" s="182"/>
      <c r="J109" s="182"/>
      <c r="K109" s="182"/>
      <c r="L109" s="182"/>
      <c r="M109" s="182"/>
      <c r="N109" s="182"/>
      <c r="P109" s="124" t="str">
        <f>RIGHT(A109,7)</f>
        <v>21.0000</v>
      </c>
      <c r="Q109" s="2">
        <v>41836</v>
      </c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Q109" s="67"/>
      <c r="BC109" s="67"/>
      <c r="BO109" s="67"/>
    </row>
    <row r="110" spans="1:67">
      <c r="A110" s="122" t="s">
        <v>429</v>
      </c>
      <c r="B110" s="122">
        <v>9</v>
      </c>
      <c r="C110" s="122">
        <v>0</v>
      </c>
      <c r="D110" s="122">
        <v>0</v>
      </c>
      <c r="E110" s="122">
        <v>11.75</v>
      </c>
      <c r="F110" s="122">
        <v>0</v>
      </c>
      <c r="G110" s="122">
        <v>0</v>
      </c>
      <c r="H110" s="122" t="s">
        <v>430</v>
      </c>
      <c r="I110" s="122">
        <v>9</v>
      </c>
      <c r="J110" s="122">
        <v>0</v>
      </c>
      <c r="K110" s="122">
        <v>0</v>
      </c>
      <c r="L110" s="122">
        <v>5.0000000745058101E-2</v>
      </c>
      <c r="M110" s="122">
        <v>0</v>
      </c>
      <c r="N110" s="122">
        <v>0</v>
      </c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Q110" s="67"/>
      <c r="BC110" s="67"/>
      <c r="BO110" s="67"/>
    </row>
    <row r="111" spans="1:67">
      <c r="A111" s="122" t="s">
        <v>431</v>
      </c>
      <c r="B111" s="122">
        <v>10</v>
      </c>
      <c r="C111" s="122">
        <v>0</v>
      </c>
      <c r="D111" s="122">
        <v>0</v>
      </c>
      <c r="E111" s="122">
        <v>10.75</v>
      </c>
      <c r="F111" s="122">
        <v>0</v>
      </c>
      <c r="G111" s="122">
        <v>0</v>
      </c>
      <c r="H111" s="122" t="s">
        <v>432</v>
      </c>
      <c r="I111" s="122">
        <v>10</v>
      </c>
      <c r="J111" s="122">
        <v>0</v>
      </c>
      <c r="K111" s="122">
        <v>0</v>
      </c>
      <c r="L111" s="122">
        <v>5.0000000745058101E-2</v>
      </c>
      <c r="M111" s="122">
        <v>0</v>
      </c>
      <c r="N111" s="122">
        <v>0</v>
      </c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Q111" s="67"/>
      <c r="BC111" s="67"/>
      <c r="BO111" s="67"/>
    </row>
    <row r="112" spans="1:67">
      <c r="A112" s="122" t="s">
        <v>433</v>
      </c>
      <c r="B112" s="122">
        <v>11</v>
      </c>
      <c r="C112" s="122">
        <v>0</v>
      </c>
      <c r="D112" s="122">
        <v>0</v>
      </c>
      <c r="E112" s="122">
        <v>9.75</v>
      </c>
      <c r="F112" s="122">
        <v>0</v>
      </c>
      <c r="G112" s="122">
        <v>0</v>
      </c>
      <c r="H112" s="122" t="s">
        <v>434</v>
      </c>
      <c r="I112" s="122">
        <v>11</v>
      </c>
      <c r="J112" s="122">
        <v>0</v>
      </c>
      <c r="K112" s="122">
        <v>0</v>
      </c>
      <c r="L112" s="122">
        <v>5.0000000745058101E-2</v>
      </c>
      <c r="M112" s="122">
        <v>0</v>
      </c>
      <c r="N112" s="122">
        <v>0</v>
      </c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Q112" s="67"/>
      <c r="BC112" s="67"/>
      <c r="BO112" s="67"/>
    </row>
    <row r="113" spans="1:67">
      <c r="A113" s="122" t="s">
        <v>211</v>
      </c>
      <c r="B113" s="122">
        <v>12</v>
      </c>
      <c r="C113" s="122">
        <v>0</v>
      </c>
      <c r="D113" s="122">
        <v>0</v>
      </c>
      <c r="E113" s="122">
        <v>8.75</v>
      </c>
      <c r="F113" s="122">
        <v>0</v>
      </c>
      <c r="G113" s="122">
        <v>0</v>
      </c>
      <c r="H113" s="122" t="s">
        <v>212</v>
      </c>
      <c r="I113" s="122">
        <v>12</v>
      </c>
      <c r="J113" s="122">
        <v>0</v>
      </c>
      <c r="K113" s="122">
        <v>0</v>
      </c>
      <c r="L113" s="122">
        <v>5.0000000745058101E-2</v>
      </c>
      <c r="M113" s="122">
        <v>0</v>
      </c>
      <c r="N113" s="122">
        <v>0</v>
      </c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Q113" s="67"/>
      <c r="BC113" s="67"/>
      <c r="BO113" s="67"/>
    </row>
    <row r="114" spans="1:67">
      <c r="A114" s="122" t="s">
        <v>213</v>
      </c>
      <c r="B114" s="122">
        <v>13</v>
      </c>
      <c r="C114" s="122">
        <v>0</v>
      </c>
      <c r="D114" s="122">
        <v>0</v>
      </c>
      <c r="E114" s="122">
        <v>7.75</v>
      </c>
      <c r="F114" s="122">
        <v>0</v>
      </c>
      <c r="G114" s="122">
        <v>0</v>
      </c>
      <c r="H114" s="122" t="s">
        <v>214</v>
      </c>
      <c r="I114" s="122">
        <v>13</v>
      </c>
      <c r="J114" s="122">
        <v>0</v>
      </c>
      <c r="K114" s="122">
        <v>0</v>
      </c>
      <c r="L114" s="122">
        <v>5.0000000745058101E-2</v>
      </c>
      <c r="M114" s="122">
        <v>0</v>
      </c>
      <c r="N114" s="122">
        <v>0</v>
      </c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Q114" s="67"/>
      <c r="BC114" s="67"/>
      <c r="BO114" s="67"/>
    </row>
    <row r="115" spans="1:67">
      <c r="A115" s="122" t="s">
        <v>215</v>
      </c>
      <c r="B115" s="122">
        <v>14</v>
      </c>
      <c r="C115" s="122">
        <v>0</v>
      </c>
      <c r="D115" s="122">
        <v>0</v>
      </c>
      <c r="E115" s="122">
        <v>6.8000001907348597</v>
      </c>
      <c r="F115" s="122">
        <v>0</v>
      </c>
      <c r="G115" s="122">
        <v>0</v>
      </c>
      <c r="H115" s="122" t="s">
        <v>216</v>
      </c>
      <c r="I115" s="122">
        <v>14</v>
      </c>
      <c r="J115" s="122">
        <v>0</v>
      </c>
      <c r="K115" s="122">
        <v>0.40000000596046398</v>
      </c>
      <c r="L115" s="122">
        <v>5.0000000745058101E-2</v>
      </c>
      <c r="M115" s="122">
        <v>0</v>
      </c>
      <c r="N115" s="122">
        <v>0</v>
      </c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Q115" s="67"/>
      <c r="BC115" s="67"/>
      <c r="BO115" s="67"/>
    </row>
    <row r="116" spans="1:67">
      <c r="A116" s="122" t="s">
        <v>217</v>
      </c>
      <c r="B116" s="122">
        <v>15</v>
      </c>
      <c r="C116" s="122">
        <v>5.5</v>
      </c>
      <c r="D116" s="122">
        <v>6.5999999046325701</v>
      </c>
      <c r="E116" s="122">
        <v>5.9000000953674299</v>
      </c>
      <c r="F116" s="122">
        <v>0</v>
      </c>
      <c r="G116" s="122">
        <v>0</v>
      </c>
      <c r="H116" s="122" t="s">
        <v>218</v>
      </c>
      <c r="I116" s="122">
        <v>15</v>
      </c>
      <c r="J116" s="122">
        <v>0</v>
      </c>
      <c r="K116" s="122">
        <v>0.40000000596046398</v>
      </c>
      <c r="L116" s="122">
        <v>0.15000000596046401</v>
      </c>
      <c r="M116" s="122">
        <v>0</v>
      </c>
      <c r="N116" s="122">
        <v>0</v>
      </c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Q116" s="67"/>
      <c r="BC116" s="67"/>
      <c r="BO116" s="67"/>
    </row>
    <row r="117" spans="1:67">
      <c r="A117" s="122" t="s">
        <v>219</v>
      </c>
      <c r="B117" s="122">
        <v>16</v>
      </c>
      <c r="C117" s="122">
        <v>4.6999998092651403</v>
      </c>
      <c r="D117" s="122">
        <v>5.5999999046325701</v>
      </c>
      <c r="E117" s="122">
        <v>5.0500001907348597</v>
      </c>
      <c r="F117" s="122">
        <v>0</v>
      </c>
      <c r="G117" s="122">
        <v>0</v>
      </c>
      <c r="H117" s="122" t="s">
        <v>220</v>
      </c>
      <c r="I117" s="122">
        <v>16</v>
      </c>
      <c r="J117" s="122">
        <v>0.10000000149011599</v>
      </c>
      <c r="K117" s="122">
        <v>0.44999998807907099</v>
      </c>
      <c r="L117" s="122">
        <v>0.30000001192092901</v>
      </c>
      <c r="M117" s="122">
        <v>0</v>
      </c>
      <c r="N117" s="122">
        <v>0</v>
      </c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Q117" s="67"/>
      <c r="BC117" s="67"/>
      <c r="BO117" s="67"/>
    </row>
    <row r="118" spans="1:67">
      <c r="A118" s="122" t="s">
        <v>221</v>
      </c>
      <c r="B118" s="122">
        <v>17</v>
      </c>
      <c r="C118" s="122">
        <v>4</v>
      </c>
      <c r="D118" s="122">
        <v>4.8000001907348597</v>
      </c>
      <c r="E118" s="122">
        <v>4.3499999046325701</v>
      </c>
      <c r="F118" s="122">
        <v>0</v>
      </c>
      <c r="G118" s="122">
        <v>0</v>
      </c>
      <c r="H118" s="122" t="s">
        <v>222</v>
      </c>
      <c r="I118" s="122">
        <v>17</v>
      </c>
      <c r="J118" s="122">
        <v>0.34999999403953602</v>
      </c>
      <c r="K118" s="122">
        <v>0.64999997615814198</v>
      </c>
      <c r="L118" s="122">
        <v>0.60000002384185802</v>
      </c>
      <c r="M118" s="122">
        <v>0</v>
      </c>
      <c r="N118" s="122">
        <v>0</v>
      </c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Q118" s="67"/>
      <c r="BC118" s="67"/>
      <c r="BO118" s="67"/>
    </row>
    <row r="119" spans="1:67">
      <c r="A119" s="122" t="s">
        <v>223</v>
      </c>
      <c r="B119" s="122">
        <v>18</v>
      </c>
      <c r="C119" s="122">
        <v>3.4500000476837198</v>
      </c>
      <c r="D119" s="122">
        <v>4.0999999046325701</v>
      </c>
      <c r="E119" s="122">
        <v>3.7000000476837198</v>
      </c>
      <c r="F119" s="122">
        <v>0</v>
      </c>
      <c r="G119" s="122">
        <v>0</v>
      </c>
      <c r="H119" s="122" t="s">
        <v>224</v>
      </c>
      <c r="I119" s="122">
        <v>18</v>
      </c>
      <c r="J119" s="122">
        <v>0.75</v>
      </c>
      <c r="K119" s="122">
        <v>1.04999995231628</v>
      </c>
      <c r="L119" s="122">
        <v>0.94999998807907104</v>
      </c>
      <c r="M119" s="122">
        <v>0</v>
      </c>
      <c r="N119" s="122">
        <v>0</v>
      </c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Q119" s="67"/>
      <c r="BC119" s="67"/>
      <c r="BO119" s="67"/>
    </row>
    <row r="120" spans="1:67">
      <c r="A120" s="122" t="s">
        <v>225</v>
      </c>
      <c r="B120" s="122">
        <v>19</v>
      </c>
      <c r="C120" s="122">
        <v>3</v>
      </c>
      <c r="D120" s="122">
        <v>3.5999999046325701</v>
      </c>
      <c r="E120" s="122">
        <v>3.1500000953674299</v>
      </c>
      <c r="F120" s="122">
        <v>0</v>
      </c>
      <c r="G120" s="122">
        <v>0</v>
      </c>
      <c r="H120" s="122" t="s">
        <v>226</v>
      </c>
      <c r="I120" s="122">
        <v>19</v>
      </c>
      <c r="J120" s="122">
        <v>1.20000004768372</v>
      </c>
      <c r="K120" s="122">
        <v>1.54999995231628</v>
      </c>
      <c r="L120" s="122">
        <v>1.3999999761581401</v>
      </c>
      <c r="M120" s="122">
        <v>0</v>
      </c>
      <c r="N120" s="122">
        <v>0</v>
      </c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Q120" s="67"/>
      <c r="BC120" s="67"/>
      <c r="BO120" s="67"/>
    </row>
    <row r="121" spans="1:67">
      <c r="A121" s="122" t="s">
        <v>227</v>
      </c>
      <c r="B121" s="122">
        <v>20</v>
      </c>
      <c r="C121" s="122">
        <v>2.5999999046325701</v>
      </c>
      <c r="D121" s="122">
        <v>3.0999999046325701</v>
      </c>
      <c r="E121" s="122">
        <v>2.7000000476837198</v>
      </c>
      <c r="F121" s="122">
        <v>0</v>
      </c>
      <c r="G121" s="122">
        <v>0</v>
      </c>
      <c r="H121" s="122" t="s">
        <v>228</v>
      </c>
      <c r="I121" s="122">
        <v>20</v>
      </c>
      <c r="J121" s="122">
        <v>1.75</v>
      </c>
      <c r="K121" s="122">
        <v>2.0999999046325701</v>
      </c>
      <c r="L121" s="122">
        <v>1.95000004768372</v>
      </c>
      <c r="M121" s="122">
        <v>0</v>
      </c>
      <c r="N121" s="122">
        <v>0</v>
      </c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Q121" s="67"/>
      <c r="BC121" s="67"/>
      <c r="BO121" s="67"/>
    </row>
    <row r="122" spans="1:67">
      <c r="A122" s="122" t="s">
        <v>229</v>
      </c>
      <c r="B122" s="122">
        <v>21</v>
      </c>
      <c r="C122" s="122">
        <v>2.2999999523162802</v>
      </c>
      <c r="D122" s="122">
        <v>2.7000000476837198</v>
      </c>
      <c r="E122" s="122">
        <v>2.3499999046325701</v>
      </c>
      <c r="F122" s="122">
        <v>0</v>
      </c>
      <c r="G122" s="122">
        <v>0</v>
      </c>
      <c r="H122" s="122" t="s">
        <v>230</v>
      </c>
      <c r="I122" s="122">
        <v>21</v>
      </c>
      <c r="J122" s="122">
        <v>2.3499999046325701</v>
      </c>
      <c r="K122" s="122">
        <v>2.75</v>
      </c>
      <c r="L122" s="122">
        <v>2.5999999046325701</v>
      </c>
      <c r="M122" s="122">
        <v>0</v>
      </c>
      <c r="N122" s="122">
        <v>0</v>
      </c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Q122" s="67"/>
      <c r="BC122" s="67"/>
      <c r="BO122" s="67"/>
    </row>
    <row r="123" spans="1:67">
      <c r="A123" s="122" t="s">
        <v>231</v>
      </c>
      <c r="B123" s="122">
        <v>22</v>
      </c>
      <c r="C123" s="122">
        <v>2.0499999523162802</v>
      </c>
      <c r="D123" s="122">
        <v>2.4000000953674299</v>
      </c>
      <c r="E123" s="122">
        <v>2.0499999523162802</v>
      </c>
      <c r="F123" s="122">
        <v>0</v>
      </c>
      <c r="G123" s="122">
        <v>0</v>
      </c>
      <c r="H123" s="122" t="s">
        <v>232</v>
      </c>
      <c r="I123" s="122">
        <v>22</v>
      </c>
      <c r="J123" s="122">
        <v>2.9500000476837198</v>
      </c>
      <c r="K123" s="122">
        <v>3.5</v>
      </c>
      <c r="L123" s="122">
        <v>3.2999999523162802</v>
      </c>
      <c r="M123" s="122">
        <v>0</v>
      </c>
      <c r="N123" s="122">
        <v>0</v>
      </c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Q123" s="67"/>
      <c r="BC123" s="67"/>
      <c r="BO123" s="67"/>
    </row>
    <row r="124" spans="1:67">
      <c r="A124" s="122" t="s">
        <v>233</v>
      </c>
      <c r="B124" s="122">
        <v>23</v>
      </c>
      <c r="C124" s="122">
        <v>1.75</v>
      </c>
      <c r="D124" s="122">
        <v>2.0999999046325701</v>
      </c>
      <c r="E124" s="122">
        <v>1.79999995231628</v>
      </c>
      <c r="F124" s="122">
        <v>0</v>
      </c>
      <c r="G124" s="122">
        <v>0</v>
      </c>
      <c r="H124" s="122" t="s">
        <v>234</v>
      </c>
      <c r="I124" s="122">
        <v>23</v>
      </c>
      <c r="J124" s="122">
        <v>3.5999999046325701</v>
      </c>
      <c r="K124" s="122">
        <v>4.3000001907348597</v>
      </c>
      <c r="L124" s="122">
        <v>4.0500001907348597</v>
      </c>
      <c r="M124" s="122">
        <v>0</v>
      </c>
      <c r="N124" s="122">
        <v>0</v>
      </c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Q124" s="67"/>
      <c r="BC124" s="67"/>
      <c r="BO124" s="67"/>
    </row>
    <row r="125" spans="1:67">
      <c r="A125" s="122" t="s">
        <v>235</v>
      </c>
      <c r="B125" s="122">
        <v>24</v>
      </c>
      <c r="C125" s="122">
        <v>1.54999995231628</v>
      </c>
      <c r="D125" s="122">
        <v>1.8999999761581401</v>
      </c>
      <c r="E125" s="122">
        <v>1.6000000238418599</v>
      </c>
      <c r="F125" s="122">
        <v>0</v>
      </c>
      <c r="G125" s="122">
        <v>0</v>
      </c>
      <c r="H125" s="122" t="s">
        <v>236</v>
      </c>
      <c r="I125" s="122">
        <v>24</v>
      </c>
      <c r="J125" s="122">
        <v>4.3000001907348597</v>
      </c>
      <c r="K125" s="122">
        <v>5.1500000953674299</v>
      </c>
      <c r="L125" s="122">
        <v>4.8000001907348597</v>
      </c>
      <c r="M125" s="122">
        <v>0</v>
      </c>
      <c r="N125" s="122">
        <v>0</v>
      </c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Q125" s="67"/>
      <c r="BC125" s="67"/>
      <c r="BO125" s="67"/>
    </row>
    <row r="126" spans="1:67">
      <c r="A126" s="122" t="s">
        <v>237</v>
      </c>
      <c r="B126" s="122">
        <v>25</v>
      </c>
      <c r="C126" s="122">
        <v>1.3500000238418599</v>
      </c>
      <c r="D126" s="122">
        <v>1.70000004768372</v>
      </c>
      <c r="E126" s="122">
        <v>1.3999999761581401</v>
      </c>
      <c r="F126" s="122">
        <v>0</v>
      </c>
      <c r="G126" s="122">
        <v>0</v>
      </c>
      <c r="H126" s="122" t="s">
        <v>238</v>
      </c>
      <c r="I126" s="122">
        <v>25</v>
      </c>
      <c r="J126" s="122">
        <v>5.0500001907348597</v>
      </c>
      <c r="K126" s="122">
        <v>6.0500001907348597</v>
      </c>
      <c r="L126" s="122">
        <v>5.6500000953674299</v>
      </c>
      <c r="M126" s="122">
        <v>0</v>
      </c>
      <c r="N126" s="122">
        <v>0</v>
      </c>
      <c r="Q126" s="2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Q126" s="67"/>
      <c r="BC126" s="67"/>
      <c r="BO126" s="67"/>
    </row>
    <row r="127" spans="1:67">
      <c r="A127" s="122" t="s">
        <v>239</v>
      </c>
      <c r="B127" s="122">
        <v>26</v>
      </c>
      <c r="C127" s="122">
        <v>1.20000004768372</v>
      </c>
      <c r="D127" s="122">
        <v>1.54999995231628</v>
      </c>
      <c r="E127" s="122">
        <v>1.25</v>
      </c>
      <c r="F127" s="122">
        <v>0</v>
      </c>
      <c r="G127" s="122">
        <v>0</v>
      </c>
      <c r="H127" s="122" t="s">
        <v>240</v>
      </c>
      <c r="I127" s="122">
        <v>26</v>
      </c>
      <c r="J127" s="122">
        <v>5.8000001907348597</v>
      </c>
      <c r="K127" s="122">
        <v>6.9499998092651403</v>
      </c>
      <c r="L127" s="122">
        <v>6.5</v>
      </c>
      <c r="M127" s="122">
        <v>0</v>
      </c>
      <c r="N127" s="122">
        <v>0</v>
      </c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Q127" s="67"/>
      <c r="BC127" s="67"/>
      <c r="BO127" s="67"/>
    </row>
    <row r="128" spans="1:67">
      <c r="A128" s="122" t="s">
        <v>241</v>
      </c>
      <c r="B128" s="122">
        <v>27</v>
      </c>
      <c r="C128" s="122">
        <v>1.04999995231628</v>
      </c>
      <c r="D128" s="122">
        <v>1.45000004768372</v>
      </c>
      <c r="E128" s="122">
        <v>1.1499999761581401</v>
      </c>
      <c r="F128" s="122">
        <v>0</v>
      </c>
      <c r="G128" s="122">
        <v>0</v>
      </c>
      <c r="H128" s="122" t="s">
        <v>242</v>
      </c>
      <c r="I128" s="122">
        <v>27</v>
      </c>
      <c r="J128" s="122">
        <v>0</v>
      </c>
      <c r="K128" s="122">
        <v>0</v>
      </c>
      <c r="L128" s="122">
        <v>7.3499999046325701</v>
      </c>
      <c r="M128" s="122">
        <v>0</v>
      </c>
      <c r="N128" s="122">
        <v>0</v>
      </c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Q128" s="67"/>
      <c r="BC128" s="67"/>
      <c r="BO128" s="67"/>
    </row>
    <row r="129" spans="1:67">
      <c r="A129" s="122" t="s">
        <v>243</v>
      </c>
      <c r="B129" s="122">
        <v>28</v>
      </c>
      <c r="C129" s="122">
        <v>0.89999997615814198</v>
      </c>
      <c r="D129" s="122">
        <v>1.29999995231628</v>
      </c>
      <c r="E129" s="122">
        <v>1.04999995231628</v>
      </c>
      <c r="F129" s="122">
        <v>0</v>
      </c>
      <c r="G129" s="122">
        <v>0</v>
      </c>
      <c r="H129" s="122" t="s">
        <v>244</v>
      </c>
      <c r="I129" s="122">
        <v>28</v>
      </c>
      <c r="J129" s="122">
        <v>0</v>
      </c>
      <c r="K129" s="122">
        <v>0</v>
      </c>
      <c r="L129" s="122">
        <v>8.25</v>
      </c>
      <c r="M129" s="122">
        <v>0</v>
      </c>
      <c r="N129" s="122">
        <v>0</v>
      </c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Q129" s="67"/>
      <c r="BC129" s="67"/>
      <c r="BO129" s="67"/>
    </row>
    <row r="130" spans="1:67">
      <c r="A130" s="122" t="s">
        <v>245</v>
      </c>
      <c r="B130" s="122">
        <v>29</v>
      </c>
      <c r="C130" s="122">
        <v>0.75</v>
      </c>
      <c r="D130" s="122">
        <v>1.1499999761581401</v>
      </c>
      <c r="E130" s="122">
        <v>0.94999998807907104</v>
      </c>
      <c r="F130" s="122">
        <v>0</v>
      </c>
      <c r="G130" s="122">
        <v>0</v>
      </c>
      <c r="H130" s="122" t="s">
        <v>246</v>
      </c>
      <c r="I130" s="122">
        <v>29</v>
      </c>
      <c r="J130" s="122">
        <v>0</v>
      </c>
      <c r="K130" s="122">
        <v>0</v>
      </c>
      <c r="L130" s="122">
        <v>9.1499996185302699</v>
      </c>
      <c r="M130" s="122">
        <v>0</v>
      </c>
      <c r="N130" s="122">
        <v>0</v>
      </c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Q130" s="67"/>
      <c r="BC130" s="67"/>
      <c r="BO130" s="67"/>
    </row>
    <row r="131" spans="1:67">
      <c r="A131" s="122" t="s">
        <v>435</v>
      </c>
      <c r="B131" s="122">
        <v>30</v>
      </c>
      <c r="C131" s="122">
        <v>0.64999997615814198</v>
      </c>
      <c r="D131" s="122">
        <v>1.04999995231628</v>
      </c>
      <c r="E131" s="122">
        <v>0.85000002384185802</v>
      </c>
      <c r="F131" s="122">
        <v>0</v>
      </c>
      <c r="G131" s="122">
        <v>0</v>
      </c>
      <c r="H131" s="122" t="s">
        <v>436</v>
      </c>
      <c r="I131" s="122">
        <v>30</v>
      </c>
      <c r="J131" s="122">
        <v>0</v>
      </c>
      <c r="K131" s="122">
        <v>0</v>
      </c>
      <c r="L131" s="122">
        <v>10.1000003814697</v>
      </c>
      <c r="M131" s="122">
        <v>0</v>
      </c>
      <c r="N131" s="122">
        <v>0</v>
      </c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Q131" s="67"/>
      <c r="BC131" s="67"/>
      <c r="BO131" s="67"/>
    </row>
    <row r="132" spans="1:67">
      <c r="A132" s="122" t="s">
        <v>437</v>
      </c>
      <c r="B132" s="122">
        <v>32.5</v>
      </c>
      <c r="C132" s="122">
        <v>0.40000000596046398</v>
      </c>
      <c r="D132" s="122">
        <v>0.80000001192092896</v>
      </c>
      <c r="E132" s="122">
        <v>0.69999998807907104</v>
      </c>
      <c r="F132" s="122">
        <v>0</v>
      </c>
      <c r="G132" s="122">
        <v>0</v>
      </c>
      <c r="H132" s="122" t="s">
        <v>438</v>
      </c>
      <c r="I132" s="122">
        <v>32.5</v>
      </c>
      <c r="J132" s="122">
        <v>0</v>
      </c>
      <c r="K132" s="122">
        <v>0</v>
      </c>
      <c r="L132" s="122">
        <v>12.3999996185303</v>
      </c>
      <c r="M132" s="122">
        <v>0</v>
      </c>
      <c r="N132" s="122">
        <v>0</v>
      </c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Q132" s="67"/>
      <c r="BC132" s="67"/>
      <c r="BO132" s="67"/>
    </row>
    <row r="133" spans="1:67">
      <c r="A133" s="122" t="s">
        <v>439</v>
      </c>
      <c r="B133" s="122">
        <v>35</v>
      </c>
      <c r="C133" s="122">
        <v>0.20000000298023199</v>
      </c>
      <c r="D133" s="122">
        <v>0.60000002384185802</v>
      </c>
      <c r="E133" s="122">
        <v>0.55000001192092896</v>
      </c>
      <c r="F133" s="122">
        <v>0</v>
      </c>
      <c r="G133" s="122">
        <v>0</v>
      </c>
      <c r="H133" s="122" t="s">
        <v>440</v>
      </c>
      <c r="I133" s="122">
        <v>35</v>
      </c>
      <c r="J133" s="122">
        <v>0</v>
      </c>
      <c r="K133" s="122">
        <v>0</v>
      </c>
      <c r="L133" s="122">
        <v>14.800000190734901</v>
      </c>
      <c r="M133" s="122">
        <v>0</v>
      </c>
      <c r="N133" s="122">
        <v>0</v>
      </c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Q133" s="67"/>
      <c r="BC133" s="67"/>
      <c r="BO133" s="67"/>
    </row>
    <row r="134" spans="1:67">
      <c r="A134" s="122" t="s">
        <v>441</v>
      </c>
      <c r="B134" s="122">
        <v>37.5</v>
      </c>
      <c r="C134" s="122">
        <v>0.10000000149011599</v>
      </c>
      <c r="D134" s="122">
        <v>0.5</v>
      </c>
      <c r="E134" s="122">
        <v>0.44999998807907099</v>
      </c>
      <c r="F134" s="122">
        <v>0</v>
      </c>
      <c r="G134" s="122">
        <v>0</v>
      </c>
      <c r="H134" s="122" t="s">
        <v>442</v>
      </c>
      <c r="I134" s="122">
        <v>37.5</v>
      </c>
      <c r="J134" s="122">
        <v>0</v>
      </c>
      <c r="K134" s="122">
        <v>0</v>
      </c>
      <c r="L134" s="122">
        <v>17.200000762939499</v>
      </c>
      <c r="M134" s="122">
        <v>0</v>
      </c>
      <c r="N134" s="122">
        <v>0</v>
      </c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Q134" s="67"/>
      <c r="BC134" s="67"/>
      <c r="BO134" s="67"/>
    </row>
    <row r="135" spans="1:67">
      <c r="A135" s="182" t="s">
        <v>51</v>
      </c>
      <c r="B135" s="182"/>
      <c r="C135" s="182"/>
      <c r="D135" s="182"/>
      <c r="E135" s="182"/>
      <c r="F135" s="182"/>
      <c r="G135" s="182"/>
      <c r="H135" s="182" t="s">
        <v>52</v>
      </c>
      <c r="I135" s="182"/>
      <c r="J135" s="182"/>
      <c r="K135" s="182"/>
      <c r="L135" s="182"/>
      <c r="M135" s="182"/>
      <c r="N135" s="182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Q135" s="67"/>
      <c r="BC135" s="67"/>
      <c r="BO135" s="67"/>
    </row>
    <row r="136" spans="1:67">
      <c r="A136" s="121" t="s">
        <v>53</v>
      </c>
      <c r="B136" s="121" t="s">
        <v>15</v>
      </c>
      <c r="C136" s="121" t="s">
        <v>54</v>
      </c>
      <c r="D136" s="121" t="s">
        <v>55</v>
      </c>
      <c r="E136" s="121" t="s">
        <v>56</v>
      </c>
      <c r="F136" s="121" t="s">
        <v>57</v>
      </c>
      <c r="G136" s="121" t="s">
        <v>58</v>
      </c>
      <c r="H136" s="121" t="s">
        <v>53</v>
      </c>
      <c r="I136" s="121" t="s">
        <v>15</v>
      </c>
      <c r="J136" s="121" t="s">
        <v>54</v>
      </c>
      <c r="K136" s="121" t="s">
        <v>55</v>
      </c>
      <c r="L136" s="121" t="s">
        <v>56</v>
      </c>
      <c r="M136" s="121" t="s">
        <v>57</v>
      </c>
      <c r="N136" s="121" t="s">
        <v>58</v>
      </c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Q136" s="67"/>
      <c r="BC136" s="67"/>
      <c r="BO136" s="67"/>
    </row>
    <row r="137" spans="1:67">
      <c r="A137" s="182" t="s">
        <v>443</v>
      </c>
      <c r="B137" s="182"/>
      <c r="C137" s="182"/>
      <c r="D137" s="182"/>
      <c r="E137" s="182"/>
      <c r="F137" s="182"/>
      <c r="G137" s="182"/>
      <c r="H137" s="182" t="s">
        <v>443</v>
      </c>
      <c r="I137" s="182"/>
      <c r="J137" s="182"/>
      <c r="K137" s="182"/>
      <c r="L137" s="182"/>
      <c r="M137" s="182"/>
      <c r="N137" s="182"/>
      <c r="P137" s="124" t="str">
        <f>RIGHT(A137,7)</f>
        <v>21.1500</v>
      </c>
      <c r="Q137" s="2">
        <v>41871</v>
      </c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Q137" s="67"/>
      <c r="BC137" s="67"/>
      <c r="BO137" s="67"/>
    </row>
    <row r="138" spans="1:67">
      <c r="A138" s="121" t="s">
        <v>247</v>
      </c>
      <c r="B138" s="121">
        <v>14</v>
      </c>
      <c r="C138" s="121">
        <v>0</v>
      </c>
      <c r="D138" s="121">
        <v>0</v>
      </c>
      <c r="E138" s="121">
        <v>7.0999999046325701</v>
      </c>
      <c r="F138" s="121">
        <v>0</v>
      </c>
      <c r="G138" s="121">
        <v>0</v>
      </c>
      <c r="H138" s="121" t="s">
        <v>248</v>
      </c>
      <c r="I138" s="121">
        <v>14</v>
      </c>
      <c r="J138" s="121">
        <v>0</v>
      </c>
      <c r="K138" s="121">
        <v>0.40000000596046398</v>
      </c>
      <c r="L138" s="121">
        <v>0.10000000149011599</v>
      </c>
      <c r="M138" s="121">
        <v>0</v>
      </c>
      <c r="N138" s="121">
        <v>0</v>
      </c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Q138" s="67"/>
      <c r="BC138" s="67"/>
      <c r="BO138" s="67"/>
    </row>
    <row r="139" spans="1:67">
      <c r="A139" s="121" t="s">
        <v>249</v>
      </c>
      <c r="B139" s="121">
        <v>15</v>
      </c>
      <c r="C139" s="121">
        <v>0</v>
      </c>
      <c r="D139" s="121">
        <v>0</v>
      </c>
      <c r="E139" s="121">
        <v>6.1999998092651403</v>
      </c>
      <c r="F139" s="121">
        <v>0</v>
      </c>
      <c r="G139" s="121">
        <v>0</v>
      </c>
      <c r="H139" s="121" t="s">
        <v>250</v>
      </c>
      <c r="I139" s="121">
        <v>15</v>
      </c>
      <c r="J139" s="121">
        <v>0</v>
      </c>
      <c r="K139" s="121">
        <v>0.40000000596046398</v>
      </c>
      <c r="L139" s="121">
        <v>0.20000000298023199</v>
      </c>
      <c r="M139" s="121">
        <v>0</v>
      </c>
      <c r="N139" s="121">
        <v>0</v>
      </c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Q139" s="67"/>
      <c r="BC139" s="67"/>
      <c r="BO139" s="67"/>
    </row>
    <row r="140" spans="1:67">
      <c r="A140" s="121" t="s">
        <v>251</v>
      </c>
      <c r="B140" s="121">
        <v>16</v>
      </c>
      <c r="C140" s="121">
        <v>0</v>
      </c>
      <c r="D140" s="121">
        <v>0</v>
      </c>
      <c r="E140" s="121">
        <v>5.4000000953674299</v>
      </c>
      <c r="F140" s="121">
        <v>0</v>
      </c>
      <c r="G140" s="121">
        <v>0</v>
      </c>
      <c r="H140" s="121" t="s">
        <v>252</v>
      </c>
      <c r="I140" s="121">
        <v>16</v>
      </c>
      <c r="J140" s="121">
        <v>0.15000000596046401</v>
      </c>
      <c r="K140" s="121">
        <v>0.55000001192092896</v>
      </c>
      <c r="L140" s="121">
        <v>0.40000000596046398</v>
      </c>
      <c r="M140" s="121">
        <v>0</v>
      </c>
      <c r="N140" s="121">
        <v>0</v>
      </c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Q140" s="67"/>
      <c r="BC140" s="67"/>
      <c r="BO140" s="67"/>
    </row>
    <row r="141" spans="1:67">
      <c r="A141" s="121" t="s">
        <v>253</v>
      </c>
      <c r="B141" s="121">
        <v>17</v>
      </c>
      <c r="C141" s="121">
        <v>0</v>
      </c>
      <c r="D141" s="121">
        <v>0</v>
      </c>
      <c r="E141" s="121">
        <v>4.6999998092651403</v>
      </c>
      <c r="F141" s="121">
        <v>0</v>
      </c>
      <c r="G141" s="121">
        <v>0</v>
      </c>
      <c r="H141" s="121" t="s">
        <v>254</v>
      </c>
      <c r="I141" s="121">
        <v>17</v>
      </c>
      <c r="J141" s="121">
        <v>0.44999998807907099</v>
      </c>
      <c r="K141" s="121">
        <v>0.85000002384185802</v>
      </c>
      <c r="L141" s="121">
        <v>0.69999998807907104</v>
      </c>
      <c r="M141" s="121">
        <v>0</v>
      </c>
      <c r="N141" s="121">
        <v>0</v>
      </c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Q141" s="67"/>
      <c r="BC141" s="67"/>
      <c r="BO141" s="67"/>
    </row>
    <row r="142" spans="1:67">
      <c r="A142" s="121" t="s">
        <v>255</v>
      </c>
      <c r="B142" s="121">
        <v>18</v>
      </c>
      <c r="C142" s="121">
        <v>0</v>
      </c>
      <c r="D142" s="121">
        <v>0</v>
      </c>
      <c r="E142" s="121">
        <v>4.0500001907348597</v>
      </c>
      <c r="F142" s="121">
        <v>0</v>
      </c>
      <c r="G142" s="121">
        <v>0</v>
      </c>
      <c r="H142" s="121" t="s">
        <v>256</v>
      </c>
      <c r="I142" s="121">
        <v>18</v>
      </c>
      <c r="J142" s="121">
        <v>0.80000001192092896</v>
      </c>
      <c r="K142" s="121">
        <v>1.20000004768372</v>
      </c>
      <c r="L142" s="121">
        <v>1.04999995231628</v>
      </c>
      <c r="M142" s="121">
        <v>0</v>
      </c>
      <c r="N142" s="121">
        <v>0</v>
      </c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Q142" s="67"/>
      <c r="BC142" s="67"/>
      <c r="BO142" s="67"/>
    </row>
    <row r="143" spans="1:67">
      <c r="A143" s="121" t="s">
        <v>257</v>
      </c>
      <c r="B143" s="121">
        <v>19</v>
      </c>
      <c r="C143" s="121">
        <v>0</v>
      </c>
      <c r="D143" s="121">
        <v>0</v>
      </c>
      <c r="E143" s="121">
        <v>3.5</v>
      </c>
      <c r="F143" s="121">
        <v>0</v>
      </c>
      <c r="G143" s="121">
        <v>0</v>
      </c>
      <c r="H143" s="121" t="s">
        <v>258</v>
      </c>
      <c r="I143" s="121">
        <v>19</v>
      </c>
      <c r="J143" s="121">
        <v>1.29999995231628</v>
      </c>
      <c r="K143" s="121">
        <v>1.70000004768372</v>
      </c>
      <c r="L143" s="121">
        <v>1.5</v>
      </c>
      <c r="M143" s="121">
        <v>0</v>
      </c>
      <c r="N143" s="121">
        <v>0</v>
      </c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Q143" s="67"/>
      <c r="BC143" s="67"/>
      <c r="BO143" s="67"/>
    </row>
    <row r="144" spans="1:67">
      <c r="A144" s="121" t="s">
        <v>259</v>
      </c>
      <c r="B144" s="121">
        <v>20</v>
      </c>
      <c r="C144" s="121">
        <v>0</v>
      </c>
      <c r="D144" s="121">
        <v>0</v>
      </c>
      <c r="E144" s="121">
        <v>3.0499999523162802</v>
      </c>
      <c r="F144" s="121">
        <v>0</v>
      </c>
      <c r="G144" s="121">
        <v>0</v>
      </c>
      <c r="H144" s="121" t="s">
        <v>260</v>
      </c>
      <c r="I144" s="121">
        <v>20</v>
      </c>
      <c r="J144" s="121">
        <v>1.8500000238418599</v>
      </c>
      <c r="K144" s="121">
        <v>2.25</v>
      </c>
      <c r="L144" s="121">
        <v>2.0499999523162802</v>
      </c>
      <c r="M144" s="121">
        <v>0</v>
      </c>
      <c r="N144" s="121">
        <v>0</v>
      </c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Q144" s="67"/>
      <c r="BC144" s="67"/>
      <c r="BO144" s="67"/>
    </row>
    <row r="145" spans="1:67">
      <c r="A145" s="121" t="s">
        <v>261</v>
      </c>
      <c r="B145" s="121">
        <v>21</v>
      </c>
      <c r="C145" s="121">
        <v>2.5499999523162802</v>
      </c>
      <c r="D145" s="121">
        <v>3.0499999523162802</v>
      </c>
      <c r="E145" s="121">
        <v>2.7000000476837198</v>
      </c>
      <c r="F145" s="121">
        <v>0</v>
      </c>
      <c r="G145" s="121">
        <v>0</v>
      </c>
      <c r="H145" s="121" t="s">
        <v>262</v>
      </c>
      <c r="I145" s="121">
        <v>21</v>
      </c>
      <c r="J145" s="121">
        <v>2.4500000476837198</v>
      </c>
      <c r="K145" s="121">
        <v>2.9000000953674299</v>
      </c>
      <c r="L145" s="121">
        <v>2.7000000476837198</v>
      </c>
      <c r="M145" s="121">
        <v>0</v>
      </c>
      <c r="N145" s="121">
        <v>0</v>
      </c>
      <c r="Q145" s="2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Q145" s="67"/>
      <c r="BC145" s="67"/>
      <c r="BO145" s="67"/>
    </row>
    <row r="146" spans="1:67">
      <c r="A146" s="121" t="s">
        <v>263</v>
      </c>
      <c r="B146" s="121">
        <v>22</v>
      </c>
      <c r="C146" s="121">
        <v>2.25</v>
      </c>
      <c r="D146" s="121">
        <v>2.7000000476837198</v>
      </c>
      <c r="E146" s="121">
        <v>2.3499999046325701</v>
      </c>
      <c r="F146" s="121">
        <v>0</v>
      </c>
      <c r="G146" s="121">
        <v>0</v>
      </c>
      <c r="H146" s="121" t="s">
        <v>264</v>
      </c>
      <c r="I146" s="121">
        <v>22</v>
      </c>
      <c r="J146" s="121">
        <v>0</v>
      </c>
      <c r="K146" s="121">
        <v>0</v>
      </c>
      <c r="L146" s="121">
        <v>3.3499999046325701</v>
      </c>
      <c r="M146" s="121">
        <v>0</v>
      </c>
      <c r="N146" s="121">
        <v>0</v>
      </c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Q146" s="67"/>
      <c r="BC146" s="67"/>
      <c r="BO146" s="67"/>
    </row>
    <row r="147" spans="1:67">
      <c r="A147" s="121" t="s">
        <v>265</v>
      </c>
      <c r="B147" s="121">
        <v>23</v>
      </c>
      <c r="C147" s="121">
        <v>2</v>
      </c>
      <c r="D147" s="121">
        <v>2.4000000953674299</v>
      </c>
      <c r="E147" s="121">
        <v>2.0999999046325701</v>
      </c>
      <c r="F147" s="121">
        <v>0</v>
      </c>
      <c r="G147" s="121">
        <v>0</v>
      </c>
      <c r="H147" s="121" t="s">
        <v>266</v>
      </c>
      <c r="I147" s="121">
        <v>23</v>
      </c>
      <c r="J147" s="121">
        <v>0</v>
      </c>
      <c r="K147" s="121">
        <v>0</v>
      </c>
      <c r="L147" s="121">
        <v>4.0999999046325701</v>
      </c>
      <c r="M147" s="121">
        <v>0</v>
      </c>
      <c r="N147" s="121">
        <v>0</v>
      </c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Q147" s="67"/>
      <c r="BC147" s="67"/>
      <c r="BO147" s="67"/>
    </row>
    <row r="148" spans="1:67">
      <c r="A148" s="121" t="s">
        <v>267</v>
      </c>
      <c r="B148" s="121">
        <v>24</v>
      </c>
      <c r="C148" s="121">
        <v>1.79999995231628</v>
      </c>
      <c r="D148" s="121">
        <v>2.2000000476837198</v>
      </c>
      <c r="E148" s="121">
        <v>1.8999999761581401</v>
      </c>
      <c r="F148" s="121">
        <v>0</v>
      </c>
      <c r="G148" s="121">
        <v>0</v>
      </c>
      <c r="H148" s="121" t="s">
        <v>268</v>
      </c>
      <c r="I148" s="121">
        <v>24</v>
      </c>
      <c r="J148" s="121">
        <v>0</v>
      </c>
      <c r="K148" s="121">
        <v>0</v>
      </c>
      <c r="L148" s="121">
        <v>4.8499999046325701</v>
      </c>
      <c r="M148" s="121">
        <v>0</v>
      </c>
      <c r="N148" s="121">
        <v>0</v>
      </c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Q148" s="67"/>
      <c r="BC148" s="67"/>
      <c r="BO148" s="67"/>
    </row>
    <row r="149" spans="1:67">
      <c r="A149" s="121" t="s">
        <v>269</v>
      </c>
      <c r="B149" s="121">
        <v>25</v>
      </c>
      <c r="C149" s="121">
        <v>1.6000000238418599</v>
      </c>
      <c r="D149" s="121">
        <v>2</v>
      </c>
      <c r="E149" s="121">
        <v>1.70000004768372</v>
      </c>
      <c r="F149" s="121">
        <v>0</v>
      </c>
      <c r="G149" s="121">
        <v>0</v>
      </c>
      <c r="H149" s="121" t="s">
        <v>270</v>
      </c>
      <c r="I149" s="121">
        <v>25</v>
      </c>
      <c r="J149" s="121">
        <v>0</v>
      </c>
      <c r="K149" s="121">
        <v>0</v>
      </c>
      <c r="L149" s="121">
        <v>5.6999998092651403</v>
      </c>
      <c r="M149" s="121">
        <v>0</v>
      </c>
      <c r="N149" s="121">
        <v>0</v>
      </c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Q149" s="67"/>
      <c r="BC149" s="67"/>
      <c r="BO149" s="67"/>
    </row>
    <row r="150" spans="1:67">
      <c r="A150" s="121" t="s">
        <v>271</v>
      </c>
      <c r="B150" s="121">
        <v>26</v>
      </c>
      <c r="C150" s="121">
        <v>1.3999999761581401</v>
      </c>
      <c r="D150" s="121">
        <v>1.79999995231628</v>
      </c>
      <c r="E150" s="121">
        <v>1.54999995231628</v>
      </c>
      <c r="F150" s="121">
        <v>0</v>
      </c>
      <c r="G150" s="121">
        <v>0</v>
      </c>
      <c r="H150" s="121" t="s">
        <v>272</v>
      </c>
      <c r="I150" s="121">
        <v>26</v>
      </c>
      <c r="J150" s="121">
        <v>0</v>
      </c>
      <c r="K150" s="121">
        <v>0</v>
      </c>
      <c r="L150" s="121">
        <v>6.5</v>
      </c>
      <c r="M150" s="121">
        <v>0</v>
      </c>
      <c r="N150" s="121">
        <v>0</v>
      </c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Q150" s="67"/>
      <c r="BC150" s="67"/>
      <c r="BO150" s="67"/>
    </row>
    <row r="151" spans="1:67">
      <c r="A151" s="121" t="s">
        <v>273</v>
      </c>
      <c r="B151" s="121">
        <v>27</v>
      </c>
      <c r="C151" s="121">
        <v>1.29999995231628</v>
      </c>
      <c r="D151" s="121">
        <v>1.70000004768372</v>
      </c>
      <c r="E151" s="121">
        <v>1.3999999761581401</v>
      </c>
      <c r="F151" s="121">
        <v>0</v>
      </c>
      <c r="G151" s="121">
        <v>0</v>
      </c>
      <c r="H151" s="121" t="s">
        <v>274</v>
      </c>
      <c r="I151" s="121">
        <v>27</v>
      </c>
      <c r="J151" s="121">
        <v>0</v>
      </c>
      <c r="K151" s="121">
        <v>0</v>
      </c>
      <c r="L151" s="121">
        <v>7.3499999046325701</v>
      </c>
      <c r="M151" s="121">
        <v>0</v>
      </c>
      <c r="N151" s="121">
        <v>0</v>
      </c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Q151" s="67"/>
      <c r="BC151" s="67"/>
      <c r="BO151" s="67"/>
    </row>
    <row r="152" spans="1:67">
      <c r="A152" s="121" t="s">
        <v>275</v>
      </c>
      <c r="B152" s="121">
        <v>28</v>
      </c>
      <c r="C152" s="121">
        <v>1.1000000238418599</v>
      </c>
      <c r="D152" s="121">
        <v>1.5</v>
      </c>
      <c r="E152" s="121">
        <v>1.29999995231628</v>
      </c>
      <c r="F152" s="121">
        <v>0</v>
      </c>
      <c r="G152" s="121">
        <v>0</v>
      </c>
      <c r="H152" s="121" t="s">
        <v>276</v>
      </c>
      <c r="I152" s="121">
        <v>28</v>
      </c>
      <c r="J152" s="121">
        <v>0</v>
      </c>
      <c r="K152" s="121">
        <v>0</v>
      </c>
      <c r="L152" s="121">
        <v>8.25</v>
      </c>
      <c r="M152" s="121">
        <v>0</v>
      </c>
      <c r="N152" s="121">
        <v>0</v>
      </c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Q152" s="67"/>
      <c r="BC152" s="67"/>
      <c r="BO152" s="67"/>
    </row>
    <row r="153" spans="1:67">
      <c r="A153" s="121" t="s">
        <v>277</v>
      </c>
      <c r="B153" s="121">
        <v>29</v>
      </c>
      <c r="C153" s="121">
        <v>0.94999998807907104</v>
      </c>
      <c r="D153" s="121">
        <v>1.3500000238418599</v>
      </c>
      <c r="E153" s="121">
        <v>1.1499999761581401</v>
      </c>
      <c r="F153" s="121">
        <v>0</v>
      </c>
      <c r="G153" s="121">
        <v>0</v>
      </c>
      <c r="H153" s="121" t="s">
        <v>278</v>
      </c>
      <c r="I153" s="121">
        <v>29</v>
      </c>
      <c r="J153" s="121">
        <v>0</v>
      </c>
      <c r="K153" s="121">
        <v>0</v>
      </c>
      <c r="L153" s="121">
        <v>9.1499996185302699</v>
      </c>
      <c r="M153" s="121">
        <v>0</v>
      </c>
      <c r="N153" s="121">
        <v>0</v>
      </c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Q153" s="67"/>
      <c r="BC153" s="67"/>
      <c r="BO153" s="67"/>
    </row>
    <row r="154" spans="1:67">
      <c r="A154" s="121" t="s">
        <v>279</v>
      </c>
      <c r="B154" s="121">
        <v>30</v>
      </c>
      <c r="C154" s="121">
        <v>0.80000001192092896</v>
      </c>
      <c r="D154" s="121">
        <v>1.20000004768372</v>
      </c>
      <c r="E154" s="121">
        <v>1.04999995231628</v>
      </c>
      <c r="F154" s="121">
        <v>0</v>
      </c>
      <c r="G154" s="121">
        <v>0</v>
      </c>
      <c r="H154" s="121" t="s">
        <v>280</v>
      </c>
      <c r="I154" s="121">
        <v>30</v>
      </c>
      <c r="J154" s="121">
        <v>0</v>
      </c>
      <c r="K154" s="121">
        <v>0</v>
      </c>
      <c r="L154" s="121">
        <v>10.050000190734901</v>
      </c>
      <c r="M154" s="121">
        <v>0</v>
      </c>
      <c r="N154" s="121">
        <v>0</v>
      </c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Q154" s="67"/>
      <c r="BC154" s="67"/>
      <c r="BO154" s="67"/>
    </row>
    <row r="155" spans="1:67">
      <c r="A155" s="121" t="s">
        <v>281</v>
      </c>
      <c r="B155" s="121">
        <v>32.5</v>
      </c>
      <c r="C155" s="121">
        <v>0.55000001192092896</v>
      </c>
      <c r="D155" s="121">
        <v>0.94999998807907104</v>
      </c>
      <c r="E155" s="121">
        <v>0.85000002384185802</v>
      </c>
      <c r="F155" s="121">
        <v>0</v>
      </c>
      <c r="G155" s="121">
        <v>0</v>
      </c>
      <c r="H155" s="121" t="s">
        <v>282</v>
      </c>
      <c r="I155" s="121">
        <v>32.5</v>
      </c>
      <c r="J155" s="121">
        <v>0</v>
      </c>
      <c r="K155" s="121">
        <v>0</v>
      </c>
      <c r="L155" s="121">
        <v>12.3500003814697</v>
      </c>
      <c r="M155" s="121">
        <v>0</v>
      </c>
      <c r="N155" s="121">
        <v>0</v>
      </c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Q155" s="67"/>
      <c r="BC155" s="67"/>
      <c r="BO155" s="67"/>
    </row>
    <row r="156" spans="1:67">
      <c r="A156" s="121" t="s">
        <v>444</v>
      </c>
      <c r="B156" s="121">
        <v>35</v>
      </c>
      <c r="C156" s="121">
        <v>0.30000001192092901</v>
      </c>
      <c r="D156" s="121">
        <v>0.69999998807907104</v>
      </c>
      <c r="E156" s="121">
        <v>0.69999998807907104</v>
      </c>
      <c r="F156" s="121">
        <v>0</v>
      </c>
      <c r="G156" s="121">
        <v>0</v>
      </c>
      <c r="H156" s="121" t="s">
        <v>445</v>
      </c>
      <c r="I156" s="121">
        <v>35</v>
      </c>
      <c r="J156" s="121">
        <v>0</v>
      </c>
      <c r="K156" s="121">
        <v>0</v>
      </c>
      <c r="L156" s="121">
        <v>14.6499996185303</v>
      </c>
      <c r="M156" s="121">
        <v>0</v>
      </c>
      <c r="N156" s="121">
        <v>0</v>
      </c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Q156" s="67"/>
      <c r="BC156" s="67"/>
      <c r="BO156" s="67"/>
    </row>
    <row r="157" spans="1:67">
      <c r="A157" s="121" t="s">
        <v>446</v>
      </c>
      <c r="B157" s="121">
        <v>37.5</v>
      </c>
      <c r="C157" s="121">
        <v>0.15000000596046401</v>
      </c>
      <c r="D157" s="121">
        <v>0.55000001192092896</v>
      </c>
      <c r="E157" s="121">
        <v>0.55000001192092896</v>
      </c>
      <c r="F157" s="121">
        <v>0</v>
      </c>
      <c r="G157" s="121">
        <v>0</v>
      </c>
      <c r="H157" s="121" t="s">
        <v>447</v>
      </c>
      <c r="I157" s="121">
        <v>37.5</v>
      </c>
      <c r="J157" s="121">
        <v>0</v>
      </c>
      <c r="K157" s="121">
        <v>0</v>
      </c>
      <c r="L157" s="121">
        <v>17.049999237060501</v>
      </c>
      <c r="M157" s="121">
        <v>0</v>
      </c>
      <c r="N157" s="121">
        <v>0</v>
      </c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Q157" s="67"/>
      <c r="BC157" s="67"/>
      <c r="BO157" s="67"/>
    </row>
    <row r="158" spans="1:67">
      <c r="A158" s="121" t="s">
        <v>448</v>
      </c>
      <c r="B158" s="121">
        <v>40</v>
      </c>
      <c r="C158" s="121">
        <v>5.0000000745058101E-2</v>
      </c>
      <c r="D158" s="121">
        <v>0.44999998807907099</v>
      </c>
      <c r="E158" s="121">
        <v>0.44999998807907099</v>
      </c>
      <c r="F158" s="121">
        <v>0</v>
      </c>
      <c r="G158" s="121">
        <v>0</v>
      </c>
      <c r="H158" s="121" t="s">
        <v>449</v>
      </c>
      <c r="I158" s="121">
        <v>40</v>
      </c>
      <c r="J158" s="121">
        <v>0</v>
      </c>
      <c r="K158" s="121">
        <v>0</v>
      </c>
      <c r="L158" s="121">
        <v>19.450000762939499</v>
      </c>
      <c r="M158" s="121">
        <v>0</v>
      </c>
      <c r="N158" s="121">
        <v>0</v>
      </c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Q158" s="67"/>
      <c r="BC158" s="67"/>
      <c r="BO158" s="67"/>
    </row>
    <row r="159" spans="1:67">
      <c r="A159" s="121" t="s">
        <v>450</v>
      </c>
      <c r="B159" s="121">
        <v>42.5</v>
      </c>
      <c r="C159" s="121">
        <v>0</v>
      </c>
      <c r="D159" s="121">
        <v>0.40000000596046398</v>
      </c>
      <c r="E159" s="121">
        <v>0.40000000596046398</v>
      </c>
      <c r="F159" s="121">
        <v>0</v>
      </c>
      <c r="G159" s="121">
        <v>0</v>
      </c>
      <c r="H159" s="121" t="s">
        <v>451</v>
      </c>
      <c r="I159" s="121">
        <v>42.5</v>
      </c>
      <c r="J159" s="121">
        <v>0</v>
      </c>
      <c r="K159" s="121">
        <v>0</v>
      </c>
      <c r="L159" s="121">
        <v>21.850000381469702</v>
      </c>
      <c r="M159" s="121">
        <v>0</v>
      </c>
      <c r="N159" s="121">
        <v>0</v>
      </c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Q159" s="67"/>
      <c r="BC159" s="67"/>
      <c r="BO159" s="67"/>
    </row>
    <row r="160" spans="1:67">
      <c r="A160" s="121" t="s">
        <v>452</v>
      </c>
      <c r="B160" s="121">
        <v>45</v>
      </c>
      <c r="C160" s="121">
        <v>0</v>
      </c>
      <c r="D160" s="121">
        <v>0</v>
      </c>
      <c r="E160" s="121">
        <v>0.30000001192092901</v>
      </c>
      <c r="F160" s="121">
        <v>0</v>
      </c>
      <c r="G160" s="121">
        <v>0</v>
      </c>
      <c r="H160" s="121" t="s">
        <v>453</v>
      </c>
      <c r="I160" s="121">
        <v>45</v>
      </c>
      <c r="J160" s="121">
        <v>0</v>
      </c>
      <c r="K160" s="121">
        <v>0</v>
      </c>
      <c r="L160" s="121">
        <v>24.25</v>
      </c>
      <c r="M160" s="121">
        <v>0</v>
      </c>
      <c r="N160" s="121">
        <v>0</v>
      </c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Q160" s="67"/>
      <c r="BC160" s="67"/>
      <c r="BO160" s="67"/>
    </row>
    <row r="161" spans="1:67">
      <c r="A161" s="121" t="s">
        <v>454</v>
      </c>
      <c r="B161" s="121">
        <v>47.5</v>
      </c>
      <c r="C161" s="121">
        <v>0</v>
      </c>
      <c r="D161" s="121">
        <v>0</v>
      </c>
      <c r="E161" s="121">
        <v>0.25</v>
      </c>
      <c r="F161" s="121">
        <v>0</v>
      </c>
      <c r="G161" s="121">
        <v>0</v>
      </c>
      <c r="H161" s="121" t="s">
        <v>455</v>
      </c>
      <c r="I161" s="121">
        <v>47.5</v>
      </c>
      <c r="J161" s="121">
        <v>0</v>
      </c>
      <c r="K161" s="121">
        <v>0</v>
      </c>
      <c r="L161" s="121">
        <v>26.700000762939499</v>
      </c>
      <c r="M161" s="121">
        <v>0</v>
      </c>
      <c r="N161" s="121">
        <v>0</v>
      </c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Q161" s="67"/>
      <c r="BC161" s="67"/>
      <c r="BO161" s="67"/>
    </row>
    <row r="162" spans="1:67">
      <c r="A162" s="121" t="s">
        <v>456</v>
      </c>
      <c r="B162" s="121">
        <v>50</v>
      </c>
      <c r="C162" s="121">
        <v>0</v>
      </c>
      <c r="D162" s="121">
        <v>0</v>
      </c>
      <c r="E162" s="121">
        <v>0.20000000298023199</v>
      </c>
      <c r="F162" s="121">
        <v>0</v>
      </c>
      <c r="G162" s="121">
        <v>0</v>
      </c>
      <c r="H162" s="121" t="s">
        <v>457</v>
      </c>
      <c r="I162" s="121">
        <v>50</v>
      </c>
      <c r="J162" s="121">
        <v>0</v>
      </c>
      <c r="K162" s="121">
        <v>0</v>
      </c>
      <c r="L162" s="121">
        <v>29.149999618530298</v>
      </c>
      <c r="M162" s="121">
        <v>0</v>
      </c>
      <c r="N162" s="121">
        <v>0</v>
      </c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Q162" s="67"/>
      <c r="BC162" s="67"/>
      <c r="BO162" s="67"/>
    </row>
    <row r="163" spans="1:67">
      <c r="A163" s="182" t="s">
        <v>458</v>
      </c>
      <c r="B163" s="182"/>
      <c r="C163" s="182"/>
      <c r="D163" s="182"/>
      <c r="E163" s="182"/>
      <c r="F163" s="182"/>
      <c r="G163" s="182"/>
      <c r="H163" s="182" t="s">
        <v>458</v>
      </c>
      <c r="I163" s="182"/>
      <c r="J163" s="182"/>
      <c r="K163" s="182"/>
      <c r="L163" s="182"/>
      <c r="M163" s="182"/>
      <c r="N163" s="182"/>
      <c r="P163" s="124" t="str">
        <f>RIGHT(A163,7)</f>
        <v>21.2500</v>
      </c>
      <c r="Q163" s="2">
        <v>41899</v>
      </c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Q163" s="67"/>
      <c r="BC163" s="67"/>
      <c r="BO163" s="67"/>
    </row>
    <row r="164" spans="1:67">
      <c r="A164" s="121" t="s">
        <v>459</v>
      </c>
      <c r="B164" s="121">
        <v>9</v>
      </c>
      <c r="C164" s="121">
        <v>0</v>
      </c>
      <c r="D164" s="121">
        <v>0</v>
      </c>
      <c r="E164" s="121">
        <v>12.1000003814697</v>
      </c>
      <c r="F164" s="121">
        <v>0</v>
      </c>
      <c r="G164" s="121">
        <v>0</v>
      </c>
      <c r="H164" s="121" t="s">
        <v>460</v>
      </c>
      <c r="I164" s="121">
        <v>9</v>
      </c>
      <c r="J164" s="121">
        <v>0</v>
      </c>
      <c r="K164" s="121">
        <v>0</v>
      </c>
      <c r="L164" s="121">
        <v>5.0000000745058101E-2</v>
      </c>
      <c r="M164" s="121">
        <v>0</v>
      </c>
      <c r="N164" s="121">
        <v>0</v>
      </c>
    </row>
    <row r="165" spans="1:67">
      <c r="A165" s="121" t="s">
        <v>461</v>
      </c>
      <c r="B165" s="121">
        <v>10</v>
      </c>
      <c r="C165" s="121">
        <v>0</v>
      </c>
      <c r="D165" s="121">
        <v>0</v>
      </c>
      <c r="E165" s="121">
        <v>11.1000003814697</v>
      </c>
      <c r="F165" s="121">
        <v>0</v>
      </c>
      <c r="G165" s="121">
        <v>0</v>
      </c>
      <c r="H165" s="121" t="s">
        <v>462</v>
      </c>
      <c r="I165" s="121">
        <v>10</v>
      </c>
      <c r="J165" s="121">
        <v>0</v>
      </c>
      <c r="K165" s="121">
        <v>0</v>
      </c>
      <c r="L165" s="121">
        <v>5.0000000745058101E-2</v>
      </c>
      <c r="M165" s="121">
        <v>0</v>
      </c>
      <c r="N165" s="121">
        <v>0</v>
      </c>
    </row>
    <row r="166" spans="1:67">
      <c r="A166" s="121" t="s">
        <v>463</v>
      </c>
      <c r="B166" s="121">
        <v>11</v>
      </c>
      <c r="C166" s="121">
        <v>0</v>
      </c>
      <c r="D166" s="121">
        <v>0</v>
      </c>
      <c r="E166" s="121">
        <v>10.1000003814697</v>
      </c>
      <c r="F166" s="121">
        <v>0</v>
      </c>
      <c r="G166" s="121">
        <v>0</v>
      </c>
      <c r="H166" s="121" t="s">
        <v>464</v>
      </c>
      <c r="I166" s="121">
        <v>11</v>
      </c>
      <c r="J166" s="121">
        <v>0</v>
      </c>
      <c r="K166" s="121">
        <v>0</v>
      </c>
      <c r="L166" s="121">
        <v>5.0000000745058101E-2</v>
      </c>
      <c r="M166" s="121">
        <v>0</v>
      </c>
      <c r="N166" s="121">
        <v>0</v>
      </c>
    </row>
    <row r="167" spans="1:67">
      <c r="A167" s="121" t="s">
        <v>283</v>
      </c>
      <c r="B167" s="121">
        <v>12</v>
      </c>
      <c r="C167" s="121">
        <v>0</v>
      </c>
      <c r="D167" s="121">
        <v>0</v>
      </c>
      <c r="E167" s="121">
        <v>9.1000003814697301</v>
      </c>
      <c r="F167" s="121">
        <v>0</v>
      </c>
      <c r="G167" s="121">
        <v>0</v>
      </c>
      <c r="H167" s="121" t="s">
        <v>284</v>
      </c>
      <c r="I167" s="121">
        <v>12</v>
      </c>
      <c r="J167" s="121">
        <v>0</v>
      </c>
      <c r="K167" s="121">
        <v>0</v>
      </c>
      <c r="L167" s="121">
        <v>5.0000000745058101E-2</v>
      </c>
      <c r="M167" s="121">
        <v>0</v>
      </c>
      <c r="N167" s="121">
        <v>0</v>
      </c>
    </row>
    <row r="168" spans="1:67">
      <c r="A168" s="121" t="s">
        <v>285</v>
      </c>
      <c r="B168" s="121">
        <v>13</v>
      </c>
      <c r="C168" s="121">
        <v>0</v>
      </c>
      <c r="D168" s="121">
        <v>0</v>
      </c>
      <c r="E168" s="121">
        <v>8.1499996185302699</v>
      </c>
      <c r="F168" s="121">
        <v>0</v>
      </c>
      <c r="G168" s="121">
        <v>0</v>
      </c>
      <c r="H168" s="121" t="s">
        <v>286</v>
      </c>
      <c r="I168" s="121">
        <v>13</v>
      </c>
      <c r="J168" s="121">
        <v>0</v>
      </c>
      <c r="K168" s="121">
        <v>0.40000000596046398</v>
      </c>
      <c r="L168" s="121">
        <v>5.0000000745058101E-2</v>
      </c>
      <c r="M168" s="121">
        <v>0</v>
      </c>
      <c r="N168" s="121">
        <v>0</v>
      </c>
    </row>
    <row r="169" spans="1:67">
      <c r="A169" s="121" t="s">
        <v>287</v>
      </c>
      <c r="B169" s="121">
        <v>14</v>
      </c>
      <c r="C169" s="121">
        <v>0</v>
      </c>
      <c r="D169" s="121">
        <v>0</v>
      </c>
      <c r="E169" s="121">
        <v>7.25</v>
      </c>
      <c r="F169" s="121">
        <v>0</v>
      </c>
      <c r="G169" s="121">
        <v>0</v>
      </c>
      <c r="H169" s="121" t="s">
        <v>288</v>
      </c>
      <c r="I169" s="121">
        <v>14</v>
      </c>
      <c r="J169" s="121">
        <v>0</v>
      </c>
      <c r="K169" s="121">
        <v>0.40000000596046398</v>
      </c>
      <c r="L169" s="121">
        <v>0.10000000149011599</v>
      </c>
      <c r="M169" s="121">
        <v>0</v>
      </c>
      <c r="N169" s="121">
        <v>0</v>
      </c>
    </row>
    <row r="170" spans="1:67">
      <c r="A170" s="121" t="s">
        <v>289</v>
      </c>
      <c r="B170" s="121">
        <v>15</v>
      </c>
      <c r="C170" s="121">
        <v>0</v>
      </c>
      <c r="D170" s="121">
        <v>0</v>
      </c>
      <c r="E170" s="121">
        <v>6.3499999046325701</v>
      </c>
      <c r="F170" s="121">
        <v>0</v>
      </c>
      <c r="G170" s="121">
        <v>0</v>
      </c>
      <c r="H170" s="121" t="s">
        <v>290</v>
      </c>
      <c r="I170" s="121">
        <v>15</v>
      </c>
      <c r="J170" s="121">
        <v>0.10000000149011599</v>
      </c>
      <c r="K170" s="121">
        <v>0.5</v>
      </c>
      <c r="L170" s="121">
        <v>0.25</v>
      </c>
      <c r="M170" s="121">
        <v>0</v>
      </c>
      <c r="N170" s="121">
        <v>0</v>
      </c>
    </row>
    <row r="171" spans="1:67">
      <c r="A171" s="121" t="s">
        <v>291</v>
      </c>
      <c r="B171" s="121">
        <v>16</v>
      </c>
      <c r="C171" s="121">
        <v>0</v>
      </c>
      <c r="D171" s="121">
        <v>0</v>
      </c>
      <c r="E171" s="121">
        <v>5.5500001907348597</v>
      </c>
      <c r="F171" s="121">
        <v>0</v>
      </c>
      <c r="G171" s="121">
        <v>0</v>
      </c>
      <c r="H171" s="121" t="s">
        <v>292</v>
      </c>
      <c r="I171" s="121">
        <v>16</v>
      </c>
      <c r="J171" s="121">
        <v>0.25</v>
      </c>
      <c r="K171" s="121">
        <v>0.64999997615814198</v>
      </c>
      <c r="L171" s="121">
        <v>0.44999998807907099</v>
      </c>
      <c r="M171" s="121">
        <v>0</v>
      </c>
      <c r="N171" s="121">
        <v>0</v>
      </c>
    </row>
    <row r="172" spans="1:67">
      <c r="A172" s="121" t="s">
        <v>293</v>
      </c>
      <c r="B172" s="121">
        <v>17</v>
      </c>
      <c r="C172" s="121">
        <v>0</v>
      </c>
      <c r="D172" s="121">
        <v>0</v>
      </c>
      <c r="E172" s="121">
        <v>4.8499999046325701</v>
      </c>
      <c r="F172" s="121">
        <v>0</v>
      </c>
      <c r="G172" s="121">
        <v>0</v>
      </c>
      <c r="H172" s="121" t="s">
        <v>294</v>
      </c>
      <c r="I172" s="121">
        <v>17</v>
      </c>
      <c r="J172" s="121">
        <v>0.5</v>
      </c>
      <c r="K172" s="121">
        <v>0.89999997615814198</v>
      </c>
      <c r="L172" s="121">
        <v>0.75</v>
      </c>
      <c r="M172" s="121">
        <v>0</v>
      </c>
      <c r="N172" s="121">
        <v>0</v>
      </c>
    </row>
    <row r="173" spans="1:67">
      <c r="A173" s="121" t="s">
        <v>295</v>
      </c>
      <c r="B173" s="121">
        <v>18</v>
      </c>
      <c r="C173" s="121">
        <v>0</v>
      </c>
      <c r="D173" s="121">
        <v>0</v>
      </c>
      <c r="E173" s="121">
        <v>4.25</v>
      </c>
      <c r="F173" s="121">
        <v>0</v>
      </c>
      <c r="G173" s="121">
        <v>0</v>
      </c>
      <c r="H173" s="121" t="s">
        <v>296</v>
      </c>
      <c r="I173" s="121">
        <v>18</v>
      </c>
      <c r="J173" s="121">
        <v>0.89999997615814198</v>
      </c>
      <c r="K173" s="121">
        <v>1.29999995231628</v>
      </c>
      <c r="L173" s="121">
        <v>1.1000000238418599</v>
      </c>
      <c r="M173" s="121">
        <v>0</v>
      </c>
      <c r="N173" s="121">
        <v>0</v>
      </c>
    </row>
    <row r="174" spans="1:67">
      <c r="A174" s="121" t="s">
        <v>297</v>
      </c>
      <c r="B174" s="121">
        <v>19</v>
      </c>
      <c r="C174" s="121">
        <v>0</v>
      </c>
      <c r="D174" s="121">
        <v>0</v>
      </c>
      <c r="E174" s="121">
        <v>3.7000000476837198</v>
      </c>
      <c r="F174" s="121">
        <v>0</v>
      </c>
      <c r="G174" s="121">
        <v>0</v>
      </c>
      <c r="H174" s="121" t="s">
        <v>298</v>
      </c>
      <c r="I174" s="121">
        <v>19</v>
      </c>
      <c r="J174" s="121">
        <v>1.3500000238418599</v>
      </c>
      <c r="K174" s="121">
        <v>1.75</v>
      </c>
      <c r="L174" s="121">
        <v>1.6000000238418599</v>
      </c>
      <c r="M174" s="121">
        <v>0</v>
      </c>
      <c r="N174" s="121">
        <v>0</v>
      </c>
    </row>
    <row r="175" spans="1:67">
      <c r="A175" s="121" t="s">
        <v>299</v>
      </c>
      <c r="B175" s="121">
        <v>20</v>
      </c>
      <c r="C175" s="121">
        <v>0</v>
      </c>
      <c r="D175" s="121">
        <v>0</v>
      </c>
      <c r="E175" s="121">
        <v>3.25</v>
      </c>
      <c r="F175" s="121">
        <v>0</v>
      </c>
      <c r="G175" s="121">
        <v>0</v>
      </c>
      <c r="H175" s="121" t="s">
        <v>300</v>
      </c>
      <c r="I175" s="121">
        <v>20</v>
      </c>
      <c r="J175" s="121">
        <v>1.8999999761581401</v>
      </c>
      <c r="K175" s="121">
        <v>2.2999999523162802</v>
      </c>
      <c r="L175" s="121">
        <v>2.1500000953674299</v>
      </c>
      <c r="M175" s="121">
        <v>0</v>
      </c>
      <c r="N175" s="121">
        <v>0</v>
      </c>
    </row>
    <row r="176" spans="1:67">
      <c r="A176" s="121" t="s">
        <v>301</v>
      </c>
      <c r="B176" s="121">
        <v>21</v>
      </c>
      <c r="C176" s="121">
        <v>2.75</v>
      </c>
      <c r="D176" s="121">
        <v>3.25</v>
      </c>
      <c r="E176" s="121">
        <v>2.8499999046325701</v>
      </c>
      <c r="F176" s="121">
        <v>0</v>
      </c>
      <c r="G176" s="121">
        <v>0</v>
      </c>
      <c r="H176" s="121" t="s">
        <v>302</v>
      </c>
      <c r="I176" s="121">
        <v>21</v>
      </c>
      <c r="J176" s="121">
        <v>2.5</v>
      </c>
      <c r="K176" s="121">
        <v>2.9500000476837198</v>
      </c>
      <c r="L176" s="121">
        <v>2.75</v>
      </c>
      <c r="M176" s="121">
        <v>0</v>
      </c>
      <c r="N176" s="121">
        <v>0</v>
      </c>
    </row>
    <row r="177" spans="1:17">
      <c r="A177" s="121" t="s">
        <v>303</v>
      </c>
      <c r="B177" s="121">
        <v>22</v>
      </c>
      <c r="C177" s="121">
        <v>2.4500000476837198</v>
      </c>
      <c r="D177" s="121">
        <v>2.9000000953674299</v>
      </c>
      <c r="E177" s="121">
        <v>2.5499999523162802</v>
      </c>
      <c r="F177" s="121">
        <v>0</v>
      </c>
      <c r="G177" s="121">
        <v>0</v>
      </c>
      <c r="H177" s="121" t="s">
        <v>304</v>
      </c>
      <c r="I177" s="121">
        <v>22</v>
      </c>
      <c r="J177" s="121">
        <v>0</v>
      </c>
      <c r="K177" s="121">
        <v>0</v>
      </c>
      <c r="L177" s="121">
        <v>3.4000000953674299</v>
      </c>
      <c r="M177" s="121">
        <v>0</v>
      </c>
      <c r="N177" s="121">
        <v>0</v>
      </c>
    </row>
    <row r="178" spans="1:17">
      <c r="A178" s="121" t="s">
        <v>305</v>
      </c>
      <c r="B178" s="121">
        <v>23</v>
      </c>
      <c r="C178" s="121">
        <v>2.2000000476837198</v>
      </c>
      <c r="D178" s="121">
        <v>2.5999999046325701</v>
      </c>
      <c r="E178" s="121">
        <v>2.25</v>
      </c>
      <c r="F178" s="121">
        <v>0</v>
      </c>
      <c r="G178" s="121">
        <v>0</v>
      </c>
      <c r="H178" s="121" t="s">
        <v>306</v>
      </c>
      <c r="I178" s="121">
        <v>23</v>
      </c>
      <c r="J178" s="121">
        <v>0</v>
      </c>
      <c r="K178" s="121">
        <v>0</v>
      </c>
      <c r="L178" s="121">
        <v>4.1500000953674299</v>
      </c>
      <c r="M178" s="121">
        <v>0</v>
      </c>
      <c r="N178" s="121">
        <v>0</v>
      </c>
    </row>
    <row r="179" spans="1:17">
      <c r="A179" s="121" t="s">
        <v>307</v>
      </c>
      <c r="B179" s="121">
        <v>24</v>
      </c>
      <c r="C179" s="121">
        <v>2</v>
      </c>
      <c r="D179" s="121">
        <v>2.3499999046325701</v>
      </c>
      <c r="E179" s="121">
        <v>2</v>
      </c>
      <c r="F179" s="121">
        <v>0</v>
      </c>
      <c r="G179" s="121">
        <v>0</v>
      </c>
      <c r="H179" s="121" t="s">
        <v>308</v>
      </c>
      <c r="I179" s="121">
        <v>24</v>
      </c>
      <c r="J179" s="121">
        <v>0</v>
      </c>
      <c r="K179" s="121">
        <v>0</v>
      </c>
      <c r="L179" s="121">
        <v>4.9000000953674299</v>
      </c>
      <c r="M179" s="121">
        <v>0</v>
      </c>
      <c r="N179" s="121">
        <v>0</v>
      </c>
    </row>
    <row r="180" spans="1:17">
      <c r="A180" s="121" t="s">
        <v>309</v>
      </c>
      <c r="B180" s="121">
        <v>25</v>
      </c>
      <c r="C180" s="121">
        <v>1.75</v>
      </c>
      <c r="D180" s="121">
        <v>2.1500000953674299</v>
      </c>
      <c r="E180" s="121">
        <v>1.79999995231628</v>
      </c>
      <c r="F180" s="121">
        <v>0</v>
      </c>
      <c r="G180" s="121">
        <v>0</v>
      </c>
      <c r="H180" s="121" t="s">
        <v>310</v>
      </c>
      <c r="I180" s="121">
        <v>25</v>
      </c>
      <c r="J180" s="121">
        <v>0</v>
      </c>
      <c r="K180" s="121">
        <v>0</v>
      </c>
      <c r="L180" s="121">
        <v>5.6999998092651403</v>
      </c>
      <c r="M180" s="121">
        <v>0</v>
      </c>
      <c r="N180" s="121">
        <v>0</v>
      </c>
    </row>
    <row r="181" spans="1:17">
      <c r="A181" s="121" t="s">
        <v>311</v>
      </c>
      <c r="B181" s="121">
        <v>26</v>
      </c>
      <c r="C181" s="121">
        <v>1.6000000238418599</v>
      </c>
      <c r="D181" s="121">
        <v>2</v>
      </c>
      <c r="E181" s="121">
        <v>1.6499999761581401</v>
      </c>
      <c r="F181" s="121">
        <v>0</v>
      </c>
      <c r="G181" s="121">
        <v>0</v>
      </c>
      <c r="H181" s="121" t="s">
        <v>312</v>
      </c>
      <c r="I181" s="121">
        <v>26</v>
      </c>
      <c r="J181" s="121">
        <v>0</v>
      </c>
      <c r="K181" s="121">
        <v>0</v>
      </c>
      <c r="L181" s="121">
        <v>6.5</v>
      </c>
      <c r="M181" s="121">
        <v>0</v>
      </c>
      <c r="N181" s="121">
        <v>0</v>
      </c>
    </row>
    <row r="182" spans="1:17">
      <c r="A182" s="121" t="s">
        <v>313</v>
      </c>
      <c r="B182" s="121">
        <v>27</v>
      </c>
      <c r="C182" s="121">
        <v>1.45000004768372</v>
      </c>
      <c r="D182" s="121">
        <v>1.8500000238418599</v>
      </c>
      <c r="E182" s="121">
        <v>1.5</v>
      </c>
      <c r="F182" s="121">
        <v>0</v>
      </c>
      <c r="G182" s="121">
        <v>0</v>
      </c>
      <c r="H182" s="121" t="s">
        <v>314</v>
      </c>
      <c r="I182" s="121">
        <v>27</v>
      </c>
      <c r="J182" s="121">
        <v>0</v>
      </c>
      <c r="K182" s="121">
        <v>0</v>
      </c>
      <c r="L182" s="121">
        <v>7.3499999046325701</v>
      </c>
      <c r="M182" s="121">
        <v>0</v>
      </c>
      <c r="N182" s="121">
        <v>0</v>
      </c>
    </row>
    <row r="183" spans="1:17">
      <c r="A183" s="121" t="s">
        <v>315</v>
      </c>
      <c r="B183" s="121">
        <v>28</v>
      </c>
      <c r="C183" s="121">
        <v>1.29999995231628</v>
      </c>
      <c r="D183" s="121">
        <v>1.70000004768372</v>
      </c>
      <c r="E183" s="121">
        <v>1.3500000238418599</v>
      </c>
      <c r="F183" s="121">
        <v>0</v>
      </c>
      <c r="G183" s="121">
        <v>0</v>
      </c>
      <c r="H183" s="121" t="s">
        <v>316</v>
      </c>
      <c r="I183" s="121">
        <v>28</v>
      </c>
      <c r="J183" s="121">
        <v>0</v>
      </c>
      <c r="K183" s="121">
        <v>0</v>
      </c>
      <c r="L183" s="121">
        <v>8.25</v>
      </c>
      <c r="M183" s="121">
        <v>0</v>
      </c>
      <c r="N183" s="121">
        <v>0</v>
      </c>
    </row>
    <row r="184" spans="1:17">
      <c r="A184" s="121" t="s">
        <v>317</v>
      </c>
      <c r="B184" s="121">
        <v>29</v>
      </c>
      <c r="C184" s="121">
        <v>1.1499999761581401</v>
      </c>
      <c r="D184" s="121">
        <v>1.54999995231628</v>
      </c>
      <c r="E184" s="121">
        <v>1.25</v>
      </c>
      <c r="F184" s="121">
        <v>0</v>
      </c>
      <c r="G184" s="121">
        <v>0</v>
      </c>
      <c r="H184" s="121" t="s">
        <v>318</v>
      </c>
      <c r="I184" s="121">
        <v>29</v>
      </c>
      <c r="J184" s="121">
        <v>0</v>
      </c>
      <c r="K184" s="121">
        <v>0</v>
      </c>
      <c r="L184" s="121">
        <v>9.1499996185302699</v>
      </c>
      <c r="M184" s="121">
        <v>0</v>
      </c>
      <c r="N184" s="121">
        <v>0</v>
      </c>
    </row>
    <row r="185" spans="1:17">
      <c r="A185" s="121" t="s">
        <v>465</v>
      </c>
      <c r="B185" s="121">
        <v>30</v>
      </c>
      <c r="C185" s="121">
        <v>1.04999995231628</v>
      </c>
      <c r="D185" s="121">
        <v>1.45000004768372</v>
      </c>
      <c r="E185" s="121">
        <v>1.1499999761581401</v>
      </c>
      <c r="F185" s="121">
        <v>0</v>
      </c>
      <c r="G185" s="121">
        <v>100</v>
      </c>
      <c r="H185" s="121" t="s">
        <v>466</v>
      </c>
      <c r="I185" s="121">
        <v>30</v>
      </c>
      <c r="J185" s="121">
        <v>0</v>
      </c>
      <c r="K185" s="121">
        <v>0</v>
      </c>
      <c r="L185" s="121">
        <v>10.050000190734901</v>
      </c>
      <c r="M185" s="121">
        <v>0</v>
      </c>
      <c r="N185" s="121">
        <v>0</v>
      </c>
    </row>
    <row r="186" spans="1:17">
      <c r="A186" s="121" t="s">
        <v>467</v>
      </c>
      <c r="B186" s="121">
        <v>32.5</v>
      </c>
      <c r="C186" s="121">
        <v>0.75</v>
      </c>
      <c r="D186" s="121">
        <v>1.1499999761581401</v>
      </c>
      <c r="E186" s="121">
        <v>0.94999998807907104</v>
      </c>
      <c r="F186" s="121">
        <v>0</v>
      </c>
      <c r="G186" s="121">
        <v>0</v>
      </c>
      <c r="H186" s="121" t="s">
        <v>468</v>
      </c>
      <c r="I186" s="121">
        <v>32.5</v>
      </c>
      <c r="J186" s="121">
        <v>0</v>
      </c>
      <c r="K186" s="121">
        <v>0</v>
      </c>
      <c r="L186" s="121">
        <v>12.300000190734901</v>
      </c>
      <c r="M186" s="121">
        <v>0</v>
      </c>
      <c r="N186" s="121">
        <v>0</v>
      </c>
    </row>
    <row r="187" spans="1:17">
      <c r="A187" s="121" t="s">
        <v>469</v>
      </c>
      <c r="B187" s="121">
        <v>35</v>
      </c>
      <c r="C187" s="121">
        <v>0.5</v>
      </c>
      <c r="D187" s="121">
        <v>0.89999997615814198</v>
      </c>
      <c r="E187" s="121">
        <v>0.80000001192092896</v>
      </c>
      <c r="F187" s="121">
        <v>0</v>
      </c>
      <c r="G187" s="121">
        <v>0</v>
      </c>
      <c r="H187" s="121" t="s">
        <v>470</v>
      </c>
      <c r="I187" s="121">
        <v>35</v>
      </c>
      <c r="J187" s="121">
        <v>0</v>
      </c>
      <c r="K187" s="121">
        <v>0</v>
      </c>
      <c r="L187" s="121">
        <v>14.6499996185303</v>
      </c>
      <c r="M187" s="121">
        <v>0</v>
      </c>
      <c r="N187" s="121">
        <v>0</v>
      </c>
    </row>
    <row r="188" spans="1:17">
      <c r="A188" s="121" t="s">
        <v>471</v>
      </c>
      <c r="B188" s="121">
        <v>37.5</v>
      </c>
      <c r="C188" s="121">
        <v>0.34999999403953602</v>
      </c>
      <c r="D188" s="121">
        <v>0.75</v>
      </c>
      <c r="E188" s="121">
        <v>0.64999997615814198</v>
      </c>
      <c r="F188" s="121">
        <v>0</v>
      </c>
      <c r="G188" s="121">
        <v>0</v>
      </c>
      <c r="H188" s="121" t="s">
        <v>472</v>
      </c>
      <c r="I188" s="121">
        <v>37.5</v>
      </c>
      <c r="J188" s="121">
        <v>0</v>
      </c>
      <c r="K188" s="121">
        <v>0</v>
      </c>
      <c r="L188" s="121">
        <v>17</v>
      </c>
      <c r="M188" s="121">
        <v>0</v>
      </c>
      <c r="N188" s="121">
        <v>0</v>
      </c>
    </row>
    <row r="189" spans="1:17">
      <c r="A189" s="182" t="s">
        <v>473</v>
      </c>
      <c r="B189" s="182"/>
      <c r="C189" s="182"/>
      <c r="D189" s="182"/>
      <c r="E189" s="182"/>
      <c r="F189" s="182"/>
      <c r="G189" s="182"/>
      <c r="H189" s="182" t="s">
        <v>473</v>
      </c>
      <c r="I189" s="182"/>
      <c r="J189" s="182"/>
      <c r="K189" s="182"/>
      <c r="L189" s="182"/>
      <c r="M189" s="182"/>
      <c r="N189" s="182"/>
      <c r="P189" s="124" t="str">
        <f>RIGHT(A189,7)</f>
        <v>21.5000</v>
      </c>
      <c r="Q189" s="2">
        <v>41934</v>
      </c>
    </row>
    <row r="190" spans="1:17">
      <c r="A190" s="120" t="s">
        <v>474</v>
      </c>
      <c r="B190" s="120">
        <v>9</v>
      </c>
      <c r="C190" s="120">
        <v>0</v>
      </c>
      <c r="D190" s="120">
        <v>0</v>
      </c>
      <c r="E190" s="120">
        <v>12.3500003814697</v>
      </c>
      <c r="F190" s="120">
        <v>0</v>
      </c>
      <c r="G190" s="120">
        <v>0</v>
      </c>
      <c r="H190" s="120" t="s">
        <v>475</v>
      </c>
      <c r="I190" s="120">
        <v>9</v>
      </c>
      <c r="J190" s="120">
        <v>0</v>
      </c>
      <c r="K190" s="120">
        <v>0</v>
      </c>
      <c r="L190" s="120">
        <v>5.0000000745058101E-2</v>
      </c>
      <c r="M190" s="120">
        <v>0</v>
      </c>
      <c r="N190" s="120">
        <v>0</v>
      </c>
    </row>
    <row r="191" spans="1:17">
      <c r="A191" s="120" t="s">
        <v>476</v>
      </c>
      <c r="B191" s="120">
        <v>10</v>
      </c>
      <c r="C191" s="120">
        <v>0</v>
      </c>
      <c r="D191" s="120">
        <v>0</v>
      </c>
      <c r="E191" s="120">
        <v>11.3500003814697</v>
      </c>
      <c r="F191" s="120">
        <v>0</v>
      </c>
      <c r="G191" s="120">
        <v>0</v>
      </c>
      <c r="H191" s="120" t="s">
        <v>477</v>
      </c>
      <c r="I191" s="120">
        <v>10</v>
      </c>
      <c r="J191" s="120">
        <v>0</v>
      </c>
      <c r="K191" s="120">
        <v>0</v>
      </c>
      <c r="L191" s="120">
        <v>5.0000000745058101E-2</v>
      </c>
      <c r="M191" s="120">
        <v>0</v>
      </c>
      <c r="N191" s="120">
        <v>0</v>
      </c>
    </row>
    <row r="192" spans="1:17">
      <c r="A192" s="120" t="s">
        <v>478</v>
      </c>
      <c r="B192" s="120">
        <v>11</v>
      </c>
      <c r="C192" s="120">
        <v>0</v>
      </c>
      <c r="D192" s="120">
        <v>0</v>
      </c>
      <c r="E192" s="120">
        <v>10.3500003814697</v>
      </c>
      <c r="F192" s="120">
        <v>0</v>
      </c>
      <c r="G192" s="120">
        <v>0</v>
      </c>
      <c r="H192" s="120" t="s">
        <v>479</v>
      </c>
      <c r="I192" s="120">
        <v>11</v>
      </c>
      <c r="J192" s="120">
        <v>0</v>
      </c>
      <c r="K192" s="120">
        <v>0</v>
      </c>
      <c r="L192" s="120">
        <v>5.0000000745058101E-2</v>
      </c>
      <c r="M192" s="120">
        <v>0</v>
      </c>
      <c r="N192" s="120">
        <v>0</v>
      </c>
    </row>
    <row r="193" spans="1:14">
      <c r="A193" s="120" t="s">
        <v>319</v>
      </c>
      <c r="B193" s="120">
        <v>12</v>
      </c>
      <c r="C193" s="120">
        <v>0</v>
      </c>
      <c r="D193" s="120">
        <v>0</v>
      </c>
      <c r="E193" s="120">
        <v>9.3999996185302699</v>
      </c>
      <c r="F193" s="120">
        <v>0</v>
      </c>
      <c r="G193" s="120">
        <v>0</v>
      </c>
      <c r="H193" s="120" t="s">
        <v>320</v>
      </c>
      <c r="I193" s="120">
        <v>12</v>
      </c>
      <c r="J193" s="120">
        <v>0</v>
      </c>
      <c r="K193" s="120">
        <v>0</v>
      </c>
      <c r="L193" s="120">
        <v>5.0000000745058101E-2</v>
      </c>
      <c r="M193" s="120">
        <v>0</v>
      </c>
      <c r="N193" s="120">
        <v>0</v>
      </c>
    </row>
    <row r="194" spans="1:14">
      <c r="A194" s="120" t="s">
        <v>321</v>
      </c>
      <c r="B194" s="120">
        <v>13</v>
      </c>
      <c r="C194" s="120">
        <v>0</v>
      </c>
      <c r="D194" s="120">
        <v>0</v>
      </c>
      <c r="E194" s="120">
        <v>8.3999996185302699</v>
      </c>
      <c r="F194" s="120">
        <v>0</v>
      </c>
      <c r="G194" s="120">
        <v>0</v>
      </c>
      <c r="H194" s="120" t="s">
        <v>322</v>
      </c>
      <c r="I194" s="120">
        <v>13</v>
      </c>
      <c r="J194" s="120">
        <v>0</v>
      </c>
      <c r="K194" s="120">
        <v>0</v>
      </c>
      <c r="L194" s="120">
        <v>5.0000000745058101E-2</v>
      </c>
      <c r="M194" s="120">
        <v>0</v>
      </c>
      <c r="N194" s="120">
        <v>0</v>
      </c>
    </row>
    <row r="195" spans="1:14">
      <c r="A195" s="120" t="s">
        <v>323</v>
      </c>
      <c r="B195" s="120">
        <v>14</v>
      </c>
      <c r="C195" s="120">
        <v>0</v>
      </c>
      <c r="D195" s="120">
        <v>0</v>
      </c>
      <c r="E195" s="120">
        <v>7.5</v>
      </c>
      <c r="F195" s="120">
        <v>0</v>
      </c>
      <c r="G195" s="120">
        <v>0</v>
      </c>
      <c r="H195" s="120" t="s">
        <v>324</v>
      </c>
      <c r="I195" s="120">
        <v>14</v>
      </c>
      <c r="J195" s="120">
        <v>0</v>
      </c>
      <c r="K195" s="120">
        <v>0</v>
      </c>
      <c r="L195" s="120">
        <v>0.15000000596046401</v>
      </c>
      <c r="M195" s="120">
        <v>0</v>
      </c>
      <c r="N195" s="120">
        <v>0</v>
      </c>
    </row>
    <row r="196" spans="1:14">
      <c r="A196" s="120" t="s">
        <v>325</v>
      </c>
      <c r="B196" s="120">
        <v>15</v>
      </c>
      <c r="C196" s="120">
        <v>0</v>
      </c>
      <c r="D196" s="120">
        <v>0</v>
      </c>
      <c r="E196" s="120">
        <v>6.6500000953674299</v>
      </c>
      <c r="F196" s="120">
        <v>0</v>
      </c>
      <c r="G196" s="120">
        <v>0</v>
      </c>
      <c r="H196" s="120" t="s">
        <v>326</v>
      </c>
      <c r="I196" s="120">
        <v>15</v>
      </c>
      <c r="J196" s="120">
        <v>0</v>
      </c>
      <c r="K196" s="120">
        <v>0</v>
      </c>
      <c r="L196" s="120">
        <v>0.30000001192092901</v>
      </c>
      <c r="M196" s="120">
        <v>0</v>
      </c>
      <c r="N196" s="120">
        <v>0</v>
      </c>
    </row>
    <row r="197" spans="1:14">
      <c r="A197" s="120" t="s">
        <v>327</v>
      </c>
      <c r="B197" s="120">
        <v>16</v>
      </c>
      <c r="C197" s="120">
        <v>0</v>
      </c>
      <c r="D197" s="120">
        <v>0</v>
      </c>
      <c r="E197" s="120">
        <v>5.9000000953674299</v>
      </c>
      <c r="F197" s="120">
        <v>0</v>
      </c>
      <c r="G197" s="120">
        <v>0</v>
      </c>
      <c r="H197" s="120" t="s">
        <v>328</v>
      </c>
      <c r="I197" s="120">
        <v>16</v>
      </c>
      <c r="J197" s="120">
        <v>0</v>
      </c>
      <c r="K197" s="120">
        <v>0</v>
      </c>
      <c r="L197" s="120">
        <v>0.55000001192092896</v>
      </c>
      <c r="M197" s="120">
        <v>0</v>
      </c>
      <c r="N197" s="120">
        <v>0</v>
      </c>
    </row>
    <row r="198" spans="1:14">
      <c r="A198" s="120" t="s">
        <v>329</v>
      </c>
      <c r="B198" s="120">
        <v>17</v>
      </c>
      <c r="C198" s="120">
        <v>0</v>
      </c>
      <c r="D198" s="120">
        <v>0</v>
      </c>
      <c r="E198" s="120">
        <v>5.1999998092651403</v>
      </c>
      <c r="F198" s="120">
        <v>0</v>
      </c>
      <c r="G198" s="120">
        <v>0</v>
      </c>
      <c r="H198" s="120" t="s">
        <v>330</v>
      </c>
      <c r="I198" s="120">
        <v>17</v>
      </c>
      <c r="J198" s="120">
        <v>0</v>
      </c>
      <c r="K198" s="120">
        <v>0</v>
      </c>
      <c r="L198" s="120">
        <v>0.85000002384185802</v>
      </c>
      <c r="M198" s="120">
        <v>0</v>
      </c>
      <c r="N198" s="120">
        <v>0</v>
      </c>
    </row>
    <row r="199" spans="1:14">
      <c r="A199" s="120" t="s">
        <v>331</v>
      </c>
      <c r="B199" s="120">
        <v>18</v>
      </c>
      <c r="C199" s="120">
        <v>0</v>
      </c>
      <c r="D199" s="120">
        <v>0</v>
      </c>
      <c r="E199" s="120">
        <v>4.5999999046325701</v>
      </c>
      <c r="F199" s="120">
        <v>0</v>
      </c>
      <c r="G199" s="120">
        <v>0</v>
      </c>
      <c r="H199" s="120" t="s">
        <v>332</v>
      </c>
      <c r="I199" s="120">
        <v>18</v>
      </c>
      <c r="J199" s="120">
        <v>0</v>
      </c>
      <c r="K199" s="120">
        <v>0</v>
      </c>
      <c r="L199" s="120">
        <v>1.25</v>
      </c>
      <c r="M199" s="120">
        <v>0</v>
      </c>
      <c r="N199" s="120">
        <v>0</v>
      </c>
    </row>
    <row r="200" spans="1:14">
      <c r="A200" s="120" t="s">
        <v>333</v>
      </c>
      <c r="B200" s="120">
        <v>19</v>
      </c>
      <c r="C200" s="120">
        <v>0</v>
      </c>
      <c r="D200" s="120">
        <v>0</v>
      </c>
      <c r="E200" s="120">
        <v>4.0999999046325701</v>
      </c>
      <c r="F200" s="120">
        <v>0</v>
      </c>
      <c r="G200" s="120">
        <v>0</v>
      </c>
      <c r="H200" s="120" t="s">
        <v>334</v>
      </c>
      <c r="I200" s="120">
        <v>19</v>
      </c>
      <c r="J200" s="120">
        <v>0</v>
      </c>
      <c r="K200" s="120">
        <v>0</v>
      </c>
      <c r="L200" s="120">
        <v>1.70000004768372</v>
      </c>
      <c r="M200" s="120">
        <v>0</v>
      </c>
      <c r="N200" s="120">
        <v>0</v>
      </c>
    </row>
    <row r="201" spans="1:14">
      <c r="A201" s="120" t="s">
        <v>335</v>
      </c>
      <c r="B201" s="120">
        <v>20</v>
      </c>
      <c r="C201" s="120">
        <v>0</v>
      </c>
      <c r="D201" s="120">
        <v>0</v>
      </c>
      <c r="E201" s="120">
        <v>3.6500000953674299</v>
      </c>
      <c r="F201" s="120">
        <v>0</v>
      </c>
      <c r="G201" s="120">
        <v>0</v>
      </c>
      <c r="H201" s="120" t="s">
        <v>336</v>
      </c>
      <c r="I201" s="120">
        <v>20</v>
      </c>
      <c r="J201" s="120">
        <v>0</v>
      </c>
      <c r="K201" s="120">
        <v>0</v>
      </c>
      <c r="L201" s="120">
        <v>2.25</v>
      </c>
      <c r="M201" s="120">
        <v>0</v>
      </c>
      <c r="N201" s="120">
        <v>0</v>
      </c>
    </row>
    <row r="202" spans="1:14">
      <c r="A202" s="120" t="s">
        <v>337</v>
      </c>
      <c r="B202" s="120">
        <v>21</v>
      </c>
      <c r="C202" s="120">
        <v>0</v>
      </c>
      <c r="D202" s="120">
        <v>0</v>
      </c>
      <c r="E202" s="120">
        <v>3.25</v>
      </c>
      <c r="F202" s="120">
        <v>0</v>
      </c>
      <c r="G202" s="120">
        <v>0</v>
      </c>
      <c r="H202" s="120" t="s">
        <v>338</v>
      </c>
      <c r="I202" s="120">
        <v>21</v>
      </c>
      <c r="J202" s="120">
        <v>0</v>
      </c>
      <c r="K202" s="120">
        <v>0</v>
      </c>
      <c r="L202" s="120">
        <v>2.9000000953674299</v>
      </c>
      <c r="M202" s="120">
        <v>0</v>
      </c>
      <c r="N202" s="120">
        <v>0</v>
      </c>
    </row>
    <row r="203" spans="1:14">
      <c r="A203" s="120" t="s">
        <v>339</v>
      </c>
      <c r="B203" s="120">
        <v>22</v>
      </c>
      <c r="C203" s="120">
        <v>0</v>
      </c>
      <c r="D203" s="120">
        <v>0</v>
      </c>
      <c r="E203" s="120">
        <v>2.9000000953674299</v>
      </c>
      <c r="F203" s="120">
        <v>0</v>
      </c>
      <c r="G203" s="120">
        <v>0</v>
      </c>
      <c r="H203" s="120" t="s">
        <v>340</v>
      </c>
      <c r="I203" s="120">
        <v>22</v>
      </c>
      <c r="J203" s="120">
        <v>0</v>
      </c>
      <c r="K203" s="120">
        <v>0</v>
      </c>
      <c r="L203" s="120">
        <v>3.5499999523162802</v>
      </c>
      <c r="M203" s="120">
        <v>0</v>
      </c>
      <c r="N203" s="120">
        <v>0</v>
      </c>
    </row>
    <row r="204" spans="1:14">
      <c r="A204" s="120" t="s">
        <v>341</v>
      </c>
      <c r="B204" s="120">
        <v>23</v>
      </c>
      <c r="C204" s="120">
        <v>0</v>
      </c>
      <c r="D204" s="120">
        <v>0</v>
      </c>
      <c r="E204" s="120">
        <v>2.6500000953674299</v>
      </c>
      <c r="F204" s="120">
        <v>0</v>
      </c>
      <c r="G204" s="120">
        <v>0</v>
      </c>
      <c r="H204" s="120" t="s">
        <v>342</v>
      </c>
      <c r="I204" s="120">
        <v>23</v>
      </c>
      <c r="J204" s="120">
        <v>0</v>
      </c>
      <c r="K204" s="120">
        <v>0</v>
      </c>
      <c r="L204" s="120">
        <v>4.25</v>
      </c>
      <c r="M204" s="120">
        <v>0</v>
      </c>
      <c r="N204" s="120">
        <v>0</v>
      </c>
    </row>
    <row r="205" spans="1:14">
      <c r="A205" s="120" t="s">
        <v>343</v>
      </c>
      <c r="B205" s="120">
        <v>24</v>
      </c>
      <c r="C205" s="120">
        <v>0</v>
      </c>
      <c r="D205" s="120">
        <v>0</v>
      </c>
      <c r="E205" s="120">
        <v>2.4000000953674299</v>
      </c>
      <c r="F205" s="120">
        <v>0</v>
      </c>
      <c r="G205" s="120">
        <v>0</v>
      </c>
      <c r="H205" s="120" t="s">
        <v>344</v>
      </c>
      <c r="I205" s="120">
        <v>24</v>
      </c>
      <c r="J205" s="120">
        <v>0</v>
      </c>
      <c r="K205" s="120">
        <v>0</v>
      </c>
      <c r="L205" s="120">
        <v>5</v>
      </c>
      <c r="M205" s="120">
        <v>0</v>
      </c>
      <c r="N205" s="120">
        <v>0</v>
      </c>
    </row>
    <row r="206" spans="1:14">
      <c r="A206" s="120" t="s">
        <v>345</v>
      </c>
      <c r="B206" s="120">
        <v>25</v>
      </c>
      <c r="C206" s="120">
        <v>0</v>
      </c>
      <c r="D206" s="120">
        <v>0</v>
      </c>
      <c r="E206" s="120">
        <v>2.2000000476837198</v>
      </c>
      <c r="F206" s="120">
        <v>0</v>
      </c>
      <c r="G206" s="120">
        <v>0</v>
      </c>
      <c r="H206" s="120" t="s">
        <v>346</v>
      </c>
      <c r="I206" s="120">
        <v>25</v>
      </c>
      <c r="J206" s="120">
        <v>0</v>
      </c>
      <c r="K206" s="120">
        <v>0</v>
      </c>
      <c r="L206" s="120">
        <v>5.8000001907348597</v>
      </c>
      <c r="M206" s="120">
        <v>0</v>
      </c>
      <c r="N206" s="120">
        <v>0</v>
      </c>
    </row>
    <row r="207" spans="1:14">
      <c r="A207" s="120" t="s">
        <v>347</v>
      </c>
      <c r="B207" s="120">
        <v>26</v>
      </c>
      <c r="C207" s="120">
        <v>0</v>
      </c>
      <c r="D207" s="120">
        <v>0</v>
      </c>
      <c r="E207" s="120">
        <v>2</v>
      </c>
      <c r="F207" s="120">
        <v>0</v>
      </c>
      <c r="G207" s="120">
        <v>0</v>
      </c>
      <c r="H207" s="120" t="s">
        <v>348</v>
      </c>
      <c r="I207" s="120">
        <v>26</v>
      </c>
      <c r="J207" s="120">
        <v>0</v>
      </c>
      <c r="K207" s="120">
        <v>0</v>
      </c>
      <c r="L207" s="120">
        <v>6.6500000953674299</v>
      </c>
      <c r="M207" s="120">
        <v>0</v>
      </c>
      <c r="N207" s="120">
        <v>0</v>
      </c>
    </row>
    <row r="208" spans="1:14">
      <c r="A208" s="120" t="s">
        <v>349</v>
      </c>
      <c r="B208" s="120">
        <v>27</v>
      </c>
      <c r="C208" s="120">
        <v>0</v>
      </c>
      <c r="D208" s="120">
        <v>0</v>
      </c>
      <c r="E208" s="120">
        <v>1.8500000238418599</v>
      </c>
      <c r="F208" s="120">
        <v>0</v>
      </c>
      <c r="G208" s="120">
        <v>0</v>
      </c>
      <c r="H208" s="120" t="s">
        <v>350</v>
      </c>
      <c r="I208" s="120">
        <v>27</v>
      </c>
      <c r="J208" s="120">
        <v>0</v>
      </c>
      <c r="K208" s="120">
        <v>0</v>
      </c>
      <c r="L208" s="120">
        <v>7.4499998092651403</v>
      </c>
      <c r="M208" s="120">
        <v>0</v>
      </c>
      <c r="N208" s="120">
        <v>0</v>
      </c>
    </row>
    <row r="209" spans="1:14">
      <c r="A209" s="120" t="s">
        <v>351</v>
      </c>
      <c r="B209" s="120">
        <v>28</v>
      </c>
      <c r="C209" s="120">
        <v>0</v>
      </c>
      <c r="D209" s="120">
        <v>0</v>
      </c>
      <c r="E209" s="120">
        <v>1.70000004768372</v>
      </c>
      <c r="F209" s="120">
        <v>0</v>
      </c>
      <c r="G209" s="120">
        <v>0</v>
      </c>
      <c r="H209" s="120" t="s">
        <v>352</v>
      </c>
      <c r="I209" s="120">
        <v>28</v>
      </c>
      <c r="J209" s="120">
        <v>0</v>
      </c>
      <c r="K209" s="120">
        <v>0</v>
      </c>
      <c r="L209" s="120">
        <v>8.3500003814697301</v>
      </c>
      <c r="M209" s="120">
        <v>0</v>
      </c>
      <c r="N209" s="120">
        <v>0</v>
      </c>
    </row>
    <row r="210" spans="1:14">
      <c r="A210" s="120" t="s">
        <v>353</v>
      </c>
      <c r="B210" s="120">
        <v>29</v>
      </c>
      <c r="C210" s="120">
        <v>0</v>
      </c>
      <c r="D210" s="120">
        <v>0</v>
      </c>
      <c r="E210" s="120">
        <v>1.6000000238418599</v>
      </c>
      <c r="F210" s="120">
        <v>0</v>
      </c>
      <c r="G210" s="120">
        <v>0</v>
      </c>
      <c r="H210" s="120" t="s">
        <v>354</v>
      </c>
      <c r="I210" s="120">
        <v>29</v>
      </c>
      <c r="J210" s="120">
        <v>0</v>
      </c>
      <c r="K210" s="120">
        <v>0</v>
      </c>
      <c r="L210" s="120">
        <v>9.1999998092651403</v>
      </c>
      <c r="M210" s="120">
        <v>0</v>
      </c>
      <c r="N210" s="120">
        <v>0</v>
      </c>
    </row>
    <row r="211" spans="1:14">
      <c r="A211" s="120" t="s">
        <v>480</v>
      </c>
      <c r="B211" s="120">
        <v>30</v>
      </c>
      <c r="C211" s="120">
        <v>0</v>
      </c>
      <c r="D211" s="120">
        <v>0</v>
      </c>
      <c r="E211" s="120">
        <v>1.5</v>
      </c>
      <c r="F211" s="120">
        <v>0</v>
      </c>
      <c r="G211" s="120">
        <v>0</v>
      </c>
      <c r="H211" s="120" t="s">
        <v>481</v>
      </c>
      <c r="I211" s="120">
        <v>30</v>
      </c>
      <c r="J211" s="120">
        <v>0</v>
      </c>
      <c r="K211" s="120">
        <v>0</v>
      </c>
      <c r="L211" s="120">
        <v>10.1000003814697</v>
      </c>
      <c r="M211" s="120">
        <v>0</v>
      </c>
      <c r="N211" s="120">
        <v>0</v>
      </c>
    </row>
    <row r="212" spans="1:14">
      <c r="A212" s="120" t="s">
        <v>482</v>
      </c>
      <c r="B212" s="120">
        <v>32.5</v>
      </c>
      <c r="C212" s="120">
        <v>0</v>
      </c>
      <c r="D212" s="120">
        <v>0</v>
      </c>
      <c r="E212" s="120">
        <v>1.29999995231628</v>
      </c>
      <c r="F212" s="120">
        <v>0</v>
      </c>
      <c r="G212" s="120">
        <v>0</v>
      </c>
      <c r="H212" s="120" t="s">
        <v>483</v>
      </c>
      <c r="I212" s="120">
        <v>32.5</v>
      </c>
      <c r="J212" s="120">
        <v>0</v>
      </c>
      <c r="K212" s="120">
        <v>0</v>
      </c>
      <c r="L212" s="120">
        <v>12.3999996185303</v>
      </c>
      <c r="M212" s="120">
        <v>0</v>
      </c>
      <c r="N212" s="120">
        <v>0</v>
      </c>
    </row>
    <row r="213" spans="1:14">
      <c r="A213" s="120" t="s">
        <v>484</v>
      </c>
      <c r="B213" s="120">
        <v>35</v>
      </c>
      <c r="C213" s="120">
        <v>0</v>
      </c>
      <c r="D213" s="120">
        <v>0</v>
      </c>
      <c r="E213" s="120">
        <v>1.1000000238418599</v>
      </c>
      <c r="F213" s="120">
        <v>0</v>
      </c>
      <c r="G213" s="120">
        <v>0</v>
      </c>
      <c r="H213" s="120" t="s">
        <v>485</v>
      </c>
      <c r="I213" s="120">
        <v>35</v>
      </c>
      <c r="J213" s="120">
        <v>0</v>
      </c>
      <c r="K213" s="120">
        <v>0</v>
      </c>
      <c r="L213" s="120">
        <v>14.699999809265099</v>
      </c>
      <c r="M213" s="120">
        <v>0</v>
      </c>
      <c r="N213" s="120">
        <v>0</v>
      </c>
    </row>
    <row r="214" spans="1:14">
      <c r="A214" s="120" t="s">
        <v>486</v>
      </c>
      <c r="B214" s="120">
        <v>37.5</v>
      </c>
      <c r="C214" s="120">
        <v>0</v>
      </c>
      <c r="D214" s="120">
        <v>0</v>
      </c>
      <c r="E214" s="120">
        <v>0.94999998807907104</v>
      </c>
      <c r="F214" s="120">
        <v>0</v>
      </c>
      <c r="G214" s="120">
        <v>0</v>
      </c>
      <c r="H214" s="120" t="s">
        <v>487</v>
      </c>
      <c r="I214" s="120">
        <v>37.5</v>
      </c>
      <c r="J214" s="120">
        <v>0</v>
      </c>
      <c r="K214" s="120">
        <v>0</v>
      </c>
      <c r="L214" s="120">
        <v>17.049999237060501</v>
      </c>
      <c r="M214" s="120">
        <v>0</v>
      </c>
      <c r="N214" s="120">
        <v>0</v>
      </c>
    </row>
  </sheetData>
  <mergeCells count="22">
    <mergeCell ref="A55:G55"/>
    <mergeCell ref="H55:N55"/>
    <mergeCell ref="A57:G57"/>
    <mergeCell ref="H57:N57"/>
    <mergeCell ref="A1:G1"/>
    <mergeCell ref="H1:N1"/>
    <mergeCell ref="A3:G3"/>
    <mergeCell ref="H3:N3"/>
    <mergeCell ref="A29:G29"/>
    <mergeCell ref="H29:N29"/>
    <mergeCell ref="A163:G163"/>
    <mergeCell ref="H163:N163"/>
    <mergeCell ref="A189:G189"/>
    <mergeCell ref="H189:N189"/>
    <mergeCell ref="A83:G83"/>
    <mergeCell ref="H83:N83"/>
    <mergeCell ref="A109:G109"/>
    <mergeCell ref="H109:N109"/>
    <mergeCell ref="A135:G135"/>
    <mergeCell ref="H135:N135"/>
    <mergeCell ref="A137:G137"/>
    <mergeCell ref="H137:N1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S62"/>
  <sheetViews>
    <sheetView zoomScale="85" zoomScaleNormal="85" workbookViewId="0">
      <selection activeCell="A27" sqref="A27"/>
    </sheetView>
  </sheetViews>
  <sheetFormatPr defaultRowHeight="15"/>
  <cols>
    <col min="1" max="1" width="15.85546875" customWidth="1"/>
    <col min="2" max="2" width="10.7109375" bestFit="1" customWidth="1"/>
    <col min="4" max="4" width="9.85546875" bestFit="1" customWidth="1"/>
  </cols>
  <sheetData>
    <row r="1" spans="1:45" ht="23.25">
      <c r="A1" s="183" t="s">
        <v>45</v>
      </c>
      <c r="B1" s="184"/>
      <c r="C1" s="184"/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  <c r="X1" s="184"/>
      <c r="Y1" s="184"/>
      <c r="Z1" s="184"/>
      <c r="AA1" s="184"/>
      <c r="AB1" s="184"/>
      <c r="AC1" s="184"/>
      <c r="AD1" s="184"/>
      <c r="AE1" s="184"/>
      <c r="AF1" s="184"/>
      <c r="AG1" s="184"/>
      <c r="AH1" s="184"/>
      <c r="AI1" s="184"/>
      <c r="AJ1" s="184"/>
      <c r="AK1" s="184"/>
      <c r="AL1" s="184"/>
      <c r="AM1" s="184"/>
      <c r="AN1" s="184"/>
      <c r="AO1" s="184"/>
      <c r="AP1" s="184"/>
      <c r="AQ1" s="184"/>
      <c r="AR1" s="184"/>
      <c r="AS1" s="185"/>
    </row>
    <row r="2" spans="1:45">
      <c r="A2" s="142" t="s">
        <v>491</v>
      </c>
      <c r="B2" s="2">
        <f ca="1">SUM!B4</f>
        <v>41709</v>
      </c>
    </row>
    <row r="3" spans="1:45">
      <c r="A3" s="141">
        <v>19.149999999999999</v>
      </c>
      <c r="C3" s="40" t="s">
        <v>46</v>
      </c>
      <c r="D3" s="57" t="s">
        <v>44</v>
      </c>
      <c r="E3" s="58">
        <v>10</v>
      </c>
      <c r="F3" s="58">
        <v>11</v>
      </c>
      <c r="G3" s="58">
        <v>12</v>
      </c>
      <c r="H3" s="58">
        <v>13</v>
      </c>
      <c r="I3" s="58">
        <v>14</v>
      </c>
      <c r="J3" s="58">
        <v>15</v>
      </c>
      <c r="K3" s="58">
        <v>16</v>
      </c>
      <c r="L3" s="58">
        <v>17</v>
      </c>
      <c r="M3" s="58">
        <v>18</v>
      </c>
      <c r="N3" s="58">
        <v>19</v>
      </c>
      <c r="O3" s="58">
        <v>20</v>
      </c>
      <c r="P3" s="58">
        <v>21</v>
      </c>
      <c r="Q3" s="58">
        <v>22</v>
      </c>
      <c r="R3" s="58">
        <v>23</v>
      </c>
      <c r="S3" s="58">
        <v>24</v>
      </c>
      <c r="T3" s="58">
        <v>25</v>
      </c>
      <c r="U3" s="58">
        <v>26</v>
      </c>
      <c r="V3" s="58">
        <v>27</v>
      </c>
      <c r="W3" s="58">
        <v>28</v>
      </c>
      <c r="X3" s="58">
        <v>29</v>
      </c>
      <c r="Y3" s="58">
        <v>30</v>
      </c>
      <c r="Z3" s="58">
        <v>32.5</v>
      </c>
      <c r="AA3" s="58">
        <v>35</v>
      </c>
      <c r="AB3" s="58">
        <v>37.5</v>
      </c>
      <c r="AC3" s="58">
        <v>40</v>
      </c>
      <c r="AD3" s="58">
        <v>42.5</v>
      </c>
      <c r="AE3" s="58">
        <v>45</v>
      </c>
      <c r="AF3" s="58">
        <v>47.5</v>
      </c>
      <c r="AG3" s="58">
        <v>50</v>
      </c>
      <c r="AH3" s="58">
        <v>55</v>
      </c>
      <c r="AI3" s="58">
        <v>60</v>
      </c>
      <c r="AJ3" s="58">
        <v>65</v>
      </c>
    </row>
    <row r="4" spans="1:45">
      <c r="A4" s="141"/>
      <c r="D4" s="55">
        <v>41709</v>
      </c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</row>
    <row r="5" spans="1:45">
      <c r="A5" s="141">
        <v>19.2</v>
      </c>
      <c r="B5" s="3">
        <v>41716</v>
      </c>
      <c r="C5">
        <f ca="1">(B5-$B$2)/365.25</f>
        <v>1.9164955509924708E-2</v>
      </c>
      <c r="D5" s="55">
        <v>41716</v>
      </c>
      <c r="E5" s="56"/>
      <c r="F5" s="56"/>
      <c r="G5" s="56"/>
      <c r="H5" s="56"/>
      <c r="I5" s="56"/>
      <c r="J5" s="56"/>
      <c r="K5" s="56"/>
      <c r="L5" s="56">
        <v>0.1</v>
      </c>
      <c r="M5" s="56">
        <v>0.35</v>
      </c>
      <c r="N5" s="56">
        <v>0.8</v>
      </c>
      <c r="O5" s="56">
        <v>0.65</v>
      </c>
      <c r="P5" s="56">
        <v>0.4</v>
      </c>
      <c r="Q5" s="56">
        <v>0.3</v>
      </c>
      <c r="R5" s="56">
        <v>0.2</v>
      </c>
      <c r="S5" s="56">
        <v>0.15</v>
      </c>
      <c r="T5" s="56">
        <v>0.1</v>
      </c>
      <c r="U5" s="56">
        <v>0.05</v>
      </c>
      <c r="V5" s="56">
        <v>0.1</v>
      </c>
      <c r="W5" s="56"/>
      <c r="X5" s="56"/>
      <c r="Y5" s="56"/>
      <c r="Z5" s="56"/>
      <c r="AA5" s="56"/>
      <c r="AB5" s="56"/>
      <c r="AC5" s="56"/>
      <c r="AD5" s="56"/>
      <c r="AE5" s="56"/>
      <c r="AF5" s="56"/>
      <c r="AG5" s="56"/>
      <c r="AH5" s="56"/>
      <c r="AI5" s="56"/>
      <c r="AJ5" s="56"/>
    </row>
    <row r="6" spans="1:45">
      <c r="A6" s="141">
        <v>18.75</v>
      </c>
      <c r="B6" s="3">
        <v>41745</v>
      </c>
      <c r="C6">
        <f t="shared" ref="C6:C11" ca="1" si="0">(B6-$B$2)/365.25</f>
        <v>9.856262833675565E-2</v>
      </c>
      <c r="D6" s="55">
        <v>41745</v>
      </c>
      <c r="E6" s="56"/>
      <c r="F6" s="56"/>
      <c r="G6" s="56"/>
      <c r="H6" s="56"/>
      <c r="I6" s="56"/>
      <c r="J6" s="56">
        <v>0.05</v>
      </c>
      <c r="K6" s="56">
        <v>0.15</v>
      </c>
      <c r="L6" s="56">
        <v>0.5</v>
      </c>
      <c r="M6" s="56">
        <v>0.95</v>
      </c>
      <c r="N6" s="56">
        <v>1.55</v>
      </c>
      <c r="O6" s="56">
        <v>1.05</v>
      </c>
      <c r="P6" s="56">
        <v>0.85</v>
      </c>
      <c r="Q6" s="56">
        <v>0.7</v>
      </c>
      <c r="R6" s="56">
        <v>0.55000000000000004</v>
      </c>
      <c r="S6" s="56">
        <v>0.45</v>
      </c>
      <c r="T6" s="56">
        <v>0.45</v>
      </c>
      <c r="U6" s="56">
        <v>0.35</v>
      </c>
      <c r="V6" s="56">
        <v>0.3</v>
      </c>
      <c r="W6" s="56">
        <v>0.25</v>
      </c>
      <c r="X6" s="56">
        <v>0.2</v>
      </c>
      <c r="Y6" s="56">
        <v>0.05</v>
      </c>
      <c r="Z6" s="56">
        <v>0.05</v>
      </c>
      <c r="AA6" s="56">
        <v>0.05</v>
      </c>
      <c r="AB6" s="56">
        <v>0.05</v>
      </c>
      <c r="AC6" s="56">
        <v>0.05</v>
      </c>
      <c r="AD6" s="56"/>
      <c r="AE6" s="56"/>
      <c r="AF6" s="56"/>
      <c r="AG6" s="56"/>
      <c r="AH6" s="56"/>
      <c r="AI6" s="56"/>
      <c r="AJ6" s="56"/>
    </row>
    <row r="7" spans="1:45">
      <c r="A7" s="141">
        <v>19.600000000000001</v>
      </c>
      <c r="B7" s="3">
        <v>41780</v>
      </c>
      <c r="C7">
        <f t="shared" ca="1" si="0"/>
        <v>0.19438740588637921</v>
      </c>
      <c r="D7" s="55">
        <v>41780</v>
      </c>
      <c r="E7" s="56"/>
      <c r="F7" s="56"/>
      <c r="G7" s="56"/>
      <c r="H7" s="56"/>
      <c r="I7" s="56"/>
      <c r="J7" s="56">
        <v>0.05</v>
      </c>
      <c r="K7" s="56">
        <v>0.15</v>
      </c>
      <c r="L7" s="56">
        <v>0.45</v>
      </c>
      <c r="M7" s="56">
        <v>0.9</v>
      </c>
      <c r="N7" s="56">
        <v>1.4</v>
      </c>
      <c r="O7" s="56">
        <v>1.65</v>
      </c>
      <c r="P7" s="56">
        <v>1.35</v>
      </c>
      <c r="Q7" s="56">
        <v>1.1499999999999999</v>
      </c>
      <c r="R7" s="56">
        <v>0.95</v>
      </c>
      <c r="S7" s="56">
        <v>0.8</v>
      </c>
      <c r="T7" s="56">
        <v>0.7</v>
      </c>
      <c r="U7" s="56">
        <v>0.6</v>
      </c>
      <c r="V7" s="56">
        <v>0.55000000000000004</v>
      </c>
      <c r="W7" s="56">
        <v>0.45</v>
      </c>
      <c r="X7" s="56">
        <v>0.4</v>
      </c>
      <c r="Y7" s="56">
        <v>0.35</v>
      </c>
      <c r="Z7" s="56">
        <v>0.05</v>
      </c>
      <c r="AA7" s="56">
        <v>0.05</v>
      </c>
      <c r="AB7" s="56">
        <v>0.05</v>
      </c>
      <c r="AC7" s="56">
        <v>0.05</v>
      </c>
      <c r="AD7" s="56"/>
      <c r="AE7" s="56"/>
      <c r="AF7" s="56"/>
      <c r="AG7" s="56"/>
      <c r="AH7" s="56"/>
      <c r="AI7" s="56"/>
      <c r="AJ7" s="56"/>
    </row>
    <row r="8" spans="1:45">
      <c r="A8" s="141">
        <v>20.100000000000001</v>
      </c>
      <c r="B8" s="3">
        <v>41808</v>
      </c>
      <c r="C8">
        <f t="shared" ca="1" si="0"/>
        <v>0.27104722792607805</v>
      </c>
      <c r="D8" s="55">
        <v>41808</v>
      </c>
      <c r="E8" s="56"/>
      <c r="F8" s="56"/>
      <c r="G8" s="56"/>
      <c r="H8" s="56"/>
      <c r="I8" s="56"/>
      <c r="J8" s="56">
        <v>0.05</v>
      </c>
      <c r="K8" s="56">
        <v>0.2</v>
      </c>
      <c r="L8" s="56">
        <v>0.5</v>
      </c>
      <c r="M8" s="56">
        <v>0.9</v>
      </c>
      <c r="N8" s="56">
        <v>1.4</v>
      </c>
      <c r="O8" s="56">
        <v>2</v>
      </c>
      <c r="P8" s="56">
        <v>1.75</v>
      </c>
      <c r="Q8" s="56">
        <v>1.5</v>
      </c>
      <c r="R8" s="56">
        <v>1.3</v>
      </c>
      <c r="S8" s="56">
        <v>1.1499999999999999</v>
      </c>
      <c r="T8" s="56">
        <v>1</v>
      </c>
      <c r="U8" s="56">
        <v>0.85</v>
      </c>
      <c r="V8" s="56">
        <v>0.75</v>
      </c>
      <c r="W8" s="56">
        <v>0.65</v>
      </c>
      <c r="X8" s="56">
        <v>0.6</v>
      </c>
      <c r="Y8" s="56">
        <v>0.5</v>
      </c>
      <c r="Z8" s="56">
        <v>0.4</v>
      </c>
      <c r="AA8" s="56">
        <v>0.2</v>
      </c>
      <c r="AB8" s="56">
        <v>0.1</v>
      </c>
      <c r="AC8" s="56">
        <v>0.05</v>
      </c>
      <c r="AD8" s="56"/>
      <c r="AE8" s="56"/>
      <c r="AF8" s="56"/>
      <c r="AG8" s="56"/>
      <c r="AH8" s="56"/>
      <c r="AI8" s="56"/>
      <c r="AJ8" s="56"/>
    </row>
    <row r="9" spans="1:45">
      <c r="A9" s="141">
        <v>20.55</v>
      </c>
      <c r="B9" s="3">
        <v>41836</v>
      </c>
      <c r="C9">
        <f t="shared" ca="1" si="0"/>
        <v>0.34770704996577684</v>
      </c>
      <c r="D9" s="55">
        <v>41836</v>
      </c>
      <c r="E9" s="56"/>
      <c r="F9" s="56"/>
      <c r="G9" s="56"/>
      <c r="H9" s="56"/>
      <c r="I9" s="56"/>
      <c r="J9" s="56">
        <v>0.05</v>
      </c>
      <c r="K9" s="56">
        <v>0.1</v>
      </c>
      <c r="L9" s="56">
        <v>0.4</v>
      </c>
      <c r="M9" s="56">
        <v>0.8</v>
      </c>
      <c r="N9" s="56">
        <v>1.35</v>
      </c>
      <c r="O9" s="56">
        <v>2.35</v>
      </c>
      <c r="P9" s="56">
        <v>2.0499999999999998</v>
      </c>
      <c r="Q9" s="56">
        <v>1.8</v>
      </c>
      <c r="R9" s="56">
        <v>1.55</v>
      </c>
      <c r="S9" s="56">
        <v>1.35</v>
      </c>
      <c r="T9" s="56">
        <v>1.1499999999999999</v>
      </c>
      <c r="U9" s="56">
        <v>1</v>
      </c>
      <c r="V9" s="56">
        <v>0.9</v>
      </c>
      <c r="W9" s="56">
        <v>0.75</v>
      </c>
      <c r="X9" s="56"/>
      <c r="Y9" s="56"/>
      <c r="Z9" s="56"/>
      <c r="AA9" s="56"/>
      <c r="AB9" s="56"/>
      <c r="AC9" s="56"/>
      <c r="AD9" s="56"/>
      <c r="AE9" s="56"/>
      <c r="AF9" s="56"/>
      <c r="AG9" s="56"/>
      <c r="AH9" s="56"/>
      <c r="AI9" s="56"/>
      <c r="AJ9" s="56"/>
    </row>
    <row r="10" spans="1:45">
      <c r="A10" s="141">
        <v>20.75</v>
      </c>
      <c r="B10" s="3">
        <v>41871</v>
      </c>
      <c r="C10">
        <f t="shared" ca="1" si="0"/>
        <v>0.44353182751540043</v>
      </c>
      <c r="D10" s="55">
        <v>41871</v>
      </c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6"/>
      <c r="AJ10" s="56"/>
    </row>
    <row r="11" spans="1:45">
      <c r="A11" s="141">
        <v>20.95</v>
      </c>
      <c r="B11" s="3">
        <v>41899</v>
      </c>
      <c r="C11">
        <f t="shared" ca="1" si="0"/>
        <v>0.52019164955509922</v>
      </c>
      <c r="D11" s="55">
        <v>41899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56"/>
      <c r="AJ11" s="56"/>
    </row>
    <row r="12" spans="1:45">
      <c r="D12" s="44">
        <v>41990</v>
      </c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3"/>
      <c r="AH12" s="43"/>
    </row>
    <row r="14" spans="1:45">
      <c r="C14" s="40" t="s">
        <v>47</v>
      </c>
      <c r="D14" s="53" t="s">
        <v>44</v>
      </c>
      <c r="E14" s="54">
        <v>10</v>
      </c>
      <c r="F14" s="54">
        <v>11</v>
      </c>
      <c r="G14" s="54">
        <v>12</v>
      </c>
      <c r="H14" s="54">
        <v>13</v>
      </c>
      <c r="I14" s="54">
        <v>14</v>
      </c>
      <c r="J14" s="54">
        <v>15</v>
      </c>
      <c r="K14" s="54">
        <v>16</v>
      </c>
      <c r="L14" s="54">
        <v>17</v>
      </c>
      <c r="M14" s="54">
        <v>18</v>
      </c>
      <c r="N14" s="54">
        <v>19</v>
      </c>
      <c r="O14" s="54">
        <v>20</v>
      </c>
      <c r="P14" s="54">
        <v>21</v>
      </c>
      <c r="Q14" s="54">
        <v>22</v>
      </c>
      <c r="R14" s="54">
        <v>23</v>
      </c>
      <c r="S14" s="54">
        <v>24</v>
      </c>
      <c r="T14" s="54">
        <v>25</v>
      </c>
      <c r="U14" s="54">
        <v>26</v>
      </c>
      <c r="V14" s="54">
        <v>27</v>
      </c>
      <c r="W14" s="54">
        <v>28</v>
      </c>
      <c r="X14" s="54">
        <v>29</v>
      </c>
      <c r="Y14" s="54">
        <v>30</v>
      </c>
      <c r="Z14" s="54">
        <v>32.5</v>
      </c>
      <c r="AA14" s="54">
        <v>35</v>
      </c>
      <c r="AB14" s="54">
        <v>37.5</v>
      </c>
      <c r="AC14" s="54">
        <v>40</v>
      </c>
      <c r="AD14" s="54">
        <v>42.5</v>
      </c>
      <c r="AE14" s="54">
        <v>45</v>
      </c>
      <c r="AF14" s="54">
        <v>47.5</v>
      </c>
      <c r="AG14" s="54">
        <v>50</v>
      </c>
      <c r="AH14" s="54">
        <v>55</v>
      </c>
      <c r="AI14" s="54">
        <v>60</v>
      </c>
      <c r="AJ14" s="54">
        <v>65</v>
      </c>
    </row>
    <row r="15" spans="1:45">
      <c r="D15" s="51">
        <v>41709</v>
      </c>
      <c r="E15" s="52"/>
      <c r="F15" s="52"/>
      <c r="G15" s="52"/>
      <c r="H15" s="52"/>
      <c r="I15" s="52"/>
      <c r="J15" s="52"/>
      <c r="K15" s="52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</row>
    <row r="16" spans="1:45">
      <c r="A16" s="142"/>
      <c r="D16" s="51">
        <v>41716</v>
      </c>
      <c r="E16" s="52"/>
      <c r="F16" s="52"/>
      <c r="G16" s="52"/>
      <c r="H16" s="52"/>
      <c r="I16" s="52"/>
      <c r="J16" s="52"/>
      <c r="K16" s="52"/>
      <c r="L16" s="52">
        <v>0.25</v>
      </c>
      <c r="M16" s="52">
        <v>0.5</v>
      </c>
      <c r="N16" s="52">
        <v>0.95</v>
      </c>
      <c r="O16" s="52">
        <v>0.8</v>
      </c>
      <c r="P16" s="52">
        <v>0.6</v>
      </c>
      <c r="Q16" s="52">
        <v>0.45</v>
      </c>
      <c r="R16" s="52">
        <v>0.35</v>
      </c>
      <c r="S16" s="52">
        <v>0.3</v>
      </c>
      <c r="T16" s="52">
        <v>0.2</v>
      </c>
      <c r="U16" s="52">
        <v>0.2</v>
      </c>
      <c r="V16" s="52">
        <v>0.2</v>
      </c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</row>
    <row r="17" spans="1:36">
      <c r="A17" s="142" t="s">
        <v>491</v>
      </c>
      <c r="D17" s="51">
        <v>41745</v>
      </c>
      <c r="E17" s="52"/>
      <c r="F17" s="52"/>
      <c r="G17" s="52"/>
      <c r="H17" s="52"/>
      <c r="I17" s="52"/>
      <c r="J17" s="52">
        <v>0.45</v>
      </c>
      <c r="K17" s="52">
        <v>0.35</v>
      </c>
      <c r="L17" s="52">
        <v>0.7</v>
      </c>
      <c r="M17" s="52">
        <v>1.1499999999999999</v>
      </c>
      <c r="N17" s="52">
        <v>1.75</v>
      </c>
      <c r="O17" s="52">
        <v>1.3</v>
      </c>
      <c r="P17" s="52">
        <v>1.1000000000000001</v>
      </c>
      <c r="Q17" s="52">
        <v>0.9</v>
      </c>
      <c r="R17" s="52">
        <v>0.8</v>
      </c>
      <c r="S17" s="52">
        <v>0.7</v>
      </c>
      <c r="T17" s="52">
        <v>0.6</v>
      </c>
      <c r="U17" s="52">
        <v>0.5</v>
      </c>
      <c r="V17" s="52">
        <v>0.45</v>
      </c>
      <c r="W17" s="52">
        <v>0.45</v>
      </c>
      <c r="X17" s="52">
        <v>0.4</v>
      </c>
      <c r="Y17" s="52">
        <v>0.45</v>
      </c>
      <c r="Z17" s="52">
        <v>0.4</v>
      </c>
      <c r="AA17" s="52">
        <v>0.4</v>
      </c>
      <c r="AB17" s="52">
        <v>0.45</v>
      </c>
      <c r="AC17" s="52">
        <v>0.45</v>
      </c>
      <c r="AD17" s="52"/>
      <c r="AE17" s="52"/>
      <c r="AF17" s="52"/>
      <c r="AG17" s="52"/>
      <c r="AH17" s="52"/>
      <c r="AI17" s="52"/>
      <c r="AJ17" s="52"/>
    </row>
    <row r="18" spans="1:36">
      <c r="A18" s="142"/>
      <c r="D18" s="51">
        <v>41780</v>
      </c>
      <c r="E18" s="52"/>
      <c r="F18" s="52"/>
      <c r="G18" s="52"/>
      <c r="H18" s="52"/>
      <c r="I18" s="52"/>
      <c r="J18" s="52">
        <v>0.45</v>
      </c>
      <c r="K18" s="52">
        <v>0.4</v>
      </c>
      <c r="L18" s="52">
        <v>0.7</v>
      </c>
      <c r="M18" s="52">
        <v>1.1499999999999999</v>
      </c>
      <c r="N18" s="52">
        <v>1.7</v>
      </c>
      <c r="O18" s="52">
        <v>1.95</v>
      </c>
      <c r="P18" s="52">
        <v>1.65</v>
      </c>
      <c r="Q18" s="52">
        <v>1.4</v>
      </c>
      <c r="R18" s="52">
        <v>1.25</v>
      </c>
      <c r="S18" s="52">
        <v>1.1000000000000001</v>
      </c>
      <c r="T18" s="52">
        <v>0.95</v>
      </c>
      <c r="U18" s="52">
        <v>0.85</v>
      </c>
      <c r="V18" s="52">
        <v>0.75</v>
      </c>
      <c r="W18" s="52">
        <v>0.7</v>
      </c>
      <c r="X18" s="52">
        <v>0.6</v>
      </c>
      <c r="Y18" s="52">
        <v>0.55000000000000004</v>
      </c>
      <c r="Z18" s="52">
        <v>0.45</v>
      </c>
      <c r="AA18" s="52">
        <v>0.45</v>
      </c>
      <c r="AB18" s="52">
        <v>0.45</v>
      </c>
      <c r="AC18" s="52">
        <v>0.45</v>
      </c>
      <c r="AD18" s="52"/>
      <c r="AE18" s="52"/>
      <c r="AF18" s="52"/>
      <c r="AG18" s="52"/>
      <c r="AH18" s="52"/>
      <c r="AI18" s="52"/>
      <c r="AJ18" s="52"/>
    </row>
    <row r="19" spans="1:36">
      <c r="A19" s="142"/>
      <c r="D19" s="51">
        <v>41808</v>
      </c>
      <c r="E19" s="52"/>
      <c r="F19" s="52"/>
      <c r="G19" s="52"/>
      <c r="H19" s="52"/>
      <c r="I19" s="52"/>
      <c r="J19" s="52">
        <v>0.45</v>
      </c>
      <c r="K19" s="52">
        <v>0.45</v>
      </c>
      <c r="L19" s="52">
        <v>0.75</v>
      </c>
      <c r="M19" s="52">
        <v>1.2</v>
      </c>
      <c r="N19" s="52">
        <v>1.75</v>
      </c>
      <c r="O19" s="52">
        <v>2.4500000000000002</v>
      </c>
      <c r="P19" s="52">
        <v>2.1</v>
      </c>
      <c r="Q19" s="52">
        <v>1.85</v>
      </c>
      <c r="R19" s="52">
        <v>1.65</v>
      </c>
      <c r="S19" s="52">
        <v>1.45</v>
      </c>
      <c r="T19" s="52">
        <v>1.3</v>
      </c>
      <c r="U19" s="52">
        <v>1.1499999999999999</v>
      </c>
      <c r="V19" s="52">
        <v>1.05</v>
      </c>
      <c r="W19" s="52">
        <v>0.95</v>
      </c>
      <c r="X19" s="52">
        <v>0.9</v>
      </c>
      <c r="Y19" s="52">
        <v>0.85</v>
      </c>
      <c r="Z19" s="52">
        <v>0.7</v>
      </c>
      <c r="AA19" s="52">
        <v>0.6</v>
      </c>
      <c r="AB19" s="52">
        <v>0.5</v>
      </c>
      <c r="AC19" s="52">
        <v>0.45</v>
      </c>
      <c r="AD19" s="52"/>
      <c r="AE19" s="52"/>
      <c r="AF19" s="52"/>
      <c r="AG19" s="52"/>
      <c r="AH19" s="52"/>
      <c r="AI19" s="52"/>
      <c r="AJ19" s="52"/>
    </row>
    <row r="20" spans="1:36">
      <c r="D20" s="51">
        <v>41836</v>
      </c>
      <c r="E20" s="52"/>
      <c r="F20" s="52"/>
      <c r="G20" s="52"/>
      <c r="H20" s="52"/>
      <c r="I20" s="52"/>
      <c r="J20" s="52">
        <v>0.45</v>
      </c>
      <c r="K20" s="52">
        <v>0.5</v>
      </c>
      <c r="L20" s="52">
        <v>0.8</v>
      </c>
      <c r="M20" s="52">
        <v>1.2</v>
      </c>
      <c r="N20" s="52">
        <v>1.75</v>
      </c>
      <c r="O20" s="52">
        <v>2.8</v>
      </c>
      <c r="P20" s="52">
        <v>2.4500000000000002</v>
      </c>
      <c r="Q20" s="52">
        <v>2.2000000000000002</v>
      </c>
      <c r="R20" s="52">
        <v>1.95</v>
      </c>
      <c r="S20" s="52">
        <v>1.75</v>
      </c>
      <c r="T20" s="52">
        <v>1.55</v>
      </c>
      <c r="U20" s="52">
        <v>1.4</v>
      </c>
      <c r="V20" s="52">
        <v>1.3</v>
      </c>
      <c r="W20" s="52">
        <v>1.1499999999999999</v>
      </c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1" spans="1:36">
      <c r="D21" s="51">
        <v>41871</v>
      </c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</row>
    <row r="22" spans="1:36">
      <c r="D22" s="51">
        <v>41899</v>
      </c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</row>
    <row r="23" spans="1:36">
      <c r="D23" s="51">
        <v>41934</v>
      </c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</row>
    <row r="24" spans="1:36">
      <c r="D24" s="48">
        <v>42355</v>
      </c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</row>
    <row r="25" spans="1:36">
      <c r="D25" s="46">
        <v>42718</v>
      </c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</row>
    <row r="27" spans="1:36">
      <c r="C27" s="40" t="s">
        <v>46</v>
      </c>
      <c r="D27" s="57" t="s">
        <v>44</v>
      </c>
      <c r="E27" s="58">
        <v>10</v>
      </c>
      <c r="F27" s="58">
        <v>11</v>
      </c>
      <c r="G27" s="58">
        <v>12</v>
      </c>
      <c r="H27" s="58">
        <v>13</v>
      </c>
      <c r="I27" s="58">
        <v>14</v>
      </c>
      <c r="J27" s="58">
        <v>15</v>
      </c>
      <c r="K27" s="58">
        <v>16</v>
      </c>
      <c r="L27" s="58">
        <v>17</v>
      </c>
      <c r="M27" s="58">
        <v>18</v>
      </c>
      <c r="N27" s="58">
        <v>19</v>
      </c>
      <c r="O27" s="58">
        <v>20</v>
      </c>
      <c r="P27" s="58">
        <v>21</v>
      </c>
      <c r="Q27" s="58">
        <v>22</v>
      </c>
      <c r="R27" s="58">
        <v>23</v>
      </c>
      <c r="S27" s="58">
        <v>24</v>
      </c>
      <c r="T27" s="58">
        <v>25</v>
      </c>
      <c r="U27" s="58">
        <v>26</v>
      </c>
      <c r="V27" s="58">
        <v>27</v>
      </c>
      <c r="W27" s="58">
        <v>28</v>
      </c>
      <c r="X27" s="58">
        <v>29</v>
      </c>
      <c r="Y27" s="58">
        <v>30</v>
      </c>
      <c r="Z27" s="58">
        <v>32.5</v>
      </c>
      <c r="AA27" s="58">
        <v>35</v>
      </c>
      <c r="AB27" s="58">
        <v>37.5</v>
      </c>
      <c r="AC27" s="58">
        <v>40</v>
      </c>
      <c r="AD27" s="58">
        <v>42.5</v>
      </c>
      <c r="AE27" s="58">
        <v>45</v>
      </c>
      <c r="AF27" s="58">
        <v>47.5</v>
      </c>
      <c r="AG27" s="58">
        <v>50</v>
      </c>
      <c r="AH27" s="58">
        <v>55</v>
      </c>
      <c r="AI27" s="58">
        <v>60</v>
      </c>
      <c r="AJ27" s="58">
        <v>65</v>
      </c>
    </row>
    <row r="28" spans="1:36">
      <c r="C28" s="186" t="s">
        <v>49</v>
      </c>
      <c r="D28" s="55">
        <v>41709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</row>
    <row r="29" spans="1:36">
      <c r="C29" s="187"/>
      <c r="D29" s="55">
        <v>41716</v>
      </c>
      <c r="E29" s="56"/>
      <c r="F29" s="56"/>
      <c r="G29" s="56"/>
      <c r="H29" s="56"/>
      <c r="I29" s="56"/>
      <c r="J29" s="56"/>
      <c r="K29" s="56"/>
      <c r="L29" s="56">
        <f ca="1">_xll.Export_BSImplicitVol($A5,L$27,$C5,L5,2)</f>
        <v>0.72696061317356819</v>
      </c>
      <c r="M29" s="56">
        <f ca="1">_xll.Export_BSImplicitVol($A5,M$27,$C5,M5,2)</f>
        <v>0.79208798827424554</v>
      </c>
      <c r="N29" s="56">
        <f ca="1">_xll.Export_BSImplicitVol($A5,N$27,$C5,N5,2)</f>
        <v>0.85032344659516446</v>
      </c>
      <c r="O29" s="56">
        <f ca="1">_xll.Export_BSImplicitVol($A5,O$27,$C5,O5,2)</f>
        <v>0.92407453691838726</v>
      </c>
      <c r="P29" s="56">
        <f ca="1">_xll.Export_BSImplicitVol($A5,P$27,$C5,P5,2)</f>
        <v>0.96262758128454951</v>
      </c>
      <c r="Q29" s="56">
        <f ca="1">_xll.Export_BSImplicitVol($A5,Q$27,$C5,Q5,2)</f>
        <v>1.0770667633030018</v>
      </c>
      <c r="R29" s="56">
        <f ca="1">_xll.Export_BSImplicitVol($A5,R$27,$C5,R5,2)</f>
        <v>1.1267073262729359</v>
      </c>
      <c r="S29" s="56">
        <f ca="1">_xll.Export_BSImplicitVol($A5,S$27,$C5,S5,2)</f>
        <v>1.2049077785496656</v>
      </c>
      <c r="T29" s="56">
        <f ca="1">_xll.Export_BSImplicitVol($A5,T$27,$C5,T5,2)</f>
        <v>1.2377839006363403</v>
      </c>
      <c r="U29" s="56">
        <f ca="1">_xll.Export_BSImplicitVol($A5,U$27,$C5,U5,2)</f>
        <v>1.2016929980349824</v>
      </c>
      <c r="V29" s="56">
        <f ca="1">_xll.Export_BSImplicitVol($A5,V$27,$C5,V5,2)</f>
        <v>1.5027246399777108</v>
      </c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</row>
    <row r="30" spans="1:36">
      <c r="C30" s="187"/>
      <c r="D30" s="55">
        <v>41745</v>
      </c>
      <c r="E30" s="56"/>
      <c r="F30" s="56"/>
      <c r="G30" s="56"/>
      <c r="H30" s="56"/>
      <c r="I30" s="56"/>
      <c r="J30" s="56">
        <f ca="1">_xll.Export_BSImplicitVol($A6,J$27,$C6,J6,2)</f>
        <v>0.43675148420035453</v>
      </c>
      <c r="K30" s="56">
        <f ca="1">_xll.Export_BSImplicitVol($A6,K$27,$C6,K6,2)</f>
        <v>0.44098153375747934</v>
      </c>
      <c r="L30" s="56">
        <f ca="1">_xll.Export_BSImplicitVol($A6,L$27,$C6,L6,2)</f>
        <v>0.52504310008231758</v>
      </c>
      <c r="M30" s="56">
        <f ca="1">_xll.Export_BSImplicitVol($A6,M$27,$C6,M6,2)</f>
        <v>0.56153388461885412</v>
      </c>
      <c r="N30" s="56">
        <f ca="1">_xll.Export_BSImplicitVol($A6,N$27,$C6,N6,2)</f>
        <v>0.70874737761623985</v>
      </c>
      <c r="O30" s="56">
        <f ca="1">_xll.Export_BSImplicitVol($A6,O$27,$C6,O6,2)</f>
        <v>0.65984655398645631</v>
      </c>
      <c r="P30" s="56">
        <f ca="1">_xll.Export_BSImplicitVol($A6,P$27,$C6,P6,2)</f>
        <v>0.70507162365993126</v>
      </c>
      <c r="Q30" s="56">
        <f ca="1">_xll.Export_BSImplicitVol($A6,Q$27,$C6,Q6,2)</f>
        <v>0.74734823316370536</v>
      </c>
      <c r="R30" s="56">
        <f ca="1">_xll.Export_BSImplicitVol($A6,R$27,$C6,R6,2)</f>
        <v>0.76751652527607095</v>
      </c>
      <c r="S30" s="56">
        <f ca="1">_xll.Export_BSImplicitVol($A6,S$27,$C6,S6,2)</f>
        <v>0.79613533779072831</v>
      </c>
      <c r="T30" s="56">
        <f ca="1">_xll.Export_BSImplicitVol($A6,T$27,$C6,T6,2)</f>
        <v>0.87514344424627588</v>
      </c>
      <c r="U30" s="56">
        <f ca="1">_xll.Export_BSImplicitVol($A6,U$27,$C6,U6,2)</f>
        <v>0.87861497839878333</v>
      </c>
      <c r="V30" s="56">
        <f ca="1">_xll.Export_BSImplicitVol($A6,V$27,$C6,V6,2)</f>
        <v>0.9055028613249575</v>
      </c>
      <c r="W30" s="56">
        <f ca="1">_xll.Export_BSImplicitVol($A6,W$27,$C6,W6,2)</f>
        <v>0.92265705914589313</v>
      </c>
      <c r="X30" s="56">
        <f ca="1">_xll.Export_BSImplicitVol($A6,X$27,$C6,X6,2)</f>
        <v>0.92906582236213109</v>
      </c>
      <c r="Y30" s="56">
        <f ca="1">_xll.Export_BSImplicitVol($A6,Y$27,$C6,Y6,2)</f>
        <v>0.75574704703303874</v>
      </c>
      <c r="Z30" s="56">
        <f ca="1">_xll.Export_BSImplicitVol($A6,Z$27,$C6,Z6,2)</f>
        <v>0.85786193379409748</v>
      </c>
      <c r="AA30" s="56">
        <f ca="1">_xll.Export_BSImplicitVol($A6,AA$27,$C6,AA6,2)</f>
        <v>0.95006194696688773</v>
      </c>
      <c r="AB30" s="56">
        <f ca="1">_xll.Export_BSImplicitVol($A6,AB$27,$C6,AB6,2)</f>
        <v>1.0341258736242591</v>
      </c>
      <c r="AC30" s="56">
        <f ca="1">_xll.Export_BSImplicitVol($A6,AC$27,$C6,AC6,2)</f>
        <v>1.1113749130784401</v>
      </c>
      <c r="AD30" s="56"/>
      <c r="AE30" s="56"/>
      <c r="AF30" s="56"/>
      <c r="AG30" s="56"/>
      <c r="AH30" s="56"/>
      <c r="AI30" s="56"/>
      <c r="AJ30" s="56"/>
    </row>
    <row r="31" spans="1:36">
      <c r="C31" s="187"/>
      <c r="D31" s="55">
        <v>41780</v>
      </c>
      <c r="E31" s="56"/>
      <c r="F31" s="56"/>
      <c r="G31" s="56"/>
      <c r="H31" s="56"/>
      <c r="I31" s="56"/>
      <c r="J31" s="56">
        <f ca="1">_xll.Export_BSImplicitVol($A7,J$27,$C7,J7,2)</f>
        <v>0.35795931317853258</v>
      </c>
      <c r="K31" s="56">
        <f ca="1">_xll.Export_BSImplicitVol($A7,K$27,$C7,K7,2)</f>
        <v>0.37164848280769863</v>
      </c>
      <c r="L31" s="56">
        <f ca="1">_xll.Export_BSImplicitVol($A7,L$27,$C7,L7,2)</f>
        <v>0.42908072267922415</v>
      </c>
      <c r="M31" s="56">
        <f ca="1">_xll.Export_BSImplicitVol($A7,M$27,$C7,M7,2)</f>
        <v>0.47660570001459113</v>
      </c>
      <c r="N31" s="56">
        <f ca="1">_xll.Export_BSImplicitVol($A7,N$27,$C7,N7,2)</f>
        <v>0.49680607828678225</v>
      </c>
      <c r="O31" s="56">
        <f ca="1">_xll.Export_BSImplicitVol($A7,O$27,$C7,O7,2)</f>
        <v>0.53044735933713594</v>
      </c>
      <c r="P31" s="56">
        <f ca="1">_xll.Export_BSImplicitVol($A7,P$27,$C7,P7,2)</f>
        <v>0.55371455475539655</v>
      </c>
      <c r="Q31" s="56">
        <f ca="1">_xll.Export_BSImplicitVol($A7,Q$27,$C7,Q7,2)</f>
        <v>0.5870097096486504</v>
      </c>
      <c r="R31" s="56">
        <f ca="1">_xll.Export_BSImplicitVol($A7,R$27,$C7,R7,2)</f>
        <v>0.60462101285262426</v>
      </c>
      <c r="S31" s="56">
        <f ca="1">_xll.Export_BSImplicitVol($A7,S$27,$C7,S7,2)</f>
        <v>0.62495553918613145</v>
      </c>
      <c r="T31" s="56">
        <f ca="1">_xll.Export_BSImplicitVol($A7,T$27,$C7,T7,2)</f>
        <v>0.65207542565485721</v>
      </c>
      <c r="U31" s="56">
        <f ca="1">_xll.Export_BSImplicitVol($A7,U$27,$C7,U7,2)</f>
        <v>0.67040758898955588</v>
      </c>
      <c r="V31" s="56">
        <f ca="1">_xll.Export_BSImplicitVol($A7,V$27,$C7,V7,2)</f>
        <v>0.70175172685471843</v>
      </c>
      <c r="W31" s="56">
        <f ca="1">_xll.Export_BSImplicitVol($A7,W$27,$C7,W7,2)</f>
        <v>0.7045835671535674</v>
      </c>
      <c r="X31" s="56">
        <f ca="1">_xll.Export_BSImplicitVol($A7,X$27,$C7,X7,2)</f>
        <v>0.72394288395546602</v>
      </c>
      <c r="Y31" s="56">
        <f ca="1">_xll.Export_BSImplicitVol($A7,Y$27,$C7,Y7,2)</f>
        <v>0.73813099803400251</v>
      </c>
      <c r="Z31" s="56">
        <f ca="1">_xll.Export_BSImplicitVol($A7,Z$27,$C7,Z7,2)</f>
        <v>0.56690146282232801</v>
      </c>
      <c r="AA31" s="56">
        <f ca="1">_xll.Export_BSImplicitVol($A7,AA$27,$C7,AA7,2)</f>
        <v>0.63317803150487684</v>
      </c>
      <c r="AB31" s="56">
        <f ca="1">_xll.Export_BSImplicitVol($A7,AB$27,$C7,AB7,2)</f>
        <v>0.69353229910762948</v>
      </c>
      <c r="AC31" s="56">
        <f ca="1">_xll.Export_BSImplicitVol($A7,AC$27,$C7,AC7,2)</f>
        <v>0.74894396569450628</v>
      </c>
      <c r="AD31" s="56"/>
      <c r="AE31" s="56"/>
      <c r="AF31" s="56"/>
      <c r="AG31" s="56"/>
      <c r="AH31" s="56"/>
      <c r="AI31" s="56"/>
      <c r="AJ31" s="56"/>
    </row>
    <row r="32" spans="1:36">
      <c r="C32" s="187"/>
      <c r="D32" s="55">
        <v>41808</v>
      </c>
      <c r="E32" s="56"/>
      <c r="F32" s="56"/>
      <c r="G32" s="56"/>
      <c r="H32" s="56"/>
      <c r="I32" s="56"/>
      <c r="J32" s="56">
        <f ca="1">_xll.Export_BSImplicitVol($A8,J$27,$C8,J8,2)</f>
        <v>0.32521697414145234</v>
      </c>
      <c r="K32" s="56">
        <f ca="1">_xll.Export_BSImplicitVol($A8,K$27,$C8,K8,2)</f>
        <v>0.37026714541536571</v>
      </c>
      <c r="L32" s="56">
        <f ca="1">_xll.Export_BSImplicitVol($A8,L$27,$C8,L8,2)</f>
        <v>0.4151223462730636</v>
      </c>
      <c r="M32" s="56">
        <f ca="1">_xll.Export_BSImplicitVol($A8,M$27,$C8,M8,2)</f>
        <v>0.44464303405627731</v>
      </c>
      <c r="N32" s="56">
        <f ca="1">_xll.Export_BSImplicitVol($A8,N$27,$C8,N8,2)</f>
        <v>0.46909462599182006</v>
      </c>
      <c r="O32" s="56">
        <f ca="1">_xll.Export_BSImplicitVol($A8,O$27,$C8,O8,2)</f>
        <v>0.4935361327551947</v>
      </c>
      <c r="P32" s="56">
        <f ca="1">_xll.Export_BSImplicitVol($A8,P$27,$C8,P8,2)</f>
        <v>0.51007392499906057</v>
      </c>
      <c r="Q32" s="56">
        <f ca="1">_xll.Export_BSImplicitVol($A8,Q$27,$C8,Q8,2)</f>
        <v>0.53447759432363129</v>
      </c>
      <c r="R32" s="56">
        <f ca="1">_xll.Export_BSImplicitVol($A8,R$27,$C8,R8,2)</f>
        <v>0.55810458467191482</v>
      </c>
      <c r="S32" s="56">
        <f ca="1">_xll.Export_BSImplicitVol($A8,S$27,$C8,S8,2)</f>
        <v>0.58393450168516858</v>
      </c>
      <c r="T32" s="56">
        <f ca="1">_xll.Export_BSImplicitVol($A8,T$27,$C8,T8,2)</f>
        <v>0.60101294233757063</v>
      </c>
      <c r="U32" s="56">
        <f ca="1">_xll.Export_BSImplicitVol($A8,U$27,$C8,U8,2)</f>
        <v>0.60988107318473406</v>
      </c>
      <c r="V32" s="56">
        <f ca="1">_xll.Export_BSImplicitVol($A8,V$27,$C8,V8,2)</f>
        <v>0.6264104383554514</v>
      </c>
      <c r="W32" s="56">
        <f ca="1">_xll.Export_BSImplicitVol($A8,W$27,$C8,W8,2)</f>
        <v>0.63687724290723091</v>
      </c>
      <c r="X32" s="56">
        <f ca="1">_xll.Export_BSImplicitVol($A8,X$27,$C8,X8,2)</f>
        <v>0.65935306247622516</v>
      </c>
      <c r="Y32" s="56">
        <f ca="1">_xll.Export_BSImplicitVol($A8,Y$27,$C8,Y8,2)</f>
        <v>0.65886518768910474</v>
      </c>
      <c r="Z32" s="56">
        <f ca="1">_xll.Export_BSImplicitVol($A8,Z$27,$C8,Z8,2)</f>
        <v>0.69864484137811256</v>
      </c>
      <c r="AA32" s="56">
        <f ca="1">_xll.Export_BSImplicitVol($A8,AA$27,$C8,AA8,2)</f>
        <v>0.65819898348173234</v>
      </c>
      <c r="AB32" s="56">
        <f ca="1">_xll.Export_BSImplicitVol($A8,AB$27,$C8,AB8,2)</f>
        <v>0.63197118387702689</v>
      </c>
      <c r="AC32" s="56">
        <f ca="1">_xll.Export_BSImplicitVol($A8,AC$27,$C8,AC8,2)</f>
        <v>0.61382043817235754</v>
      </c>
      <c r="AD32" s="56"/>
      <c r="AE32" s="56"/>
      <c r="AF32" s="56"/>
      <c r="AG32" s="56"/>
      <c r="AH32" s="56"/>
      <c r="AI32" s="56"/>
      <c r="AJ32" s="56"/>
    </row>
    <row r="33" spans="3:36">
      <c r="C33" s="187"/>
      <c r="D33" s="55">
        <v>41836</v>
      </c>
      <c r="E33" s="56"/>
      <c r="F33" s="56"/>
      <c r="G33" s="56"/>
      <c r="H33" s="56"/>
      <c r="I33" s="56"/>
      <c r="J33" s="56">
        <f ca="1">_xll.Export_BSImplicitVol($A9,J$27,$C9,J9,2)</f>
        <v>0.30402661401593956</v>
      </c>
      <c r="K33" s="56">
        <f ca="1">_xll.Export_BSImplicitVol($A9,K$27,$C9,K9,2)</f>
        <v>0.29106865810084959</v>
      </c>
      <c r="L33" s="56">
        <f ca="1">_xll.Export_BSImplicitVol($A9,L$27,$C9,L9,2)</f>
        <v>0.35933500535550073</v>
      </c>
      <c r="M33" s="56">
        <f ca="1">_xll.Export_BSImplicitVol($A9,M$27,$C9,M9,2)</f>
        <v>0.39714775050931916</v>
      </c>
      <c r="N33" s="56">
        <f ca="1">_xll.Export_BSImplicitVol($A9,N$27,$C9,N9,2)</f>
        <v>0.43816447787978374</v>
      </c>
      <c r="O33" s="56">
        <f ca="1">_xll.Export_BSImplicitVol($A9,O$27,$C9,O9,2)</f>
        <v>0.5508838395593616</v>
      </c>
      <c r="P33" s="56">
        <f ca="1">_xll.Export_BSImplicitVol($A9,P$27,$C9,P9,2)</f>
        <v>0.46552665182971814</v>
      </c>
      <c r="Q33" s="56">
        <f ca="1">_xll.Export_BSImplicitVol($A9,Q$27,$C9,Q9,2)</f>
        <v>0.49289313687776926</v>
      </c>
      <c r="R33" s="56">
        <f ca="1">_xll.Export_BSImplicitVol($A9,R$27,$C9,R9,2)</f>
        <v>0.50862801286540982</v>
      </c>
      <c r="S33" s="56">
        <f ca="1">_xll.Export_BSImplicitVol($A9,S$27,$C9,S9,2)</f>
        <v>0.52525780388411492</v>
      </c>
      <c r="T33" s="56">
        <f ca="1">_xll.Export_BSImplicitVol($A9,T$27,$C9,T9,2)</f>
        <v>0.53340236671775698</v>
      </c>
      <c r="U33" s="56">
        <f ca="1">_xll.Export_BSImplicitVol($A9,U$27,$C9,U9,2)</f>
        <v>0.54557084041238113</v>
      </c>
      <c r="V33" s="56">
        <f ca="1">_xll.Export_BSImplicitVol($A9,V$27,$C9,V9,2)</f>
        <v>0.5639445991396328</v>
      </c>
      <c r="W33" s="56">
        <f ca="1">_xll.Export_BSImplicitVol($A9,W$27,$C9,W9,2)</f>
        <v>0.56360878128352765</v>
      </c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</row>
    <row r="34" spans="3:36">
      <c r="C34" s="187"/>
      <c r="D34" s="55">
        <v>41871</v>
      </c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</row>
    <row r="35" spans="3:36">
      <c r="C35" s="187"/>
      <c r="D35" s="55">
        <v>41899</v>
      </c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</row>
    <row r="36" spans="3:36">
      <c r="C36" s="187"/>
      <c r="D36" s="55">
        <v>41934</v>
      </c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</row>
    <row r="37" spans="3:36">
      <c r="C37" s="187"/>
      <c r="D37" s="55">
        <v>42355</v>
      </c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</row>
    <row r="38" spans="3:36">
      <c r="C38" s="188"/>
      <c r="D38" s="55">
        <v>42718</v>
      </c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</row>
    <row r="39" spans="3:36">
      <c r="C39" s="40" t="s">
        <v>47</v>
      </c>
      <c r="D39" s="57" t="s">
        <v>44</v>
      </c>
      <c r="E39" s="58">
        <v>10</v>
      </c>
      <c r="F39" s="58">
        <v>11</v>
      </c>
      <c r="G39" s="58">
        <v>12</v>
      </c>
      <c r="H39" s="58">
        <v>13</v>
      </c>
      <c r="I39" s="58">
        <v>14</v>
      </c>
      <c r="J39" s="58">
        <v>15</v>
      </c>
      <c r="K39" s="58">
        <v>16</v>
      </c>
      <c r="L39" s="58">
        <v>17</v>
      </c>
      <c r="M39" s="58">
        <v>18</v>
      </c>
      <c r="N39" s="58">
        <v>19</v>
      </c>
      <c r="O39" s="58">
        <v>20</v>
      </c>
      <c r="P39" s="58">
        <v>21</v>
      </c>
      <c r="Q39" s="58">
        <v>22</v>
      </c>
      <c r="R39" s="58">
        <v>23</v>
      </c>
      <c r="S39" s="58">
        <v>24</v>
      </c>
      <c r="T39" s="58">
        <v>25</v>
      </c>
      <c r="U39" s="58">
        <v>26</v>
      </c>
      <c r="V39" s="58">
        <v>27</v>
      </c>
      <c r="W39" s="58">
        <v>28</v>
      </c>
      <c r="X39" s="58">
        <v>29</v>
      </c>
      <c r="Y39" s="58">
        <v>30</v>
      </c>
      <c r="Z39" s="58">
        <v>32.5</v>
      </c>
      <c r="AA39" s="58">
        <v>35</v>
      </c>
      <c r="AB39" s="58">
        <v>37.5</v>
      </c>
      <c r="AC39" s="58">
        <v>40</v>
      </c>
      <c r="AD39" s="58">
        <v>42.5</v>
      </c>
      <c r="AE39" s="58">
        <v>45</v>
      </c>
      <c r="AF39" s="58">
        <v>47.5</v>
      </c>
      <c r="AG39" s="58">
        <v>50</v>
      </c>
      <c r="AH39" s="58">
        <v>55</v>
      </c>
      <c r="AI39" s="58">
        <v>60</v>
      </c>
      <c r="AJ39" s="58">
        <v>65</v>
      </c>
    </row>
    <row r="40" spans="3:36">
      <c r="C40" s="186" t="s">
        <v>49</v>
      </c>
      <c r="D40" s="55">
        <v>41709</v>
      </c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</row>
    <row r="41" spans="3:36">
      <c r="C41" s="187"/>
      <c r="D41" s="55">
        <v>41716</v>
      </c>
      <c r="E41" s="56"/>
      <c r="F41" s="56"/>
      <c r="G41" s="56"/>
      <c r="H41" s="56"/>
      <c r="I41" s="56"/>
      <c r="J41" s="56"/>
      <c r="K41" s="56"/>
      <c r="L41" s="56">
        <f ca="1">_xll.Export_BSImplicitVol($A5,L$27,$C5,L16,2)</f>
        <v>0.98425172434615849</v>
      </c>
      <c r="M41" s="56">
        <f ca="1">_xll.Export_BSImplicitVol($A5,M$27,$C5,M16,2)</f>
        <v>0.9608965587242887</v>
      </c>
      <c r="N41" s="56">
        <f ca="1">_xll.Export_BSImplicitVol($A5,N$27,$C5,N16,2)</f>
        <v>0.99329729620356255</v>
      </c>
      <c r="O41" s="56">
        <f ca="1">_xll.Export_BSImplicitVol($A5,O$27,$C5,O16,2)</f>
        <v>1.0692535059774211</v>
      </c>
      <c r="P41" s="56">
        <f ca="1">_xll.Export_BSImplicitVol($A5,P$27,$C5,P16,2)</f>
        <v>1.1800492130724327</v>
      </c>
      <c r="Q41" s="56">
        <f ca="1">_xll.Export_BSImplicitVol($A5,Q$27,$C5,Q16,2)</f>
        <v>1.2659770064340756</v>
      </c>
      <c r="R41" s="56">
        <f ca="1">_xll.Export_BSImplicitVol($A5,R$27,$C5,R16,2)</f>
        <v>1.3529910117302686</v>
      </c>
      <c r="S41" s="56">
        <f ca="1">_xll.Export_BSImplicitVol($A5,S$27,$C5,S16,2)</f>
        <v>1.468740280209466</v>
      </c>
      <c r="T41" s="56">
        <f ca="1">_xll.Export_BSImplicitVol($A5,T$27,$C5,T16,2)</f>
        <v>1.4632103170293567</v>
      </c>
      <c r="U41" s="56">
        <f ca="1">_xll.Export_BSImplicitVol($A5,U$27,$C5,U16,2)</f>
        <v>1.6134739808145129</v>
      </c>
      <c r="V41" s="56">
        <f ca="1">_xll.Export_BSImplicitVol($A5,V$27,$C5,V16,2)</f>
        <v>1.754249499743322</v>
      </c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</row>
    <row r="42" spans="3:36">
      <c r="C42" s="187"/>
      <c r="D42" s="55">
        <v>41745</v>
      </c>
      <c r="E42" s="56"/>
      <c r="F42" s="56"/>
      <c r="G42" s="56"/>
      <c r="H42" s="56"/>
      <c r="I42" s="56"/>
      <c r="J42" s="56">
        <f ca="1">_xll.Export_BSImplicitVol($A6,J$27,$C6,J17,2)</f>
        <v>0.81416931456091779</v>
      </c>
      <c r="K42" s="56">
        <f ca="1">_xll.Export_BSImplicitVol($A6,K$27,$C6,K17,2)</f>
        <v>0.59136159090544127</v>
      </c>
      <c r="L42" s="56">
        <f ca="1">_xll.Export_BSImplicitVol($A6,L$27,$C6,L17,2)</f>
        <v>0.62910913769772692</v>
      </c>
      <c r="M42" s="56">
        <f ca="1">_xll.Export_BSImplicitVol($A6,M$27,$C6,M17,2)</f>
        <v>0.65089346666773795</v>
      </c>
      <c r="N42" s="56">
        <f ca="1">_xll.Export_BSImplicitVol($A6,N$27,$C6,N17,2)</f>
        <v>0.79407652811197604</v>
      </c>
      <c r="O42" s="56">
        <f ca="1">_xll.Export_BSImplicitVol($A6,O$27,$C6,O17,2)</f>
        <v>0.76798917200056727</v>
      </c>
      <c r="P42" s="56">
        <f ca="1">_xll.Export_BSImplicitVol($A6,P$27,$C6,P17,2)</f>
        <v>0.8184911103649315</v>
      </c>
      <c r="Q42" s="56">
        <f ca="1">_xll.Export_BSImplicitVol($A6,Q$27,$C6,Q17,2)</f>
        <v>0.84464162773414908</v>
      </c>
      <c r="R42" s="56">
        <f ca="1">_xll.Export_BSImplicitVol($A6,R$27,$C6,R17,2)</f>
        <v>0.89922344765721174</v>
      </c>
      <c r="S42" s="56">
        <f ca="1">_xll.Export_BSImplicitVol($A6,S$27,$C6,S17,2)</f>
        <v>0.93960516312927522</v>
      </c>
      <c r="T42" s="56">
        <f ca="1">_xll.Export_BSImplicitVol($A6,T$27,$C6,T17,2)</f>
        <v>0.96691415404567449</v>
      </c>
      <c r="U42" s="56">
        <f ca="1">_xll.Export_BSImplicitVol($A6,U$27,$C6,U17,2)</f>
        <v>0.98134395260800056</v>
      </c>
      <c r="V42" s="56">
        <f ca="1">_xll.Export_BSImplicitVol($A6,V$27,$C6,V17,2)</f>
        <v>1.0173387212137108</v>
      </c>
      <c r="W42" s="56">
        <f ca="1">_xll.Export_BSImplicitVol($A6,W$27,$C6,W17,2)</f>
        <v>1.0819788890578881</v>
      </c>
      <c r="X42" s="56">
        <f ca="1">_xll.Export_BSImplicitVol($A6,X$27,$C6,X17,2)</f>
        <v>1.1057172008116103</v>
      </c>
      <c r="Y42" s="56">
        <f ca="1">_xll.Export_BSImplicitVol($A6,Y$27,$C6,Y17,2)</f>
        <v>1.2008675099725317</v>
      </c>
      <c r="Z42" s="56">
        <f ca="1">_xll.Export_BSImplicitVol($A6,Z$27,$C6,Z17,2)</f>
        <v>1.2933407739545117</v>
      </c>
      <c r="AA42" s="56">
        <f ca="1">_xll.Export_BSImplicitVol($A6,AA$27,$C6,AA17,2)</f>
        <v>1.4102192967879852</v>
      </c>
      <c r="AB42" s="56">
        <f ca="1">_xll.Export_BSImplicitVol($A6,AB$27,$C6,AB17,2)</f>
        <v>1.5594111810930864</v>
      </c>
      <c r="AC42" s="56">
        <f ca="1">_xll.Export_BSImplicitVol($A6,AC$27,$C6,AC17,2)</f>
        <v>1.6572761668687108</v>
      </c>
      <c r="AD42" s="56"/>
      <c r="AE42" s="56"/>
      <c r="AF42" s="56"/>
      <c r="AG42" s="56"/>
      <c r="AH42" s="56"/>
      <c r="AI42" s="56"/>
      <c r="AJ42" s="56"/>
    </row>
    <row r="43" spans="3:36">
      <c r="C43" s="187"/>
      <c r="D43" s="55">
        <v>41780</v>
      </c>
      <c r="E43" s="56"/>
      <c r="F43" s="56"/>
      <c r="G43" s="56"/>
      <c r="H43" s="56"/>
      <c r="I43" s="56"/>
      <c r="J43" s="56">
        <f ca="1">_xll.Export_BSImplicitVol($A7,J$27,$C7,J18,2)</f>
        <v>0.64422111120907599</v>
      </c>
      <c r="K43" s="56">
        <f ca="1">_xll.Export_BSImplicitVol($A7,K$27,$C7,K18,2)</f>
        <v>0.51169134271582006</v>
      </c>
      <c r="L43" s="56">
        <f ca="1">_xll.Export_BSImplicitVol($A7,L$27,$C7,L18,2)</f>
        <v>0.52760690413212152</v>
      </c>
      <c r="M43" s="56">
        <f ca="1">_xll.Export_BSImplicitVol($A7,M$27,$C7,M18,2)</f>
        <v>0.55830156072397175</v>
      </c>
      <c r="N43" s="56">
        <f ca="1">_xll.Export_BSImplicitVol($A7,N$27,$C7,N18,2)</f>
        <v>0.5865864110159773</v>
      </c>
      <c r="O43" s="56">
        <f ca="1">_xll.Export_BSImplicitVol($A7,O$27,$C7,O18,2)</f>
        <v>0.61756567494985792</v>
      </c>
      <c r="P43" s="56">
        <f ca="1">_xll.Export_BSImplicitVol($A7,P$27,$C7,P18,2)</f>
        <v>0.64149215237837132</v>
      </c>
      <c r="Q43" s="56">
        <f ca="1">_xll.Export_BSImplicitVol($A7,Q$27,$C7,Q18,2)</f>
        <v>0.66248461918791179</v>
      </c>
      <c r="R43" s="56">
        <f ca="1">_xll.Export_BSImplicitVol($A7,R$27,$C7,R18,2)</f>
        <v>0.69944952656370141</v>
      </c>
      <c r="S43" s="56">
        <f ca="1">_xll.Export_BSImplicitVol($A7,S$27,$C7,S18,2)</f>
        <v>0.7252936706138281</v>
      </c>
      <c r="T43" s="56">
        <f ca="1">_xll.Export_BSImplicitVol($A7,T$27,$C7,T18,2)</f>
        <v>0.74109858049021493</v>
      </c>
      <c r="U43" s="56">
        <f ca="1">_xll.Export_BSImplicitVol($A7,U$27,$C7,U18,2)</f>
        <v>0.76549777175561107</v>
      </c>
      <c r="V43" s="56">
        <f ca="1">_xll.Export_BSImplicitVol($A7,V$27,$C7,V18,2)</f>
        <v>0.78271071305243012</v>
      </c>
      <c r="W43" s="56">
        <f ca="1">_xll.Export_BSImplicitVol($A7,W$27,$C7,W18,2)</f>
        <v>0.81337402694518524</v>
      </c>
      <c r="X43" s="56">
        <f ca="1">_xll.Export_BSImplicitVol($A7,X$27,$C7,X18,2)</f>
        <v>0.81808273880097071</v>
      </c>
      <c r="Y43" s="56">
        <f ca="1">_xll.Export_BSImplicitVol($A7,Y$27,$C7,Y18,2)</f>
        <v>0.83902199552091439</v>
      </c>
      <c r="Z43" s="56">
        <f ca="1">_xll.Export_BSImplicitVol($A7,Z$27,$C7,Z18,2)</f>
        <v>0.88700203346887441</v>
      </c>
      <c r="AA43" s="56">
        <f ca="1">_xll.Export_BSImplicitVol($A7,AA$27,$C7,AA18,2)</f>
        <v>0.97264975492415295</v>
      </c>
      <c r="AB43" s="56">
        <f ca="1">_xll.Export_BSImplicitVol($A7,AB$27,$C7,AB18,2)</f>
        <v>1.0499577085208536</v>
      </c>
      <c r="AC43" s="56">
        <f ca="1">_xll.Export_BSImplicitVol($A7,AC$27,$C7,AC18,2)</f>
        <v>1.120410557520694</v>
      </c>
      <c r="AD43" s="56"/>
      <c r="AE43" s="56"/>
      <c r="AF43" s="56"/>
      <c r="AG43" s="56"/>
      <c r="AH43" s="56"/>
      <c r="AI43" s="56"/>
      <c r="AJ43" s="56"/>
    </row>
    <row r="44" spans="3:36">
      <c r="C44" s="187"/>
      <c r="D44" s="55">
        <v>41808</v>
      </c>
      <c r="E44" s="56"/>
      <c r="F44" s="56"/>
      <c r="G44" s="56"/>
      <c r="H44" s="56"/>
      <c r="I44" s="56"/>
      <c r="J44" s="56">
        <f ca="1">_xll.Export_BSImplicitVol($A8,J$27,$C8,J19,2)</f>
        <v>0.57561645269159933</v>
      </c>
      <c r="K44" s="56">
        <f ca="1">_xll.Export_BSImplicitVol($A8,K$27,$C8,K19,2)</f>
        <v>0.48513513642245432</v>
      </c>
      <c r="L44" s="56">
        <f ca="1">_xll.Export_BSImplicitVol($A8,L$27,$C8,L19,2)</f>
        <v>0.49927739984205943</v>
      </c>
      <c r="M44" s="56">
        <f ca="1">_xll.Export_BSImplicitVol($A8,M$27,$C8,M19,2)</f>
        <v>0.52886336206230877</v>
      </c>
      <c r="N44" s="56">
        <f ca="1">_xll.Export_BSImplicitVol($A8,N$27,$C8,N19,2)</f>
        <v>0.55806484911701504</v>
      </c>
      <c r="O44" s="56">
        <f ca="1">_xll.Export_BSImplicitVol($A8,O$27,$C8,O19,2)</f>
        <v>0.60272267390667622</v>
      </c>
      <c r="P44" s="56">
        <f ca="1">_xll.Export_BSImplicitVol($A8,P$27,$C8,P19,2)</f>
        <v>0.59392214807853572</v>
      </c>
      <c r="Q44" s="56">
        <f ca="1">_xll.Export_BSImplicitVol($A8,Q$27,$C8,Q19,2)</f>
        <v>0.61929321771522594</v>
      </c>
      <c r="R44" s="56">
        <f ca="1">_xll.Export_BSImplicitVol($A8,R$27,$C8,R19,2)</f>
        <v>0.64518339658120949</v>
      </c>
      <c r="S44" s="56">
        <f ca="1">_xll.Export_BSImplicitVol($A8,S$27,$C8,S19,2)</f>
        <v>0.66136499476325672</v>
      </c>
      <c r="T44" s="56">
        <f ca="1">_xll.Export_BSImplicitVol($A8,T$27,$C8,T19,2)</f>
        <v>0.68195299505131668</v>
      </c>
      <c r="U44" s="56">
        <f ca="1">_xll.Export_BSImplicitVol($A8,U$27,$C8,U19,2)</f>
        <v>0.69537268739923885</v>
      </c>
      <c r="V44" s="56">
        <f ca="1">_xll.Export_BSImplicitVol($A8,V$27,$C8,V19,2)</f>
        <v>0.71643762857784088</v>
      </c>
      <c r="W44" s="56">
        <f ca="1">_xll.Export_BSImplicitVol($A8,W$27,$C8,W19,2)</f>
        <v>0.73235653514552479</v>
      </c>
      <c r="X44" s="56">
        <f ca="1">_xll.Export_BSImplicitVol($A8,X$27,$C8,X19,2)</f>
        <v>0.75913611548842952</v>
      </c>
      <c r="Y44" s="56">
        <f ca="1">_xll.Export_BSImplicitVol($A8,Y$27,$C8,Y19,2)</f>
        <v>0.78264542185783081</v>
      </c>
      <c r="Z44" s="56">
        <f ca="1">_xll.Export_BSImplicitVol($A8,Z$27,$C8,Z19,2)</f>
        <v>0.81962731446575232</v>
      </c>
      <c r="AA44" s="56">
        <f ca="1">_xll.Export_BSImplicitVol($A8,AA$27,$C8,AA19,2)</f>
        <v>0.85814703707695417</v>
      </c>
      <c r="AB44" s="56">
        <f ca="1">_xll.Export_BSImplicitVol($A8,AB$27,$C8,AB19,2)</f>
        <v>0.88319666321901058</v>
      </c>
      <c r="AC44" s="56">
        <f ca="1">_xll.Export_BSImplicitVol($A8,AC$27,$C8,AC19,2)</f>
        <v>0.92011858772970001</v>
      </c>
      <c r="AD44" s="56"/>
      <c r="AE44" s="56"/>
      <c r="AF44" s="56"/>
      <c r="AG44" s="56"/>
      <c r="AH44" s="56"/>
      <c r="AI44" s="56"/>
      <c r="AJ44" s="56"/>
    </row>
    <row r="45" spans="3:36">
      <c r="C45" s="187"/>
      <c r="D45" s="55">
        <v>41836</v>
      </c>
      <c r="E45" s="56"/>
      <c r="F45" s="56"/>
      <c r="G45" s="56"/>
      <c r="H45" s="56"/>
      <c r="I45" s="56"/>
      <c r="J45" s="56">
        <f ca="1">_xll.Export_BSImplicitVol($A9,J$27,$C9,J20,2)</f>
        <v>0.53108637177960327</v>
      </c>
      <c r="K45" s="56">
        <f ca="1">_xll.Export_BSImplicitVol($A9,K$27,$C9,K20,2)</f>
        <v>0.47037323508282974</v>
      </c>
      <c r="L45" s="56">
        <f ca="1">_xll.Export_BSImplicitVol($A9,L$27,$C9,L20,2)</f>
        <v>0.48271421922739061</v>
      </c>
      <c r="M45" s="56">
        <f ca="1">_xll.Export_BSImplicitVol($A9,M$27,$C9,M20,2)</f>
        <v>0.4984515861494479</v>
      </c>
      <c r="N45" s="56">
        <f ca="1">_xll.Export_BSImplicitVol($A9,N$27,$C9,N20,2)</f>
        <v>0.52848095955391206</v>
      </c>
      <c r="O45" s="56">
        <f ca="1">_xll.Export_BSImplicitVol($A9,O$27,$C9,O20,2)</f>
        <v>0.64701187220848666</v>
      </c>
      <c r="P45" s="56">
        <f ca="1">_xll.Export_BSImplicitVol($A9,P$27,$C9,P20,2)</f>
        <v>0.54851905803710055</v>
      </c>
      <c r="Q45" s="56">
        <f ca="1">_xll.Export_BSImplicitVol($A9,Q$27,$C9,Q20,2)</f>
        <v>0.57579332535272554</v>
      </c>
      <c r="R45" s="56">
        <f ca="1">_xll.Export_BSImplicitVol($A9,R$27,$C9,R20,2)</f>
        <v>0.59282200796458984</v>
      </c>
      <c r="S45" s="56">
        <f ca="1">_xll.Export_BSImplicitVol($A9,S$27,$C9,S20,2)</f>
        <v>0.61174257299925239</v>
      </c>
      <c r="T45" s="56">
        <f ca="1">_xll.Export_BSImplicitVol($A9,T$27,$C9,T20,2)</f>
        <v>0.6232750309281011</v>
      </c>
      <c r="U45" s="56">
        <f ca="1">_xll.Export_BSImplicitVol($A9,U$27,$C9,U20,2)</f>
        <v>0.63938653219216746</v>
      </c>
      <c r="V45" s="56">
        <f ca="1">_xll.Export_BSImplicitVol($A9,V$27,$C9,V20,2)</f>
        <v>0.66169783333174337</v>
      </c>
      <c r="W45" s="56">
        <f ca="1">_xll.Export_BSImplicitVol($A9,W$27,$C9,W20,2)</f>
        <v>0.66744289330510775</v>
      </c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</row>
    <row r="46" spans="3:36">
      <c r="C46" s="187"/>
      <c r="D46" s="55">
        <v>41871</v>
      </c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</row>
    <row r="47" spans="3:36">
      <c r="C47" s="187"/>
      <c r="D47" s="55">
        <v>41899</v>
      </c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</row>
    <row r="48" spans="3:36">
      <c r="C48" s="187"/>
      <c r="D48" s="55">
        <v>41934</v>
      </c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</row>
    <row r="49" spans="3:36">
      <c r="C49" s="187"/>
      <c r="D49" s="55">
        <v>42355</v>
      </c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</row>
    <row r="50" spans="3:36">
      <c r="C50" s="188"/>
      <c r="D50" s="55">
        <v>42718</v>
      </c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</row>
    <row r="51" spans="3:36">
      <c r="C51" s="40" t="s">
        <v>368</v>
      </c>
      <c r="D51" s="57" t="s">
        <v>44</v>
      </c>
      <c r="E51" s="58">
        <v>10</v>
      </c>
      <c r="F51" s="58">
        <v>11</v>
      </c>
      <c r="G51" s="58">
        <v>12</v>
      </c>
      <c r="H51" s="58">
        <v>13</v>
      </c>
      <c r="I51" s="58">
        <v>14</v>
      </c>
      <c r="J51" s="58">
        <v>15</v>
      </c>
      <c r="K51" s="58">
        <v>16</v>
      </c>
      <c r="L51" s="58">
        <v>17</v>
      </c>
      <c r="M51" s="58">
        <v>18</v>
      </c>
      <c r="N51" s="58">
        <v>19</v>
      </c>
      <c r="O51" s="58">
        <v>20</v>
      </c>
      <c r="P51" s="58">
        <v>21</v>
      </c>
      <c r="Q51" s="58">
        <v>22</v>
      </c>
      <c r="R51" s="58">
        <v>23</v>
      </c>
      <c r="S51" s="58">
        <v>24</v>
      </c>
      <c r="T51" s="58">
        <v>25</v>
      </c>
      <c r="U51" s="58">
        <v>26</v>
      </c>
      <c r="V51" s="58">
        <v>27</v>
      </c>
      <c r="W51" s="58">
        <v>28</v>
      </c>
      <c r="X51" s="58">
        <v>29</v>
      </c>
      <c r="Y51" s="58">
        <v>30</v>
      </c>
      <c r="Z51" s="58">
        <v>32.5</v>
      </c>
      <c r="AA51" s="58">
        <v>35</v>
      </c>
      <c r="AB51" s="58">
        <v>37.5</v>
      </c>
      <c r="AC51" s="58">
        <v>40</v>
      </c>
      <c r="AD51" s="58">
        <v>42.5</v>
      </c>
      <c r="AE51" s="58">
        <v>45</v>
      </c>
      <c r="AF51" s="58">
        <v>47.5</v>
      </c>
      <c r="AG51" s="58">
        <v>50</v>
      </c>
      <c r="AH51" s="58">
        <v>55</v>
      </c>
      <c r="AI51" s="58">
        <v>60</v>
      </c>
      <c r="AJ51" s="58">
        <v>65</v>
      </c>
    </row>
    <row r="52" spans="3:36">
      <c r="C52" s="186" t="s">
        <v>367</v>
      </c>
      <c r="D52" s="55">
        <v>41709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</row>
    <row r="53" spans="3:36">
      <c r="C53" s="187"/>
      <c r="D53" s="55">
        <v>41716</v>
      </c>
      <c r="E53" s="56"/>
      <c r="F53" s="56"/>
      <c r="G53" s="56"/>
      <c r="H53" s="56"/>
      <c r="I53" s="56"/>
      <c r="J53" s="56"/>
      <c r="K53" s="56"/>
      <c r="L53" s="56">
        <f ca="1">50*(L29+L41)</f>
        <v>85.560616875986327</v>
      </c>
      <c r="M53" s="56">
        <f t="shared" ref="M53:AB54" ca="1" si="1">50*(M29+M41)</f>
        <v>87.649227349926704</v>
      </c>
      <c r="N53" s="56">
        <f t="shared" ca="1" si="1"/>
        <v>92.18103713993635</v>
      </c>
      <c r="O53" s="56">
        <f t="shared" ca="1" si="1"/>
        <v>99.66640214479041</v>
      </c>
      <c r="P53" s="56">
        <f t="shared" ca="1" si="1"/>
        <v>107.13383971784911</v>
      </c>
      <c r="Q53" s="56">
        <f t="shared" ca="1" si="1"/>
        <v>117.15218848685387</v>
      </c>
      <c r="R53" s="56">
        <f t="shared" ca="1" si="1"/>
        <v>123.98491690016023</v>
      </c>
      <c r="S53" s="56">
        <f t="shared" ca="1" si="1"/>
        <v>133.6824029379566</v>
      </c>
      <c r="T53" s="56">
        <f t="shared" ca="1" si="1"/>
        <v>135.04971088328483</v>
      </c>
      <c r="U53" s="56">
        <f t="shared" ca="1" si="1"/>
        <v>140.75834894247475</v>
      </c>
      <c r="V53" s="56">
        <f t="shared" ca="1" si="1"/>
        <v>162.84870698605164</v>
      </c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</row>
    <row r="54" spans="3:36">
      <c r="C54" s="187"/>
      <c r="D54" s="55">
        <v>41745</v>
      </c>
      <c r="E54" s="56"/>
      <c r="F54" s="56"/>
      <c r="G54" s="56"/>
      <c r="H54" s="56"/>
      <c r="I54" s="56"/>
      <c r="J54" s="56">
        <f ca="1">50*(J30+J42)</f>
        <v>62.546039938063615</v>
      </c>
      <c r="K54" s="56">
        <f ca="1">50*(K30+K42)</f>
        <v>51.617156233146034</v>
      </c>
      <c r="L54" s="56">
        <f t="shared" ref="L54:V54" ca="1" si="2">50*(L30+L42)</f>
        <v>57.707611889002223</v>
      </c>
      <c r="M54" s="56">
        <f t="shared" ca="1" si="2"/>
        <v>60.62136756432961</v>
      </c>
      <c r="N54" s="56">
        <f t="shared" ca="1" si="2"/>
        <v>75.141195286410792</v>
      </c>
      <c r="O54" s="56">
        <f t="shared" ca="1" si="2"/>
        <v>71.391786299351182</v>
      </c>
      <c r="P54" s="56">
        <f t="shared" ca="1" si="2"/>
        <v>76.178136701243133</v>
      </c>
      <c r="Q54" s="56">
        <f t="shared" ca="1" si="2"/>
        <v>79.599493044892725</v>
      </c>
      <c r="R54" s="56">
        <f t="shared" ca="1" si="2"/>
        <v>83.336998646664128</v>
      </c>
      <c r="S54" s="56">
        <f t="shared" ca="1" si="2"/>
        <v>86.787025046000181</v>
      </c>
      <c r="T54" s="56">
        <f t="shared" ca="1" si="2"/>
        <v>92.102879914597509</v>
      </c>
      <c r="U54" s="56">
        <f t="shared" ca="1" si="2"/>
        <v>92.997946550339194</v>
      </c>
      <c r="V54" s="56">
        <f t="shared" ca="1" si="2"/>
        <v>96.142079126933425</v>
      </c>
      <c r="W54" s="56">
        <f t="shared" ca="1" si="1"/>
        <v>100.23179741018906</v>
      </c>
      <c r="X54" s="56">
        <f t="shared" ca="1" si="1"/>
        <v>101.73915115868706</v>
      </c>
      <c r="Y54" s="56">
        <f t="shared" ca="1" si="1"/>
        <v>97.830727850278521</v>
      </c>
      <c r="Z54" s="56">
        <f t="shared" ca="1" si="1"/>
        <v>107.56013538743045</v>
      </c>
      <c r="AA54" s="56">
        <f t="shared" ca="1" si="1"/>
        <v>118.01406218774363</v>
      </c>
      <c r="AB54" s="56">
        <f t="shared" ca="1" si="1"/>
        <v>129.6768527358673</v>
      </c>
      <c r="AC54" s="56">
        <f ca="1">50*(AC30+AC42)</f>
        <v>138.43255399735753</v>
      </c>
      <c r="AD54" s="56"/>
      <c r="AE54" s="56"/>
      <c r="AF54" s="56"/>
      <c r="AG54" s="56"/>
      <c r="AH54" s="56"/>
      <c r="AI54" s="56"/>
      <c r="AJ54" s="56"/>
    </row>
    <row r="55" spans="3:36">
      <c r="C55" s="187"/>
      <c r="D55" s="55">
        <v>41780</v>
      </c>
      <c r="E55" s="56"/>
      <c r="F55" s="56"/>
      <c r="G55" s="56"/>
      <c r="H55" s="56"/>
      <c r="I55" s="56"/>
      <c r="J55" s="56">
        <f t="shared" ref="J55:Y57" ca="1" si="3">50*(J31+J43)</f>
        <v>50.109021219380438</v>
      </c>
      <c r="K55" s="56">
        <f t="shared" ca="1" si="3"/>
        <v>44.166991276175935</v>
      </c>
      <c r="L55" s="56">
        <f t="shared" ca="1" si="3"/>
        <v>47.834381340567283</v>
      </c>
      <c r="M55" s="56">
        <f t="shared" ca="1" si="3"/>
        <v>51.74536303692814</v>
      </c>
      <c r="N55" s="56">
        <f t="shared" ca="1" si="3"/>
        <v>54.169624465137979</v>
      </c>
      <c r="O55" s="56">
        <f t="shared" ca="1" si="3"/>
        <v>57.400651714349692</v>
      </c>
      <c r="P55" s="56">
        <f t="shared" ca="1" si="3"/>
        <v>59.760335356688387</v>
      </c>
      <c r="Q55" s="56">
        <f t="shared" ca="1" si="3"/>
        <v>62.474716441828114</v>
      </c>
      <c r="R55" s="56">
        <f t="shared" ca="1" si="3"/>
        <v>65.203526970816284</v>
      </c>
      <c r="S55" s="56">
        <f t="shared" ca="1" si="3"/>
        <v>67.512460489997977</v>
      </c>
      <c r="T55" s="56">
        <f t="shared" ca="1" si="3"/>
        <v>69.658700307253611</v>
      </c>
      <c r="U55" s="56">
        <f t="shared" ca="1" si="3"/>
        <v>71.795268037258353</v>
      </c>
      <c r="V55" s="56">
        <f t="shared" ca="1" si="3"/>
        <v>74.223121995357431</v>
      </c>
      <c r="W55" s="56">
        <f t="shared" ca="1" si="3"/>
        <v>75.897879704937637</v>
      </c>
      <c r="X55" s="56">
        <f t="shared" ca="1" si="3"/>
        <v>77.101281137821843</v>
      </c>
      <c r="Y55" s="56">
        <f t="shared" ca="1" si="3"/>
        <v>78.85764967774584</v>
      </c>
      <c r="Z55" s="56">
        <f t="shared" ref="Z55:AB56" ca="1" si="4">50*(Z31+Z43)</f>
        <v>72.695174814560119</v>
      </c>
      <c r="AA55" s="56">
        <f t="shared" ca="1" si="4"/>
        <v>80.29138932145149</v>
      </c>
      <c r="AB55" s="56">
        <f t="shared" ca="1" si="4"/>
        <v>87.174500381424153</v>
      </c>
      <c r="AC55" s="56">
        <f ca="1">50*(AC31+AC43)</f>
        <v>93.467726160760009</v>
      </c>
      <c r="AD55" s="56"/>
      <c r="AE55" s="56"/>
      <c r="AF55" s="56"/>
      <c r="AG55" s="56"/>
      <c r="AH55" s="56"/>
      <c r="AI55" s="56"/>
      <c r="AJ55" s="56"/>
    </row>
    <row r="56" spans="3:36">
      <c r="C56" s="187"/>
      <c r="D56" s="55">
        <v>41808</v>
      </c>
      <c r="E56" s="56"/>
      <c r="F56" s="56"/>
      <c r="G56" s="56"/>
      <c r="H56" s="56"/>
      <c r="I56" s="56"/>
      <c r="J56" s="56">
        <f t="shared" ca="1" si="3"/>
        <v>45.041671341652581</v>
      </c>
      <c r="K56" s="56">
        <f t="shared" ca="1" si="3"/>
        <v>42.770114091890996</v>
      </c>
      <c r="L56" s="56">
        <f t="shared" ca="1" si="3"/>
        <v>45.719987305756149</v>
      </c>
      <c r="M56" s="56">
        <f t="shared" ca="1" si="3"/>
        <v>48.675319805929306</v>
      </c>
      <c r="N56" s="56">
        <f t="shared" ca="1" si="3"/>
        <v>51.357973755441755</v>
      </c>
      <c r="O56" s="56">
        <f t="shared" ca="1" si="3"/>
        <v>54.812940333093543</v>
      </c>
      <c r="P56" s="56">
        <f t="shared" ca="1" si="3"/>
        <v>55.199803653879819</v>
      </c>
      <c r="Q56" s="56">
        <f t="shared" ca="1" si="3"/>
        <v>57.688540601942861</v>
      </c>
      <c r="R56" s="56">
        <f t="shared" ca="1" si="3"/>
        <v>60.164399062656216</v>
      </c>
      <c r="S56" s="56">
        <f t="shared" ca="1" si="3"/>
        <v>62.264974822421259</v>
      </c>
      <c r="T56" s="56">
        <f t="shared" ca="1" si="3"/>
        <v>64.148296869444366</v>
      </c>
      <c r="U56" s="56">
        <f t="shared" ca="1" si="3"/>
        <v>65.262688029198642</v>
      </c>
      <c r="V56" s="56">
        <f t="shared" ca="1" si="3"/>
        <v>67.142403346664608</v>
      </c>
      <c r="W56" s="56">
        <f t="shared" ca="1" si="3"/>
        <v>68.461688902637789</v>
      </c>
      <c r="X56" s="56">
        <f t="shared" ca="1" si="3"/>
        <v>70.924458898232729</v>
      </c>
      <c r="Y56" s="56">
        <f t="shared" ca="1" si="3"/>
        <v>72.075530477346788</v>
      </c>
      <c r="Z56" s="56">
        <f t="shared" ca="1" si="4"/>
        <v>75.913607792193247</v>
      </c>
      <c r="AA56" s="56">
        <f t="shared" ca="1" si="4"/>
        <v>75.81730102793432</v>
      </c>
      <c r="AB56" s="56">
        <f t="shared" ca="1" si="4"/>
        <v>75.75839235480187</v>
      </c>
      <c r="AC56" s="56">
        <f ca="1">50*(AC32+AC44)</f>
        <v>76.696951295102878</v>
      </c>
      <c r="AD56" s="56"/>
      <c r="AE56" s="56"/>
      <c r="AF56" s="56"/>
      <c r="AG56" s="56"/>
      <c r="AH56" s="56"/>
      <c r="AI56" s="56"/>
      <c r="AJ56" s="56"/>
    </row>
    <row r="57" spans="3:36">
      <c r="C57" s="187"/>
      <c r="D57" s="55">
        <v>41836</v>
      </c>
      <c r="E57" s="56"/>
      <c r="F57" s="56"/>
      <c r="G57" s="56"/>
      <c r="H57" s="56"/>
      <c r="I57" s="56"/>
      <c r="J57" s="56">
        <f t="shared" ca="1" si="3"/>
        <v>41.755649289777139</v>
      </c>
      <c r="K57" s="56">
        <f t="shared" ca="1" si="3"/>
        <v>38.072094659183961</v>
      </c>
      <c r="L57" s="56">
        <f t="shared" ca="1" si="3"/>
        <v>42.102461229144566</v>
      </c>
      <c r="M57" s="56">
        <f t="shared" ca="1" si="3"/>
        <v>44.779966832938356</v>
      </c>
      <c r="N57" s="56">
        <f t="shared" ca="1" si="3"/>
        <v>48.332271871684789</v>
      </c>
      <c r="O57" s="56">
        <f t="shared" ca="1" si="3"/>
        <v>59.894785588392409</v>
      </c>
      <c r="P57" s="56">
        <f t="shared" ca="1" si="3"/>
        <v>50.702285493340938</v>
      </c>
      <c r="Q57" s="56">
        <f t="shared" ca="1" si="3"/>
        <v>53.434323111524741</v>
      </c>
      <c r="R57" s="56">
        <f t="shared" ca="1" si="3"/>
        <v>55.07250104149999</v>
      </c>
      <c r="S57" s="56">
        <f t="shared" ca="1" si="3"/>
        <v>56.85001884416836</v>
      </c>
      <c r="T57" s="56">
        <f t="shared" ca="1" si="3"/>
        <v>57.833869882292909</v>
      </c>
      <c r="U57" s="56">
        <f t="shared" ca="1" si="3"/>
        <v>59.24786863022743</v>
      </c>
      <c r="V57" s="56">
        <f t="shared" ca="1" si="3"/>
        <v>61.282121623568806</v>
      </c>
      <c r="W57" s="56">
        <f t="shared" ca="1" si="3"/>
        <v>61.552583729431774</v>
      </c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</row>
    <row r="58" spans="3:36">
      <c r="C58" s="187"/>
      <c r="D58" s="55">
        <v>41871</v>
      </c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</row>
    <row r="59" spans="3:36">
      <c r="C59" s="187"/>
      <c r="D59" s="55">
        <v>41899</v>
      </c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</row>
    <row r="60" spans="3:36">
      <c r="C60" s="187"/>
      <c r="D60" s="55">
        <v>41934</v>
      </c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</row>
    <row r="61" spans="3:36">
      <c r="C61" s="187"/>
      <c r="D61" s="55">
        <v>42355</v>
      </c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</row>
    <row r="62" spans="3:36">
      <c r="C62" s="188"/>
      <c r="D62" s="55">
        <v>42718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60"/>
      <c r="AJ62" s="60"/>
    </row>
  </sheetData>
  <mergeCells count="4">
    <mergeCell ref="A1:AS1"/>
    <mergeCell ref="C28:C38"/>
    <mergeCell ref="C40:C50"/>
    <mergeCell ref="C52:C62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3:ES24"/>
  <sheetViews>
    <sheetView tabSelected="1" topLeftCell="A4" zoomScaleNormal="100" workbookViewId="0">
      <selection activeCell="D19" sqref="D19"/>
    </sheetView>
  </sheetViews>
  <sheetFormatPr defaultRowHeight="15"/>
  <cols>
    <col min="1" max="1" width="27.42578125" customWidth="1"/>
    <col min="9" max="14" width="9.140625" style="162"/>
  </cols>
  <sheetData>
    <row r="3" spans="1:149">
      <c r="D3" t="s">
        <v>12</v>
      </c>
      <c r="F3" t="s">
        <v>15</v>
      </c>
      <c r="I3" s="162">
        <v>1</v>
      </c>
      <c r="J3" s="162">
        <v>3</v>
      </c>
      <c r="K3" s="162">
        <v>5</v>
      </c>
      <c r="L3" s="162">
        <v>6</v>
      </c>
      <c r="M3" s="162">
        <v>7</v>
      </c>
      <c r="N3" s="166">
        <v>8</v>
      </c>
      <c r="O3" s="166">
        <v>9</v>
      </c>
      <c r="P3" s="166">
        <v>10</v>
      </c>
      <c r="Q3" s="166">
        <v>11</v>
      </c>
      <c r="R3" s="166">
        <v>12</v>
      </c>
      <c r="S3" s="166">
        <v>13</v>
      </c>
      <c r="T3" s="166">
        <v>14</v>
      </c>
      <c r="U3" s="166">
        <v>15</v>
      </c>
      <c r="V3" s="166">
        <v>16</v>
      </c>
      <c r="W3" s="166">
        <v>17</v>
      </c>
      <c r="X3" s="166">
        <v>18</v>
      </c>
      <c r="Y3" s="166">
        <v>19</v>
      </c>
      <c r="Z3" s="166">
        <v>20</v>
      </c>
      <c r="AA3" s="166">
        <v>21</v>
      </c>
      <c r="AB3" s="166">
        <v>22</v>
      </c>
      <c r="AC3" s="166">
        <v>23</v>
      </c>
      <c r="AD3" s="166">
        <v>24</v>
      </c>
      <c r="AE3" s="166">
        <v>25</v>
      </c>
      <c r="AF3" s="166">
        <v>26</v>
      </c>
      <c r="AG3" s="166">
        <v>27</v>
      </c>
      <c r="AH3" s="166">
        <v>28</v>
      </c>
      <c r="AI3" s="166">
        <v>29</v>
      </c>
      <c r="AJ3" s="166">
        <v>30</v>
      </c>
      <c r="AK3" s="166">
        <v>31</v>
      </c>
      <c r="AL3" s="166">
        <v>32</v>
      </c>
      <c r="AM3" s="166">
        <v>33</v>
      </c>
      <c r="AN3" s="166">
        <v>34</v>
      </c>
      <c r="AO3" s="166">
        <v>35</v>
      </c>
      <c r="AP3" s="166">
        <v>37</v>
      </c>
      <c r="AQ3" s="166">
        <v>39</v>
      </c>
      <c r="AR3" s="166">
        <v>41</v>
      </c>
      <c r="AS3" s="166">
        <v>43</v>
      </c>
      <c r="AT3" s="166">
        <v>45</v>
      </c>
      <c r="AU3" s="166">
        <v>47</v>
      </c>
      <c r="AV3" s="166">
        <v>49</v>
      </c>
      <c r="AW3" s="166">
        <v>51</v>
      </c>
      <c r="AX3" s="166">
        <v>53</v>
      </c>
      <c r="AY3" s="166">
        <v>55</v>
      </c>
      <c r="AZ3" s="166">
        <v>57</v>
      </c>
      <c r="BA3" s="166">
        <v>59</v>
      </c>
      <c r="BB3" s="166">
        <v>61</v>
      </c>
      <c r="BC3" s="166">
        <v>63</v>
      </c>
      <c r="BD3" s="166">
        <v>65</v>
      </c>
      <c r="BE3" s="166">
        <v>67</v>
      </c>
      <c r="BF3" s="166">
        <v>69</v>
      </c>
      <c r="BG3" s="166">
        <v>71</v>
      </c>
      <c r="BH3" s="166">
        <v>75</v>
      </c>
      <c r="BI3" s="166">
        <v>79</v>
      </c>
      <c r="BJ3" s="166">
        <v>83</v>
      </c>
      <c r="BK3" s="166">
        <v>87</v>
      </c>
      <c r="BL3" s="166">
        <v>91</v>
      </c>
      <c r="BM3" s="166">
        <v>95</v>
      </c>
      <c r="BN3" s="166">
        <v>99</v>
      </c>
      <c r="BO3" s="166">
        <v>100</v>
      </c>
      <c r="BP3" s="166"/>
      <c r="BQ3" s="166"/>
      <c r="BR3" s="166"/>
      <c r="BS3" s="166"/>
      <c r="BT3" s="166"/>
      <c r="BU3" s="166"/>
      <c r="BV3" s="166"/>
      <c r="BW3" s="166"/>
      <c r="BX3" s="166"/>
      <c r="BY3" s="166"/>
      <c r="BZ3" s="166"/>
      <c r="CA3" s="166"/>
      <c r="CB3" s="166"/>
    </row>
    <row r="4" spans="1:149">
      <c r="D4" s="162">
        <f ca="1">_xll.Export_VarianceSwap_ForwardVariance(SUM!$F$12:$F$28,SUM!$G$12:$G$28,$G8,$G8+$E$8,$B$23)</f>
        <v>24.911425894809472</v>
      </c>
      <c r="J4" s="163"/>
      <c r="K4" s="163"/>
      <c r="L4" s="163"/>
      <c r="M4" s="163"/>
      <c r="N4" s="163"/>
      <c r="O4" s="163"/>
      <c r="P4" s="163"/>
      <c r="Q4" s="163"/>
      <c r="R4" s="163"/>
      <c r="S4" s="163"/>
      <c r="T4" s="163"/>
      <c r="U4" s="163"/>
      <c r="V4" s="163"/>
      <c r="W4" s="163"/>
      <c r="X4" s="163"/>
      <c r="Y4" s="163"/>
      <c r="Z4" s="163"/>
      <c r="AA4" s="163"/>
      <c r="AB4" s="163"/>
      <c r="AC4" s="163"/>
      <c r="AD4" s="163"/>
      <c r="AE4" s="163"/>
      <c r="AF4" s="163"/>
      <c r="AG4" s="163"/>
      <c r="AH4" s="163"/>
      <c r="AI4" s="163"/>
      <c r="AJ4" s="163"/>
      <c r="AK4" s="163"/>
      <c r="AL4" s="163"/>
      <c r="AM4" s="163"/>
      <c r="AN4" s="163"/>
      <c r="AO4" s="163"/>
      <c r="AP4" s="163"/>
      <c r="AQ4" s="163"/>
      <c r="AR4" s="163"/>
      <c r="AS4" s="163"/>
      <c r="AT4" s="163"/>
      <c r="AU4" s="163"/>
      <c r="AV4" s="163"/>
      <c r="AW4" s="163"/>
      <c r="AX4" s="163"/>
      <c r="AY4" s="163"/>
      <c r="AZ4" s="163"/>
      <c r="BA4" s="163"/>
      <c r="BB4" s="163"/>
      <c r="BC4" s="163"/>
      <c r="BD4" s="163"/>
      <c r="BE4" s="163"/>
      <c r="BF4" s="163"/>
      <c r="BG4" s="163"/>
      <c r="BH4" s="163"/>
      <c r="BI4" s="163"/>
      <c r="BJ4" s="163"/>
      <c r="BK4" s="163"/>
      <c r="BL4" s="163"/>
      <c r="BM4" s="163"/>
      <c r="BN4" s="163"/>
      <c r="BO4" s="163"/>
      <c r="BP4" s="163"/>
      <c r="BQ4" s="163"/>
      <c r="BR4" s="163"/>
      <c r="BS4" s="163"/>
      <c r="BT4" s="163"/>
      <c r="BU4" s="163"/>
      <c r="BV4" s="163"/>
      <c r="BW4" s="163"/>
      <c r="BX4" s="163"/>
      <c r="BY4" s="163"/>
      <c r="BZ4" s="163"/>
      <c r="CA4" s="163"/>
      <c r="CB4" s="163"/>
      <c r="CC4" s="163"/>
      <c r="CD4" s="163"/>
      <c r="CE4" s="163"/>
      <c r="CF4" s="163"/>
      <c r="CG4" s="163"/>
      <c r="CH4" s="163"/>
      <c r="CI4" s="163"/>
      <c r="CJ4" s="163"/>
      <c r="CK4" s="163"/>
      <c r="CL4" s="163"/>
      <c r="CM4" s="163"/>
      <c r="CN4" s="163"/>
      <c r="CO4" s="163"/>
      <c r="CP4" s="163"/>
      <c r="CQ4" s="163"/>
      <c r="CR4" s="163"/>
      <c r="CS4" s="163"/>
      <c r="CT4" s="163"/>
      <c r="CU4" s="163"/>
      <c r="CV4" s="163"/>
      <c r="CW4" s="163"/>
      <c r="CX4" s="163"/>
      <c r="CY4" s="163"/>
      <c r="CZ4" s="163"/>
      <c r="DA4" s="163"/>
      <c r="DB4" s="163"/>
      <c r="DC4" s="163"/>
      <c r="DD4" s="163"/>
      <c r="DE4" s="163"/>
      <c r="DF4" s="163"/>
      <c r="DG4" s="163"/>
      <c r="DH4" s="163"/>
      <c r="DI4" s="163"/>
      <c r="DJ4" s="163"/>
      <c r="DK4" s="163"/>
      <c r="DL4" s="163"/>
      <c r="DM4" s="163"/>
      <c r="DN4" s="163"/>
      <c r="DO4" s="163"/>
      <c r="DP4" s="163"/>
      <c r="DQ4" s="163"/>
      <c r="DR4" s="163"/>
      <c r="DS4" s="163"/>
      <c r="DT4" s="163"/>
      <c r="DU4" s="163"/>
      <c r="DV4" s="163"/>
      <c r="DW4" s="163"/>
      <c r="DX4" s="163"/>
      <c r="DY4" s="163"/>
      <c r="DZ4" s="163"/>
      <c r="EA4" s="163"/>
      <c r="EB4" s="163"/>
      <c r="EC4" s="163"/>
      <c r="ED4" s="163"/>
      <c r="EE4" s="163"/>
      <c r="EF4" s="163"/>
      <c r="EG4" s="163"/>
      <c r="EH4" s="163"/>
      <c r="EI4" s="163"/>
      <c r="EJ4" s="163"/>
    </row>
    <row r="5" spans="1:149" ht="23.25">
      <c r="G5" s="189" t="s">
        <v>502</v>
      </c>
      <c r="H5" s="190"/>
      <c r="I5" s="190"/>
      <c r="J5" s="190"/>
      <c r="K5" s="190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90"/>
      <c r="X5" s="190"/>
      <c r="Y5" s="190"/>
      <c r="Z5" s="190"/>
      <c r="AA5" s="190"/>
      <c r="AB5" s="190"/>
      <c r="AC5" s="191"/>
    </row>
    <row r="6" spans="1:149">
      <c r="AD6" s="162"/>
      <c r="AE6" s="162"/>
      <c r="AF6" s="162"/>
      <c r="AG6" s="162"/>
      <c r="AH6" s="162"/>
      <c r="AI6" s="162"/>
      <c r="AJ6" s="162"/>
      <c r="AK6" s="162"/>
      <c r="AL6" s="162"/>
      <c r="AM6" s="162"/>
      <c r="AN6" s="162"/>
      <c r="AO6" s="162"/>
      <c r="AP6" s="162"/>
      <c r="AQ6" s="162"/>
      <c r="AR6" s="162"/>
      <c r="AS6" s="162"/>
      <c r="AT6" s="162"/>
      <c r="AU6" s="162"/>
      <c r="AV6" s="162"/>
      <c r="AW6" s="162"/>
      <c r="AX6" s="162"/>
      <c r="AY6" s="162"/>
      <c r="AZ6" s="162"/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  <c r="BR6" s="162"/>
      <c r="BS6" s="162"/>
      <c r="BT6" s="162"/>
      <c r="BU6" s="162"/>
      <c r="BV6" s="162"/>
      <c r="BW6" s="162"/>
      <c r="BX6" s="162"/>
      <c r="BY6" s="162"/>
      <c r="BZ6" s="162"/>
      <c r="CA6" s="162"/>
      <c r="CB6" s="162"/>
      <c r="CC6" s="162"/>
      <c r="CD6" s="162"/>
      <c r="CE6" s="162"/>
      <c r="CF6" s="162"/>
      <c r="CG6" s="162"/>
      <c r="CH6" s="162"/>
      <c r="CI6" s="162"/>
      <c r="CJ6" s="162"/>
      <c r="CK6" s="162"/>
      <c r="CL6" s="162"/>
      <c r="CM6" s="162"/>
      <c r="CN6" s="162"/>
      <c r="CO6" s="162"/>
      <c r="CP6" s="162"/>
      <c r="CQ6" s="162"/>
      <c r="CR6" s="162"/>
      <c r="CS6" s="162"/>
      <c r="CT6" s="162"/>
      <c r="CU6" s="162"/>
      <c r="CV6" s="162"/>
      <c r="CW6" s="162"/>
      <c r="CX6" s="162"/>
      <c r="CY6" s="162"/>
      <c r="CZ6" s="162"/>
      <c r="DA6" s="162"/>
      <c r="DB6" s="162"/>
      <c r="DC6" s="162"/>
      <c r="DD6" s="162"/>
      <c r="DE6" s="162"/>
      <c r="DF6" s="162"/>
      <c r="DG6" s="162"/>
      <c r="DH6" s="162"/>
      <c r="DI6" s="162"/>
      <c r="DJ6" s="162"/>
      <c r="DK6" s="162"/>
      <c r="DL6" s="162"/>
      <c r="DM6" s="162"/>
      <c r="DN6" s="162"/>
      <c r="DO6" s="162"/>
      <c r="DP6" s="162"/>
      <c r="DQ6" s="162"/>
      <c r="DR6" s="162"/>
      <c r="DS6" s="162"/>
      <c r="DT6" s="162"/>
      <c r="DU6" s="162"/>
      <c r="DV6" s="162"/>
      <c r="DW6" s="162"/>
      <c r="DX6" s="162"/>
      <c r="DY6" s="162"/>
      <c r="DZ6" s="162"/>
      <c r="EA6" s="162"/>
      <c r="EB6" s="162"/>
      <c r="EC6" s="162"/>
      <c r="ED6" s="162"/>
      <c r="EE6" s="162"/>
      <c r="EF6" s="162"/>
      <c r="EG6" s="162"/>
      <c r="EH6" s="162"/>
      <c r="EI6" s="162"/>
      <c r="EJ6" s="162"/>
      <c r="EK6" s="162"/>
      <c r="EL6" s="162"/>
      <c r="EM6" s="162"/>
      <c r="EN6" s="162"/>
      <c r="EO6" s="162"/>
      <c r="EP6" s="162"/>
      <c r="EQ6" s="162"/>
      <c r="ER6" s="162"/>
      <c r="ES6" s="162"/>
    </row>
    <row r="7" spans="1:149">
      <c r="E7" s="170" t="s">
        <v>500</v>
      </c>
      <c r="G7" t="s">
        <v>9</v>
      </c>
    </row>
    <row r="8" spans="1:149">
      <c r="A8" s="1" t="s">
        <v>0</v>
      </c>
      <c r="B8" s="35">
        <v>0.8</v>
      </c>
      <c r="E8" s="171">
        <f ca="1">1/365</f>
        <v>2.7397260273972603E-3</v>
      </c>
      <c r="G8">
        <f ca="1">E10</f>
        <v>3</v>
      </c>
      <c r="I8" s="162">
        <f ca="1">_xll.Export_InputVarSwapVolatility($G8,I$3/$D4,$B$13,$B$14,$B$15,$B$16,$B$17,$B$21)</f>
        <v>61.535727047870189</v>
      </c>
      <c r="J8" s="176">
        <f ca="1">_xll.Export_InputVarSwapVolatility($G8,J$3/$D4,$B$13,$B$14,$B$15,$B$16,$B$17,$B$21)</f>
        <v>61.667196353785002</v>
      </c>
      <c r="K8" s="176">
        <f ca="1">_xll.Export_InputVarSwapVolatility($G8,K$3/$D4,$B$13,$B$14,$B$15,$B$16,$B$17,$B$21)</f>
        <v>61.93003525603671</v>
      </c>
      <c r="L8" s="176">
        <f ca="1">_xll.Export_InputVarSwapVolatility($G8,L$3/$D4,$B$13,$B$14,$B$15,$B$16,$B$17,$B$21)</f>
        <v>62.110659882208097</v>
      </c>
      <c r="M8" s="176">
        <f ca="1">_xll.Export_InputVarSwapVolatility($G8,M$3/$D4,$B$13,$B$14,$B$15,$B$16,$B$17,$B$21)</f>
        <v>62.32404433546953</v>
      </c>
      <c r="N8" s="176">
        <f ca="1">_xll.Export_InputVarSwapVolatility($G8,N$3/$D4,$B$13,$B$14,$B$15,$B$16,$B$17,$B$21)</f>
        <v>62.570148108804958</v>
      </c>
      <c r="O8" s="176">
        <f ca="1">_xll.Export_InputVarSwapVolatility($G8,O$3/$D4,$B$13,$B$14,$B$15,$B$16,$B$17,$B$21)</f>
        <v>62.848924463349753</v>
      </c>
      <c r="P8" s="176">
        <f ca="1">_xll.Export_InputVarSwapVolatility($G8,P$3/$D4,$B$13,$B$14,$B$15,$B$16,$B$17,$B$21)</f>
        <v>63.160320428390662</v>
      </c>
      <c r="Q8" s="176">
        <f ca="1">_xll.Export_InputVarSwapVolatility($G8,Q$3/$D4,$B$13,$B$14,$B$15,$B$16,$B$17,$B$21)</f>
        <v>63.504276801365769</v>
      </c>
      <c r="R8" s="176">
        <f ca="1">_xll.Export_InputVarSwapVolatility($G8,R$3/$D4,$B$13,$B$14,$B$15,$B$16,$B$17,$B$21)</f>
        <v>63.88072814786463</v>
      </c>
      <c r="S8" s="176">
        <f ca="1">_xll.Export_InputVarSwapVolatility($G8,S$3/$D4,$B$13,$B$14,$B$15,$B$16,$B$17,$B$21)</f>
        <v>64.289602801628092</v>
      </c>
      <c r="T8" s="176">
        <f ca="1">_xll.Export_InputVarSwapVolatility($G8,T$3/$D4,$B$13,$B$14,$B$15,$B$16,$B$17,$B$21)</f>
        <v>64.730822864548443</v>
      </c>
      <c r="U8" s="176">
        <f ca="1">_xll.Export_InputVarSwapVolatility($G8,U$3/$D4,$B$13,$B$14,$B$15,$B$16,$B$17,$B$21)</f>
        <v>65.204304206669306</v>
      </c>
      <c r="V8" s="176">
        <f ca="1">_xll.Export_InputVarSwapVolatility($G8,V$3/$D4,$B$13,$B$14,$B$15,$B$16,$B$17,$B$21)</f>
        <v>65.70995646618573</v>
      </c>
      <c r="W8" s="176">
        <f ca="1">_xll.Export_InputVarSwapVolatility($G8,W$3/$D4,$B$13,$B$14,$B$15,$B$16,$B$17,$B$21)</f>
        <v>66.247683049444106</v>
      </c>
      <c r="X8" s="176">
        <f ca="1">_xll.Export_InputVarSwapVolatility($G8,X$3/$D4,$B$13,$B$14,$B$15,$B$16,$B$17,$B$21)</f>
        <v>66.817381130942238</v>
      </c>
      <c r="Y8" s="176">
        <f ca="1">_xll.Export_InputVarSwapVolatility($G8,Y$3/$D4,$B$13,$B$14,$B$15,$B$16,$B$17,$B$21)</f>
        <v>67.418941653329284</v>
      </c>
      <c r="Z8" s="176">
        <f ca="1">_xll.Export_InputVarSwapVolatility($G8,Z$3/$D4,$B$13,$B$14,$B$15,$B$16,$B$17,$B$21)</f>
        <v>68.052249327405818</v>
      </c>
      <c r="AA8" s="176">
        <f ca="1">_xll.Export_InputVarSwapVolatility($G8,AA$3/$D4,$B$13,$B$14,$B$15,$B$16,$B$17,$B$21)</f>
        <v>68.717182632123752</v>
      </c>
      <c r="AB8" s="176">
        <f ca="1">_xll.Export_InputVarSwapVolatility($G8,AB$3/$D4,$B$13,$B$14,$B$15,$B$16,$B$17,$B$21)</f>
        <v>69.413613814586412</v>
      </c>
      <c r="AC8" s="176">
        <f ca="1">_xll.Export_InputVarSwapVolatility($G8,AC$3/$D4,$B$13,$B$14,$B$15,$B$16,$B$17,$B$21)</f>
        <v>70.141408890048481</v>
      </c>
      <c r="AD8" s="176">
        <f ca="1">_xll.Export_InputVarSwapVolatility($G8,AD$3/$D4,$B$13,$B$14,$B$15,$B$16,$B$17,$B$21)</f>
        <v>70.900427641916039</v>
      </c>
      <c r="AE8" s="176">
        <f ca="1">_xll.Export_InputVarSwapVolatility($G8,AE$3/$D4,$B$13,$B$14,$B$15,$B$16,$B$17,$B$21)</f>
        <v>71.690523621746564</v>
      </c>
      <c r="AF8" s="176">
        <f ca="1">_xll.Export_InputVarSwapVolatility($G8,AF$3/$D4,$B$13,$B$14,$B$15,$B$16,$B$17,$B$21)</f>
        <v>72.511544149248891</v>
      </c>
      <c r="AG8" s="176">
        <f ca="1">_xll.Export_InputVarSwapVolatility($G8,AG$3/$D4,$B$13,$B$14,$B$15,$B$16,$B$17,$B$21)</f>
        <v>73.36333031228321</v>
      </c>
      <c r="AH8" s="176">
        <f ca="1">_xll.Export_InputVarSwapVolatility($G8,AH$3/$D4,$B$13,$B$14,$B$15,$B$16,$B$17,$B$21)</f>
        <v>74.245716966861153</v>
      </c>
      <c r="AI8" s="176">
        <f ca="1">_xll.Export_InputVarSwapVolatility($G8,AI$3/$D4,$B$13,$B$14,$B$15,$B$16,$B$17,$B$21)</f>
        <v>75.158532737145705</v>
      </c>
      <c r="AJ8" s="176">
        <f ca="1">_xll.Export_InputVarSwapVolatility($G8,AJ$3/$D4,$B$13,$B$14,$B$15,$B$16,$B$17,$B$21)</f>
        <v>76.101600015451197</v>
      </c>
      <c r="AK8" s="176">
        <f ca="1">_xll.Export_InputVarSwapVolatility($G8,AK$3/$D4,$B$13,$B$14,$B$15,$B$16,$B$17,$B$21)</f>
        <v>77.074734962243411</v>
      </c>
      <c r="AL8" s="176">
        <f ca="1">_xll.Export_InputVarSwapVolatility($G8,AL$3/$D4,$B$13,$B$14,$B$15,$B$16,$B$17,$B$21)</f>
        <v>78.077747506139474</v>
      </c>
      <c r="AM8" s="176">
        <f ca="1">_xll.Export_InputVarSwapVolatility($G8,AM$3/$D4,$B$13,$B$14,$B$15,$B$16,$B$17,$B$21)</f>
        <v>79.110441343907851</v>
      </c>
      <c r="AN8" s="176">
        <f ca="1">_xll.Export_InputVarSwapVolatility($G8,AN$3/$D4,$B$13,$B$14,$B$15,$B$16,$B$17,$B$21)</f>
        <v>80.17261394046848</v>
      </c>
      <c r="AO8" s="176">
        <f ca="1">_xll.Export_InputVarSwapVolatility($G8,AO$3/$D4,$B$13,$B$14,$B$15,$B$16,$B$17,$B$21)</f>
        <v>81.264056528892624</v>
      </c>
      <c r="AP8" s="176">
        <f ca="1">_xll.Export_InputVarSwapVolatility($G8,AP$3/$D4,$B$13,$B$14,$B$15,$B$16,$B$17,$B$21)</f>
        <v>83.533885454373376</v>
      </c>
      <c r="AQ8" s="176">
        <f ca="1">_xll.Export_InputVarSwapVolatility($G8,AQ$3/$D4,$B$13,$B$14,$B$15,$B$16,$B$17,$B$21)</f>
        <v>85.918133347947915</v>
      </c>
      <c r="AR8" s="176">
        <f ca="1">_xll.Export_InputVarSwapVolatility($G8,AR$3/$D4,$B$13,$B$14,$B$15,$B$16,$B$17,$B$21)</f>
        <v>88.414905727636125</v>
      </c>
      <c r="AS8" s="176">
        <f ca="1">_xll.Export_InputVarSwapVolatility($G8,AS$3/$D4,$B$13,$B$14,$B$15,$B$16,$B$17,$B$21)</f>
        <v>91.022208401880008</v>
      </c>
      <c r="AT8" s="176">
        <f ca="1">_xll.Export_InputVarSwapVolatility($G8,AT$3/$D4,$B$13,$B$14,$B$15,$B$16,$B$17,$B$21)</f>
        <v>93.737947469543641</v>
      </c>
      <c r="AU8" s="176">
        <f ca="1">_xll.Export_InputVarSwapVolatility($G8,AU$3/$D4,$B$13,$B$14,$B$15,$B$16,$B$17,$B$21)</f>
        <v>96.559929319913195</v>
      </c>
      <c r="AV8" s="176">
        <f ca="1">_xll.Export_InputVarSwapVolatility($G8,AV$3/$D4,$B$13,$B$14,$B$15,$B$16,$B$17,$B$21)</f>
        <v>99.485860632696955</v>
      </c>
      <c r="AW8" s="176">
        <f ca="1">_xll.Export_InputVarSwapVolatility($G8,AW$3/$D4,$B$13,$B$14,$B$15,$B$16,$B$17,$B$21)</f>
        <v>102.5133483780253</v>
      </c>
      <c r="AX8" s="176">
        <f ca="1">_xll.Export_InputVarSwapVolatility($G8,AX$3/$D4,$B$13,$B$14,$B$15,$B$16,$B$17,$B$21)</f>
        <v>105.63989981645075</v>
      </c>
      <c r="AY8" s="176">
        <f ca="1">_xll.Export_InputVarSwapVolatility($G8,AY$3/$D4,$B$13,$B$14,$B$15,$B$16,$B$17,$B$21)</f>
        <v>108.86292249894787</v>
      </c>
      <c r="AZ8" s="176">
        <f ca="1">_xll.Export_InputVarSwapVolatility($G8,AZ$3/$D4,$B$13,$B$14,$B$15,$B$16,$B$17,$B$21)</f>
        <v>112.17972426691331</v>
      </c>
      <c r="BA8" s="176">
        <f ca="1">_xll.Export_InputVarSwapVolatility($G8,BA$3/$D4,$B$13,$B$14,$B$15,$B$16,$B$17,$B$21)</f>
        <v>115.58751325216589</v>
      </c>
      <c r="BB8" s="176">
        <f ca="1">_xll.Export_InputVarSwapVolatility($G8,BB$3/$D4,$B$13,$B$14,$B$15,$B$16,$B$17,$B$21)</f>
        <v>119.08339787694646</v>
      </c>
      <c r="BC8" s="176">
        <f ca="1">_xll.Export_InputVarSwapVolatility($G8,BC$3/$D4,$B$13,$B$14,$B$15,$B$16,$B$17,$B$21)</f>
        <v>122.66438685391803</v>
      </c>
      <c r="BD8" s="176">
        <f ca="1">_xll.Export_InputVarSwapVolatility($G8,BD$3/$D4,$B$13,$B$14,$B$15,$B$16,$B$17,$B$21)</f>
        <v>126.32738918616565</v>
      </c>
      <c r="BE8" s="176">
        <f ca="1">_xll.Export_InputVarSwapVolatility($G8,BE$3/$D4,$B$13,$B$14,$B$15,$B$16,$B$17,$B$21)</f>
        <v>130.06921416719649</v>
      </c>
      <c r="BF8" s="176">
        <f ca="1">_xll.Export_InputVarSwapVolatility($G8,BF$3/$D4,$B$13,$B$14,$B$15,$B$16,$B$17,$B$21)</f>
        <v>133.88657138093987</v>
      </c>
      <c r="BG8" s="176">
        <f ca="1">_xll.Export_InputVarSwapVolatility($G8,BG$3/$D4,$B$13,$B$14,$B$15,$B$16,$B$17,$B$21)</f>
        <v>137.7760707017471</v>
      </c>
      <c r="BH8" s="176">
        <f ca="1">_xll.Export_InputVarSwapVolatility($G8,BH$3/$D4,$B$13,$B$14,$B$15,$B$16,$B$17,$B$21)</f>
        <v>145.75743661406932</v>
      </c>
      <c r="BI8" s="176">
        <f ca="1">_xll.Export_InputVarSwapVolatility($G8,BI$3/$D4,$B$13,$B$14,$B$15,$B$16,$B$17,$B$21)</f>
        <v>153.98419670741606</v>
      </c>
      <c r="BJ8" s="176">
        <f ca="1">_xll.Export_InputVarSwapVolatility($G8,BJ$3/$D4,$B$13,$B$14,$B$15,$B$16,$B$17,$B$21)</f>
        <v>162.42564043179394</v>
      </c>
      <c r="BK8" s="176">
        <f ca="1">_xll.Export_InputVarSwapVolatility($G8,BK$3/$D4,$B$13,$B$14,$B$15,$B$16,$B$17,$B$21)</f>
        <v>171.04946188396315</v>
      </c>
      <c r="BL8" s="176">
        <f ca="1">_xll.Export_InputVarSwapVolatility($G8,BL$3/$D4,$B$13,$B$14,$B$15,$B$16,$B$17,$B$21)</f>
        <v>179.82175980743745</v>
      </c>
      <c r="BM8" s="176">
        <f ca="1">_xll.Export_InputVarSwapVolatility($G8,BM$3/$D4,$B$13,$B$14,$B$15,$B$16,$B$17,$B$21)</f>
        <v>188.70703759248417</v>
      </c>
      <c r="BN8" s="176">
        <f ca="1">_xll.Export_InputVarSwapVolatility($G8,BN$3/$D4,$B$13,$B$14,$B$15,$B$16,$B$17,$B$21)</f>
        <v>197.66820327612425</v>
      </c>
      <c r="BO8" s="176">
        <f ca="1">_xll.Export_InputVarSwapVolatility($G8,BO$3/$D4,$B$13,$B$14,$B$15,$B$16,$B$17,$B$21)</f>
        <v>199.91585356546776</v>
      </c>
      <c r="BP8" s="165"/>
      <c r="BQ8" s="165"/>
      <c r="BR8" s="165"/>
      <c r="BS8" s="165"/>
      <c r="BT8" s="165"/>
      <c r="BU8" s="165"/>
      <c r="BV8" s="165"/>
      <c r="BW8" s="165"/>
      <c r="BX8" s="165"/>
      <c r="BY8" s="165"/>
      <c r="BZ8" s="165"/>
      <c r="CA8" s="165"/>
      <c r="CB8" s="165"/>
      <c r="CC8" s="165"/>
      <c r="CD8" s="165"/>
      <c r="CE8" s="165"/>
      <c r="CF8" s="165"/>
      <c r="CG8" s="165"/>
      <c r="CH8" s="165"/>
      <c r="CI8" s="165"/>
      <c r="CJ8" s="165"/>
      <c r="CK8" s="165"/>
      <c r="CL8" s="165"/>
      <c r="CM8" s="165"/>
      <c r="CN8" s="165"/>
      <c r="CO8" s="165"/>
      <c r="CP8" s="165"/>
      <c r="CQ8" s="165"/>
      <c r="CR8" s="165"/>
      <c r="CS8" s="165"/>
      <c r="CT8" s="165"/>
      <c r="CU8" s="165"/>
      <c r="CV8" s="165"/>
      <c r="CW8" s="164"/>
      <c r="CX8" s="164"/>
      <c r="CY8" s="164"/>
      <c r="CZ8" s="164"/>
      <c r="DA8" s="164"/>
      <c r="DB8" s="164"/>
      <c r="DC8" s="164"/>
      <c r="DD8" s="164"/>
      <c r="DE8" s="164"/>
      <c r="DF8" s="164"/>
      <c r="DG8" s="164"/>
      <c r="DH8" s="164"/>
      <c r="DI8" s="164"/>
      <c r="DJ8" s="164"/>
      <c r="DK8" s="164"/>
      <c r="DL8" s="164"/>
      <c r="DM8" s="164"/>
      <c r="DN8" s="164"/>
      <c r="DO8" s="164"/>
      <c r="DP8" s="164"/>
      <c r="DQ8" s="164"/>
      <c r="DR8" s="164"/>
      <c r="DS8" s="164"/>
      <c r="DT8" s="164"/>
      <c r="DU8" s="164"/>
      <c r="DV8" s="164"/>
      <c r="DW8" s="164"/>
      <c r="DX8" s="164"/>
      <c r="DY8" s="164"/>
      <c r="DZ8" s="164"/>
      <c r="EA8" s="164"/>
      <c r="EB8" s="164"/>
      <c r="EC8" s="164"/>
      <c r="ED8" s="164"/>
      <c r="EE8" s="164"/>
      <c r="EF8" s="164"/>
      <c r="EG8" s="164"/>
      <c r="EH8" s="164"/>
      <c r="EI8" s="164"/>
      <c r="EJ8" s="164"/>
    </row>
    <row r="9" spans="1:149">
      <c r="A9" s="1" t="s">
        <v>1</v>
      </c>
      <c r="B9" s="35">
        <v>0.05</v>
      </c>
      <c r="E9" s="170" t="s">
        <v>29</v>
      </c>
      <c r="I9" s="162">
        <f ca="1">_xll.Export_InputVarSwapVolatility2($G8,I$3/$D4,$B$13,$B$14,$B$15,$B$16,$B$17,$B$21)</f>
        <v>61.535727047870189</v>
      </c>
      <c r="J9" s="178">
        <f ca="1">_xll.Export_InputVarSwapVolatility2($G8,J$3/$D4,$B$13,$B$14,$B$15,$B$16,$B$17,$B$21)</f>
        <v>61.667196353785002</v>
      </c>
      <c r="K9" s="178">
        <f ca="1">_xll.Export_InputVarSwapVolatility2($G8,K$3/$D4,$B$13,$B$14,$B$15,$B$16,$B$17,$B$21)</f>
        <v>61.93003525603671</v>
      </c>
      <c r="L9" s="178">
        <f ca="1">_xll.Export_InputVarSwapVolatility2($G8,L$3/$D4,$B$13,$B$14,$B$15,$B$16,$B$17,$B$21)</f>
        <v>62.110659882208097</v>
      </c>
      <c r="M9" s="178">
        <f ca="1">_xll.Export_InputVarSwapVolatility2($G8,M$3/$D4,$B$13,$B$14,$B$15,$B$16,$B$17,$B$21)</f>
        <v>62.32404433546953</v>
      </c>
      <c r="N9" s="178">
        <f ca="1">_xll.Export_InputVarSwapVolatility2($G8,N$3/$D4,$B$13,$B$14,$B$15,$B$16,$B$17,$B$21)</f>
        <v>62.570148108804958</v>
      </c>
      <c r="O9" s="178">
        <f ca="1">_xll.Export_InputVarSwapVolatility2($G8,O$3/$D4,$B$13,$B$14,$B$15,$B$16,$B$17,$B$21)</f>
        <v>62.848924463349753</v>
      </c>
      <c r="P9" s="178">
        <f ca="1">_xll.Export_InputVarSwapVolatility2($G8,P$3/$D4,$B$13,$B$14,$B$15,$B$16,$B$17,$B$21)</f>
        <v>63.160320428390662</v>
      </c>
      <c r="Q9" s="178">
        <f ca="1">_xll.Export_InputVarSwapVolatility2($G8,Q$3/$D4,$B$13,$B$14,$B$15,$B$16,$B$17,$B$21)</f>
        <v>63.504276801365769</v>
      </c>
      <c r="R9" s="178">
        <f ca="1">_xll.Export_InputVarSwapVolatility2($G8,R$3/$D4,$B$13,$B$14,$B$15,$B$16,$B$17,$B$21)</f>
        <v>63.88072814786463</v>
      </c>
      <c r="S9" s="178">
        <f ca="1">_xll.Export_InputVarSwapVolatility2($G8,S$3/$D4,$B$13,$B$14,$B$15,$B$16,$B$17,$B$21)</f>
        <v>64.289602801628092</v>
      </c>
      <c r="T9" s="178">
        <f ca="1">_xll.Export_InputVarSwapVolatility2($G8,T$3/$D4,$B$13,$B$14,$B$15,$B$16,$B$17,$B$21)</f>
        <v>64.730822864548443</v>
      </c>
      <c r="U9" s="178">
        <f ca="1">_xll.Export_InputVarSwapVolatility2($G8,U$3/$D4,$B$13,$B$14,$B$15,$B$16,$B$17,$B$21)</f>
        <v>65.204304206669306</v>
      </c>
      <c r="V9" s="178">
        <f ca="1">_xll.Export_InputVarSwapVolatility2($G8,V$3/$D4,$B$13,$B$14,$B$15,$B$16,$B$17,$B$21)</f>
        <v>65.70995646618573</v>
      </c>
      <c r="W9" s="178">
        <f ca="1">_xll.Export_InputVarSwapVolatility2($G8,W$3/$D4,$B$13,$B$14,$B$15,$B$16,$B$17,$B$21)</f>
        <v>66.247683049444106</v>
      </c>
      <c r="X9" s="178">
        <f ca="1">_xll.Export_InputVarSwapVolatility2($G8,X$3/$D4,$B$13,$B$14,$B$15,$B$16,$B$17,$B$21)</f>
        <v>66.817381130942238</v>
      </c>
      <c r="Y9" s="178">
        <f ca="1">_xll.Export_InputVarSwapVolatility2($G8,Y$3/$D4,$B$13,$B$14,$B$15,$B$16,$B$17,$B$21)</f>
        <v>67.418941653329284</v>
      </c>
      <c r="Z9" s="178">
        <f ca="1">_xll.Export_InputVarSwapVolatility2($G8,Z$3/$D4,$B$13,$B$14,$B$15,$B$16,$B$17,$B$21)</f>
        <v>68.052249327405818</v>
      </c>
      <c r="AA9" s="178">
        <f ca="1">_xll.Export_InputVarSwapVolatility2($G8,AA$3/$D4,$B$13,$B$14,$B$15,$B$16,$B$17,$B$21)</f>
        <v>68.717182632123752</v>
      </c>
      <c r="AB9" s="178">
        <f ca="1">_xll.Export_InputVarSwapVolatility2($G8,AB$3/$D4,$B$13,$B$14,$B$15,$B$16,$B$17,$B$21)</f>
        <v>69.413613814586412</v>
      </c>
      <c r="AC9" s="178">
        <f ca="1">_xll.Export_InputVarSwapVolatility2($G8,AC$3/$D4,$B$13,$B$14,$B$15,$B$16,$B$17,$B$21)</f>
        <v>70.141408890048481</v>
      </c>
      <c r="AD9" s="178">
        <f ca="1">_xll.Export_InputVarSwapVolatility2($G8,AD$3/$D4,$B$13,$B$14,$B$15,$B$16,$B$17,$B$21)</f>
        <v>70.900427641916039</v>
      </c>
      <c r="AE9" s="178">
        <f ca="1">_xll.Export_InputVarSwapVolatility2($G8,AE$3/$D4,$B$13,$B$14,$B$15,$B$16,$B$17,$B$21)</f>
        <v>71.690523621746564</v>
      </c>
      <c r="AF9" s="178">
        <f ca="1">_xll.Export_InputVarSwapVolatility2($G8,AF$3/$D4,$B$13,$B$14,$B$15,$B$16,$B$17,$B$21)</f>
        <v>72.511544149248891</v>
      </c>
      <c r="AG9" s="178">
        <f ca="1">_xll.Export_InputVarSwapVolatility2($G8,AG$3/$D4,$B$13,$B$14,$B$15,$B$16,$B$17,$B$21)</f>
        <v>73.36333031228321</v>
      </c>
      <c r="AH9" s="178">
        <f ca="1">_xll.Export_InputVarSwapVolatility2($G8,AH$3/$D4,$B$13,$B$14,$B$15,$B$16,$B$17,$B$21)</f>
        <v>74.245716966861153</v>
      </c>
      <c r="AI9" s="178">
        <f ca="1">_xll.Export_InputVarSwapVolatility2($G8,AI$3/$D4,$B$13,$B$14,$B$15,$B$16,$B$17,$B$21)</f>
        <v>75.158532737145705</v>
      </c>
      <c r="AJ9" s="178">
        <f ca="1">_xll.Export_InputVarSwapVolatility2($G8,AJ$3/$D4,$B$13,$B$14,$B$15,$B$16,$B$17,$B$21)</f>
        <v>76.101600015451197</v>
      </c>
      <c r="AK9" s="178">
        <f ca="1">_xll.Export_InputVarSwapVolatility2($G8,AK$3/$D4,$B$13,$B$14,$B$15,$B$16,$B$17,$B$21)</f>
        <v>77.074734962243411</v>
      </c>
      <c r="AL9" s="178">
        <f ca="1">_xll.Export_InputVarSwapVolatility2($G8,AL$3/$D4,$B$13,$B$14,$B$15,$B$16,$B$17,$B$21)</f>
        <v>78.077747506139474</v>
      </c>
      <c r="AM9" s="178">
        <f ca="1">_xll.Export_InputVarSwapVolatility2($G8,AM$3/$D4,$B$13,$B$14,$B$15,$B$16,$B$17,$B$21)</f>
        <v>79.110441343907851</v>
      </c>
      <c r="AN9" s="178">
        <f ca="1">_xll.Export_InputVarSwapVolatility2($G8,AN$3/$D4,$B$13,$B$14,$B$15,$B$16,$B$17,$B$21)</f>
        <v>80.17261394046848</v>
      </c>
      <c r="AO9" s="178">
        <f ca="1">_xll.Export_InputVarSwapVolatility2($G8,AO$3/$D4,$B$13,$B$14,$B$15,$B$16,$B$17,$B$21)</f>
        <v>81.264056528892624</v>
      </c>
      <c r="AP9" s="178">
        <f ca="1">_xll.Export_InputVarSwapVolatility2($G8,AP$3/$D4,$B$13,$B$14,$B$15,$B$16,$B$17,$B$21)</f>
        <v>83.533885454373376</v>
      </c>
      <c r="AQ9" s="178">
        <f ca="1">_xll.Export_InputVarSwapVolatility2($G8,AQ$3/$D4,$B$13,$B$14,$B$15,$B$16,$B$17,$B$21)</f>
        <v>85.918133347947915</v>
      </c>
      <c r="AR9" s="178">
        <f ca="1">_xll.Export_InputVarSwapVolatility2($G8,AR$3/$D4,$B$13,$B$14,$B$15,$B$16,$B$17,$B$21)</f>
        <v>88.414905727636125</v>
      </c>
      <c r="AS9" s="178">
        <f ca="1">_xll.Export_InputVarSwapVolatility2($G8,AS$3/$D4,$B$13,$B$14,$B$15,$B$16,$B$17,$B$21)</f>
        <v>91.022208401880008</v>
      </c>
      <c r="AT9" s="178">
        <f ca="1">_xll.Export_InputVarSwapVolatility2($G8,AT$3/$D4,$B$13,$B$14,$B$15,$B$16,$B$17,$B$21)</f>
        <v>93.737947469543641</v>
      </c>
      <c r="AU9" s="178">
        <f ca="1">_xll.Export_InputVarSwapVolatility2($G8,AU$3/$D4,$B$13,$B$14,$B$15,$B$16,$B$17,$B$21)</f>
        <v>96.559929319913195</v>
      </c>
      <c r="AV9" s="178">
        <f ca="1">_xll.Export_InputVarSwapVolatility2($G8,AV$3/$D4,$B$13,$B$14,$B$15,$B$16,$B$17,$B$21)</f>
        <v>99.485860632696955</v>
      </c>
      <c r="AW9" s="178">
        <f ca="1">_xll.Export_InputVarSwapVolatility2($G8,AW$3/$D4,$B$13,$B$14,$B$15,$B$16,$B$17,$B$21)</f>
        <v>102.5133483780253</v>
      </c>
      <c r="AX9" s="178">
        <f ca="1">_xll.Export_InputVarSwapVolatility2($G8,AX$3/$D4,$B$13,$B$14,$B$15,$B$16,$B$17,$B$21)</f>
        <v>105.63989981645075</v>
      </c>
      <c r="AY9" s="178">
        <f ca="1">_xll.Export_InputVarSwapVolatility2($G8,AY$3/$D4,$B$13,$B$14,$B$15,$B$16,$B$17,$B$21)</f>
        <v>108.86292249894787</v>
      </c>
      <c r="AZ9" s="178">
        <f ca="1">_xll.Export_InputVarSwapVolatility2($G8,AZ$3/$D4,$B$13,$B$14,$B$15,$B$16,$B$17,$B$21)</f>
        <v>112.17972426691331</v>
      </c>
      <c r="BA9" s="178">
        <f ca="1">_xll.Export_InputVarSwapVolatility2($G8,BA$3/$D4,$B$13,$B$14,$B$15,$B$16,$B$17,$B$21)</f>
        <v>115.58751325216589</v>
      </c>
      <c r="BB9" s="178">
        <f ca="1">_xll.Export_InputVarSwapVolatility2($G8,BB$3/$D4,$B$13,$B$14,$B$15,$B$16,$B$17,$B$21)</f>
        <v>119.08339787694646</v>
      </c>
      <c r="BC9" s="178">
        <f ca="1">_xll.Export_InputVarSwapVolatility2($G8,BC$3/$D4,$B$13,$B$14,$B$15,$B$16,$B$17,$B$21)</f>
        <v>122.66438685391803</v>
      </c>
      <c r="BD9" s="178">
        <f ca="1">_xll.Export_InputVarSwapVolatility2($G8,BD$3/$D4,$B$13,$B$14,$B$15,$B$16,$B$17,$B$21)</f>
        <v>126.32738918616565</v>
      </c>
      <c r="BE9" s="178">
        <f ca="1">_xll.Export_InputVarSwapVolatility2($G8,BE$3/$D4,$B$13,$B$14,$B$15,$B$16,$B$17,$B$21)</f>
        <v>130.06921416719649</v>
      </c>
      <c r="BF9" s="178">
        <f ca="1">_xll.Export_InputVarSwapVolatility2($G8,BF$3/$D4,$B$13,$B$14,$B$15,$B$16,$B$17,$B$21)</f>
        <v>133.88657138093987</v>
      </c>
      <c r="BG9" s="178">
        <f ca="1">_xll.Export_InputVarSwapVolatility2($G8,BG$3/$D4,$B$13,$B$14,$B$15,$B$16,$B$17,$B$21)</f>
        <v>137.7760707017471</v>
      </c>
      <c r="BH9" s="178">
        <f ca="1">_xll.Export_InputVarSwapVolatility2($G8,BH$3/$D4,$B$13,$B$14,$B$15,$B$16,$B$17,$B$21)</f>
        <v>145.75743661406932</v>
      </c>
      <c r="BI9" s="178">
        <f ca="1">_xll.Export_InputVarSwapVolatility2($G8,BI$3/$D4,$B$13,$B$14,$B$15,$B$16,$B$17,$B$21)</f>
        <v>153.98419670741606</v>
      </c>
      <c r="BJ9" s="178">
        <f ca="1">_xll.Export_InputVarSwapVolatility2($G8,BJ$3/$D4,$B$13,$B$14,$B$15,$B$16,$B$17,$B$21)</f>
        <v>162.42564043179394</v>
      </c>
      <c r="BK9" s="178">
        <f ca="1">_xll.Export_InputVarSwapVolatility2($G8,BK$3/$D4,$B$13,$B$14,$B$15,$B$16,$B$17,$B$21)</f>
        <v>171.04946188396315</v>
      </c>
      <c r="BL9" s="178">
        <f ca="1">_xll.Export_InputVarSwapVolatility2($G8,BL$3/$D4,$B$13,$B$14,$B$15,$B$16,$B$17,$B$21)</f>
        <v>179.82175980743745</v>
      </c>
      <c r="BM9" s="178">
        <f ca="1">_xll.Export_InputVarSwapVolatility2($G8,BM$3/$D4,$B$13,$B$14,$B$15,$B$16,$B$17,$B$21)</f>
        <v>188.70703759248417</v>
      </c>
      <c r="BN9" s="178">
        <f ca="1">_xll.Export_InputVarSwapVolatility2($G8,BN$3/$D4,$B$13,$B$14,$B$15,$B$16,$B$17,$B$21)</f>
        <v>197.66820327612425</v>
      </c>
      <c r="BO9" s="178">
        <f ca="1">_xll.Export_InputVarSwapVolatility2($G8,BO$3/$D4,$B$13,$B$14,$B$15,$B$16,$B$17,$B$21)</f>
        <v>199.91585356546776</v>
      </c>
      <c r="DB9" s="162"/>
      <c r="DC9" s="162"/>
      <c r="DD9" s="162"/>
      <c r="DE9" s="162"/>
      <c r="DF9" s="162"/>
      <c r="DG9" s="162"/>
      <c r="DH9" s="162"/>
      <c r="DI9" s="162"/>
      <c r="DJ9" s="162"/>
      <c r="DK9" s="162"/>
      <c r="DL9" s="162"/>
      <c r="DM9" s="162"/>
      <c r="DN9" s="162"/>
      <c r="DO9" s="162"/>
      <c r="DP9" s="162"/>
      <c r="DQ9" s="162"/>
      <c r="DR9" s="162"/>
      <c r="DS9" s="162"/>
      <c r="DT9" s="162"/>
      <c r="DU9" s="162"/>
      <c r="DV9" s="162"/>
      <c r="DW9" s="162"/>
      <c r="DX9" s="162"/>
      <c r="DY9" s="162"/>
      <c r="DZ9" s="162"/>
      <c r="EA9" s="162"/>
      <c r="EB9" s="162"/>
      <c r="EC9" s="162"/>
      <c r="ED9" s="162"/>
      <c r="EE9" s="162"/>
      <c r="EF9" s="162"/>
      <c r="EG9" s="162"/>
      <c r="EH9" s="162"/>
      <c r="EI9" s="162"/>
      <c r="EJ9" s="162"/>
    </row>
    <row r="10" spans="1:149" ht="23.25">
      <c r="A10" s="1" t="s">
        <v>2</v>
      </c>
      <c r="B10" s="35">
        <v>0.5</v>
      </c>
      <c r="E10" s="171">
        <v>3</v>
      </c>
      <c r="G10" s="189" t="s">
        <v>503</v>
      </c>
      <c r="H10" s="190"/>
      <c r="I10" s="190"/>
      <c r="J10" s="190"/>
      <c r="K10" s="190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90"/>
      <c r="X10" s="190"/>
      <c r="Y10" s="190"/>
      <c r="Z10" s="190"/>
      <c r="AA10" s="190"/>
      <c r="AB10" s="190"/>
      <c r="AC10" s="191"/>
      <c r="DB10" s="162"/>
      <c r="DC10" s="162"/>
      <c r="DD10" s="162"/>
      <c r="DE10" s="162"/>
      <c r="DF10" s="162"/>
      <c r="DG10" s="162"/>
      <c r="DH10" s="162"/>
      <c r="DI10" s="162"/>
      <c r="DJ10" s="162"/>
      <c r="DK10" s="162"/>
      <c r="DL10" s="162"/>
      <c r="DM10" s="162"/>
      <c r="DN10" s="162"/>
      <c r="DO10" s="162"/>
      <c r="DP10" s="162"/>
      <c r="DQ10" s="162"/>
      <c r="DR10" s="162"/>
      <c r="DS10" s="162"/>
      <c r="DT10" s="162"/>
      <c r="DU10" s="162"/>
      <c r="DV10" s="162"/>
      <c r="DW10" s="162"/>
      <c r="DX10" s="162"/>
      <c r="DY10" s="162"/>
      <c r="DZ10" s="162"/>
      <c r="EA10" s="162"/>
      <c r="EB10" s="162"/>
      <c r="EC10" s="162"/>
      <c r="ED10" s="162"/>
      <c r="EE10" s="162"/>
      <c r="EF10" s="162"/>
      <c r="EG10" s="162"/>
      <c r="EH10" s="162"/>
      <c r="EI10" s="162"/>
      <c r="EJ10" s="162"/>
    </row>
    <row r="11" spans="1:149">
      <c r="A11" s="1" t="s">
        <v>3</v>
      </c>
      <c r="B11" s="35">
        <v>0.4</v>
      </c>
      <c r="E11" s="170" t="s">
        <v>501</v>
      </c>
      <c r="G11" t="s">
        <v>9</v>
      </c>
      <c r="DB11" s="162"/>
      <c r="DC11" s="162"/>
      <c r="DD11" s="162"/>
      <c r="DE11" s="162"/>
      <c r="DF11" s="162"/>
      <c r="DG11" s="162"/>
      <c r="DH11" s="162"/>
      <c r="DI11" s="162"/>
      <c r="DJ11" s="162"/>
      <c r="DK11" s="162"/>
      <c r="DL11" s="162"/>
      <c r="DM11" s="162"/>
      <c r="DN11" s="162"/>
      <c r="DO11" s="162"/>
      <c r="DP11" s="162"/>
      <c r="DQ11" s="162"/>
      <c r="DR11" s="162"/>
      <c r="DS11" s="162"/>
      <c r="DT11" s="162"/>
      <c r="DU11" s="162"/>
      <c r="DV11" s="162"/>
      <c r="DW11" s="162"/>
      <c r="DX11" s="162"/>
      <c r="DY11" s="162"/>
      <c r="DZ11" s="162"/>
      <c r="EA11" s="162"/>
      <c r="EB11" s="162"/>
      <c r="EC11" s="162"/>
      <c r="ED11" s="162"/>
      <c r="EE11" s="162"/>
      <c r="EF11" s="162"/>
      <c r="EG11" s="162"/>
      <c r="EH11" s="162"/>
      <c r="EI11" s="162"/>
      <c r="EJ11" s="162"/>
    </row>
    <row r="12" spans="1:149">
      <c r="A12" s="1" t="s">
        <v>4</v>
      </c>
      <c r="B12" s="35">
        <v>1.5</v>
      </c>
      <c r="E12" s="171">
        <v>3</v>
      </c>
      <c r="G12">
        <f ca="1">E10</f>
        <v>3</v>
      </c>
      <c r="I12" s="162">
        <f ca="1">_xll.Export_BergomiVolSwapVolatility($G12,$G12,$G12+$E$12,I$3,$B$8,$B$9,$B$10,$B$11,$B$12,$B$13,$B$14,$B$15,$B$16,$B$17,SUM!$F$12:$F$28,SUM!$G$12:$G$28,Volatilities!$B$24,Volatilities!$B$18,Volatilities!$B$22,Volatilities!$B$23)</f>
        <v>61.515772592181897</v>
      </c>
      <c r="J12" s="176">
        <f ca="1">_xll.Export_BergomiVolSwapVolatility($G12,$G12,$G12+$E$12,J$3,$B$8,$B$9,$B$10,$B$11,$B$12,$B$13,$B$14,$B$15,$B$16,$B$17,SUM!$F$12:$F$28,SUM!$G$12:$G$28,Volatilities!$B$24,Volatilities!$B$18,Volatilities!$B$22,Volatilities!$B$23)</f>
        <v>61.637363041278363</v>
      </c>
      <c r="K12" s="176">
        <f ca="1">_xll.Export_BergomiVolSwapVolatility($G12,$G12,$G12+$E$12,K$3,$B$8,$B$9,$B$10,$B$11,$B$12,$B$13,$B$14,$B$15,$B$16,$B$17,SUM!$F$12:$F$28,SUM!$G$12:$G$28,Volatilities!$B$24,Volatilities!$B$18,Volatilities!$B$22,Volatilities!$B$23)</f>
        <v>61.880458602344582</v>
      </c>
      <c r="L12" s="176">
        <f ca="1">_xll.Export_BergomiVolSwapVolatility($G12,$G12,$G12+$E$12,L$3,$B$8,$B$9,$B$10,$B$11,$B$12,$B$13,$B$14,$B$15,$B$16,$B$17,SUM!$F$12:$F$28,SUM!$G$12:$G$28,Volatilities!$B$24,Volatilities!$B$18,Volatilities!$B$22,Volatilities!$B$23)</f>
        <v>62.047520797643344</v>
      </c>
      <c r="M12" s="176">
        <f ca="1">_xll.Export_BergomiVolSwapVolatility($G12,$G12,$G12+$E$12,M$3,$B$8,$B$9,$B$10,$B$11,$B$12,$B$13,$B$14,$B$15,$B$16,$B$17,SUM!$F$12:$F$28,SUM!$G$12:$G$28,Volatilities!$B$24,Volatilities!$B$18,Volatilities!$B$22,Volatilities!$B$23)</f>
        <v>62.244888601125545</v>
      </c>
      <c r="N12" s="176">
        <f ca="1">_xll.Export_BergomiVolSwapVolatility($G12,$G12,$G12+$E$12,N$3,$B$8,$B$9,$B$10,$B$11,$B$12,$B$13,$B$14,$B$15,$B$16,$B$17,SUM!$F$12:$F$28,SUM!$G$12:$G$28,Volatilities!$B$24,Volatilities!$B$18,Volatilities!$B$22,Volatilities!$B$23)</f>
        <v>62.472527344582332</v>
      </c>
      <c r="O12" s="176">
        <f ca="1">_xll.Export_BergomiVolSwapVolatility($G12,$G12,$G12+$E$12,O$3,$B$8,$B$9,$B$10,$B$11,$B$12,$B$13,$B$14,$B$15,$B$16,$B$17,SUM!$F$12:$F$28,SUM!$G$12:$G$28,Volatilities!$B$24,Volatilities!$B$18,Volatilities!$B$22,Volatilities!$B$23)</f>
        <v>62.730397026233639</v>
      </c>
      <c r="P12" s="176">
        <f ca="1">_xll.Export_BergomiVolSwapVolatility($G12,$G12,$G12+$E$12,P$3,$B$8,$B$9,$B$10,$B$11,$B$12,$B$13,$B$14,$B$15,$B$16,$B$17,SUM!$F$12:$F$28,SUM!$G$12:$G$28,Volatilities!$B$24,Volatilities!$B$18,Volatilities!$B$22,Volatilities!$B$23)</f>
        <v>63.018452310728236</v>
      </c>
      <c r="Q12" s="176">
        <f ca="1">_xll.Export_BergomiVolSwapVolatility($G12,$G12,$G12+$E$12,Q$3,$B$8,$B$9,$B$10,$B$11,$B$12,$B$13,$B$14,$B$15,$B$16,$B$17,SUM!$F$12:$F$28,SUM!$G$12:$G$28,Volatilities!$B$24,Volatilities!$B$18,Volatilities!$B$22,Volatilities!$B$23)</f>
        <v>63.336642529143184</v>
      </c>
      <c r="R12" s="176">
        <f ca="1">_xll.Export_BergomiVolSwapVolatility($G12,$G12,$G12+$E$12,R$3,$B$8,$B$9,$B$10,$B$11,$B$12,$B$13,$B$14,$B$15,$B$16,$B$17,SUM!$F$12:$F$28,SUM!$G$12:$G$28,Volatilities!$B$24,Volatilities!$B$18,Volatilities!$B$22,Volatilities!$B$23)</f>
        <v>63.684911678983866</v>
      </c>
      <c r="S12" s="176">
        <f ca="1">_xll.Export_BergomiVolSwapVolatility($G12,$G12,$G12+$E$12,S$3,$B$8,$B$9,$B$10,$B$11,$B$12,$B$13,$B$14,$B$15,$B$16,$B$17,SUM!$F$12:$F$28,SUM!$G$12:$G$28,Volatilities!$B$24,Volatilities!$B$18,Volatilities!$B$22,Volatilities!$B$23)</f>
        <v>64.06319842418344</v>
      </c>
      <c r="T12" s="176">
        <f ca="1">_xll.Export_BergomiVolSwapVolatility($G12,$G12,$G12+$E$12,T$3,$B$8,$B$9,$B$10,$B$11,$B$12,$B$13,$B$14,$B$15,$B$16,$B$17,SUM!$F$12:$F$28,SUM!$G$12:$G$28,Volatilities!$B$24,Volatilities!$B$18,Volatilities!$B$22,Volatilities!$B$23)</f>
        <v>64.471436095102959</v>
      </c>
      <c r="U12" s="176">
        <f ca="1">_xll.Export_BergomiVolSwapVolatility($G12,$G12,$G12+$E$12,U$3,$B$8,$B$9,$B$10,$B$11,$B$12,$B$13,$B$14,$B$15,$B$16,$B$17,SUM!$F$12:$F$28,SUM!$G$12:$G$28,Volatilities!$B$24,Volatilities!$B$18,Volatilities!$B$22,Volatilities!$B$23)</f>
        <v>64.909552688530752</v>
      </c>
      <c r="V12" s="176">
        <f ca="1">_xll.Export_BergomiVolSwapVolatility($G12,$G12,$G12+$E$12,V$3,$B$8,$B$9,$B$10,$B$11,$B$12,$B$13,$B$14,$B$15,$B$16,$B$17,SUM!$F$12:$F$28,SUM!$G$12:$G$28,Volatilities!$B$24,Volatilities!$B$18,Volatilities!$B$22,Volatilities!$B$23)</f>
        <v>65.377470867682192</v>
      </c>
      <c r="W12" s="176">
        <f ca="1">_xll.Export_BergomiVolSwapVolatility($G12,$G12,$G12+$E$12,W$3,$B$8,$B$9,$B$10,$B$11,$B$12,$B$13,$B$14,$B$15,$B$16,$B$17,SUM!$F$12:$F$28,SUM!$G$12:$G$28,Volatilities!$B$24,Volatilities!$B$18,Volatilities!$B$22,Volatilities!$B$23)</f>
        <v>65.875107962199692</v>
      </c>
      <c r="X12" s="176">
        <f ca="1">_xll.Export_BergomiVolSwapVolatility($G12,$G12,$G12+$E$12,X$3,$B$8,$B$9,$B$10,$B$11,$B$12,$B$13,$B$14,$B$15,$B$16,$B$17,SUM!$F$12:$F$28,SUM!$G$12:$G$28,Volatilities!$B$24,Volatilities!$B$18,Volatilities!$B$22,Volatilities!$B$23)</f>
        <v>66.4023759681521</v>
      </c>
      <c r="Y12" s="176">
        <f ca="1">_xll.Export_BergomiVolSwapVolatility($G12,$G12,$G12+$E$12,Y$3,$B$8,$B$9,$B$10,$B$11,$B$12,$B$13,$B$14,$B$15,$B$16,$B$17,SUM!$F$12:$F$28,SUM!$G$12:$G$28,Volatilities!$B$24,Volatilities!$B$18,Volatilities!$B$22,Volatilities!$B$23)</f>
        <v>66.95918154803465</v>
      </c>
      <c r="Z12" s="176">
        <f ca="1">_xll.Export_BergomiVolSwapVolatility($G12,$G12,$G12+$E$12,Z$3,$B$8,$B$9,$B$10,$B$11,$B$12,$B$13,$B$14,$B$15,$B$16,$B$17,SUM!$F$12:$F$28,SUM!$G$12:$G$28,Volatilities!$B$24,Volatilities!$B$18,Volatilities!$B$22,Volatilities!$B$23)</f>
        <v>67.545426030768567</v>
      </c>
      <c r="AA12" s="176">
        <f ca="1">_xll.Export_BergomiVolSwapVolatility($G12,$G12,$G12+$E$12,AA$3,$B$8,$B$9,$B$10,$B$11,$B$12,$B$13,$B$14,$B$15,$B$16,$B$17,SUM!$F$12:$F$28,SUM!$G$12:$G$28,Volatilities!$B$24,Volatilities!$B$18,Volatilities!$B$22,Volatilities!$B$23)</f>
        <v>68.161005411700842</v>
      </c>
      <c r="AB12" s="176">
        <f ca="1">_xll.Export_BergomiVolSwapVolatility($G12,$G12,$G12+$E$12,AB$3,$B$8,$B$9,$B$10,$B$11,$B$12,$B$13,$B$14,$B$15,$B$16,$B$17,SUM!$F$12:$F$28,SUM!$G$12:$G$28,Volatilities!$B$24,Volatilities!$B$18,Volatilities!$B$22,Volatilities!$B$23)</f>
        <v>68.805810352604155</v>
      </c>
      <c r="AC12" s="176">
        <f ca="1">_xll.Export_BergomiVolSwapVolatility($G12,$G12,$G12+$E$12,AC$3,$B$8,$B$9,$B$10,$B$11,$B$12,$B$13,$B$14,$B$15,$B$16,$B$17,SUM!$F$12:$F$28,SUM!$G$12:$G$28,Volatilities!$B$24,Volatilities!$B$18,Volatilities!$B$22,Volatilities!$B$23)</f>
        <v>69.479726181676398</v>
      </c>
      <c r="AD12" s="176">
        <f ca="1">_xll.Export_BergomiVolSwapVolatility($G12,$G12,$G12+$E$12,AD$3,$B$8,$B$9,$B$10,$B$11,$B$12,$B$13,$B$14,$B$15,$B$16,$B$17,SUM!$F$12:$F$28,SUM!$G$12:$G$28,Volatilities!$B$24,Volatilities!$B$18,Volatilities!$B$22,Volatilities!$B$23)</f>
        <v>70.182632893540557</v>
      </c>
      <c r="AE12" s="176">
        <f ca="1">_xll.Export_BergomiVolSwapVolatility($G12,$G12,$G12+$E$12,AE$3,$B$8,$B$9,$B$10,$B$11,$B$12,$B$13,$B$14,$B$15,$B$16,$B$17,SUM!$F$12:$F$28,SUM!$G$12:$G$28,Volatilities!$B$24,Volatilities!$B$18,Volatilities!$B$22,Volatilities!$B$23)</f>
        <v>70.914405149244615</v>
      </c>
      <c r="AF12" s="176">
        <f ca="1">_xll.Export_BergomiVolSwapVolatility($G12,$G12,$G12+$E$12,AF$3,$B$8,$B$9,$B$10,$B$11,$B$12,$B$13,$B$14,$B$15,$B$16,$B$17,SUM!$F$12:$F$28,SUM!$G$12:$G$28,Volatilities!$B$24,Volatilities!$B$18,Volatilities!$B$22,Volatilities!$B$23)</f>
        <v>71.674912276261239</v>
      </c>
      <c r="AG12" s="176">
        <f ca="1">_xll.Export_BergomiVolSwapVolatility($G12,$G12,$G12+$E$12,AG$3,$B$8,$B$9,$B$10,$B$11,$B$12,$B$13,$B$14,$B$15,$B$16,$B$17,SUM!$F$12:$F$28,SUM!$G$12:$G$28,Volatilities!$B$24,Volatilities!$B$18,Volatilities!$B$22,Volatilities!$B$23)</f>
        <v>72.464018268487649</v>
      </c>
      <c r="AH12" s="176">
        <f ca="1">_xll.Export_BergomiVolSwapVolatility($G12,$G12,$G12+$E$12,AH$3,$B$8,$B$9,$B$10,$B$11,$B$12,$B$13,$B$14,$B$15,$B$16,$B$17,SUM!$F$12:$F$28,SUM!$G$12:$G$28,Volatilities!$B$24,Volatilities!$B$18,Volatilities!$B$22,Volatilities!$B$23)</f>
        <v>73.28158178624561</v>
      </c>
      <c r="AI12" s="176">
        <f ca="1">_xll.Export_BergomiVolSwapVolatility($G12,$G12,$G12+$E$12,AI$3,$B$8,$B$9,$B$10,$B$11,$B$12,$B$13,$B$14,$B$15,$B$16,$B$17,SUM!$F$12:$F$28,SUM!$G$12:$G$28,Volatilities!$B$24,Volatilities!$B$18,Volatilities!$B$22,Volatilities!$B$23)</f>
        <v>74.12745615628107</v>
      </c>
      <c r="AJ12" s="176">
        <f ca="1">_xll.Export_BergomiVolSwapVolatility($G12,$G12,$G12+$E$12,AJ$3,$B$8,$B$9,$B$10,$B$11,$B$12,$B$13,$B$14,$B$15,$B$16,$B$17,SUM!$F$12:$F$28,SUM!$G$12:$G$28,Volatilities!$B$24,Volatilities!$B$18,Volatilities!$B$22,Volatilities!$B$23)</f>
        <v>75.001489371764123</v>
      </c>
      <c r="AK12" s="176">
        <f ca="1">_xll.Export_BergomiVolSwapVolatility($G12,$G12,$G12+$E$12,AK$3,$B$8,$B$9,$B$10,$B$11,$B$12,$B$13,$B$14,$B$15,$B$16,$B$17,SUM!$F$12:$F$28,SUM!$G$12:$G$28,Volatilities!$B$24,Volatilities!$B$18,Volatilities!$B$22,Volatilities!$B$23)</f>
        <v>75.90352409228899</v>
      </c>
      <c r="AL12" s="176">
        <f ca="1">_xll.Export_BergomiVolSwapVolatility($G12,$G12,$G12+$E$12,AL$3,$B$8,$B$9,$B$10,$B$11,$B$12,$B$13,$B$14,$B$15,$B$16,$B$17,SUM!$F$12:$F$28,SUM!$G$12:$G$28,Volatilities!$B$24,Volatilities!$B$18,Volatilities!$B$22,Volatilities!$B$23)</f>
        <v>76.833397643874022</v>
      </c>
      <c r="AM12" s="176">
        <f ca="1">_xll.Export_BergomiVolSwapVolatility($G12,$G12,$G12+$E$12,AM$3,$B$8,$B$9,$B$10,$B$11,$B$12,$B$13,$B$14,$B$15,$B$16,$B$17,SUM!$F$12:$F$28,SUM!$G$12:$G$28,Volatilities!$B$24,Volatilities!$B$18,Volatilities!$B$22,Volatilities!$B$23)</f>
        <v>77.790942018961289</v>
      </c>
      <c r="AN12" s="176">
        <f ca="1">_xll.Export_BergomiVolSwapVolatility($G12,$G12,$G12+$E$12,AN$3,$B$8,$B$9,$B$10,$B$11,$B$12,$B$13,$B$14,$B$15,$B$16,$B$17,SUM!$F$12:$F$28,SUM!$G$12:$G$28,Volatilities!$B$24,Volatilities!$B$18,Volatilities!$B$22,Volatilities!$B$23)</f>
        <v>78.775983876416916</v>
      </c>
      <c r="AO12" s="176">
        <f ca="1">_xll.Export_BergomiVolSwapVolatility($G12,$G12,$G12+$E$12,AO$3,$B$8,$B$9,$B$10,$B$11,$B$12,$B$13,$B$14,$B$15,$B$16,$B$17,SUM!$F$12:$F$28,SUM!$G$12:$G$28,Volatilities!$B$24,Volatilities!$B$18,Volatilities!$B$22,Volatilities!$B$23)</f>
        <v>79.788344541530904</v>
      </c>
      <c r="AP12" s="176">
        <f ca="1">_xll.Export_BergomiVolSwapVolatility($G12,$G12,$G12+$E$12,AP$3,$B$8,$B$9,$B$10,$B$11,$B$12,$B$13,$B$14,$B$15,$B$16,$B$17,SUM!$F$12:$F$28,SUM!$G$12:$G$28,Volatilities!$B$24,Volatilities!$B$18,Volatilities!$B$22,Volatilities!$B$23)</f>
        <v>81.894280928012535</v>
      </c>
      <c r="AQ12" s="176">
        <f ca="1">_xll.Export_BergomiVolSwapVolatility($G12,$G12,$G12+$E$12,AQ$3,$B$8,$B$9,$B$10,$B$11,$B$12,$B$13,$B$14,$B$15,$B$16,$B$17,SUM!$F$12:$F$28,SUM!$G$12:$G$28,Volatilities!$B$24,Volatilities!$B$18,Volatilities!$B$22,Volatilities!$B$23)</f>
        <v>84.107215109202144</v>
      </c>
      <c r="AR12" s="176">
        <f ca="1">_xll.Export_BergomiVolSwapVolatility($G12,$G12,$G12+$E$12,AR$3,$B$8,$B$9,$B$10,$B$11,$B$12,$B$13,$B$14,$B$15,$B$16,$B$17,SUM!$F$12:$F$28,SUM!$G$12:$G$28,Volatilities!$B$24,Volatilities!$B$18,Volatilities!$B$22,Volatilities!$B$23)</f>
        <v>86.425525678676991</v>
      </c>
      <c r="AS12" s="176">
        <f ca="1">_xll.Export_BergomiVolSwapVolatility($G12,$G12,$G12+$E$12,AS$3,$B$8,$B$9,$B$10,$B$11,$B$12,$B$13,$B$14,$B$15,$B$16,$B$17,SUM!$F$12:$F$28,SUM!$G$12:$G$28,Volatilities!$B$24,Volatilities!$B$18,Volatilities!$B$22,Volatilities!$B$23)</f>
        <v>88.847505892796519</v>
      </c>
      <c r="AT12" s="176">
        <f ca="1">_xll.Export_BergomiVolSwapVolatility($G12,$G12,$G12+$E$12,AT$3,$B$8,$B$9,$B$10,$B$11,$B$12,$B$13,$B$14,$B$15,$B$16,$B$17,SUM!$F$12:$F$28,SUM!$G$12:$G$28,Volatilities!$B$24,Volatilities!$B$18,Volatilities!$B$22,Volatilities!$B$23)</f>
        <v>91.371363670703317</v>
      </c>
      <c r="AU12" s="176">
        <f ca="1">_xll.Export_BergomiVolSwapVolatility($G12,$G12,$G12+$E$12,AU$3,$B$8,$B$9,$B$10,$B$11,$B$12,$B$13,$B$14,$B$15,$B$16,$B$17,SUM!$F$12:$F$28,SUM!$G$12:$G$28,Volatilities!$B$24,Volatilities!$B$18,Volatilities!$B$22,Volatilities!$B$23)</f>
        <v>93.995221594324747</v>
      </c>
      <c r="AV12" s="176">
        <f ca="1">_xll.Export_BergomiVolSwapVolatility($G12,$G12,$G12+$E$12,AV$3,$B$8,$B$9,$B$10,$B$11,$B$12,$B$13,$B$14,$B$15,$B$16,$B$17,SUM!$F$12:$F$28,SUM!$G$12:$G$28,Volatilities!$B$24,Volatilities!$B$18,Volatilities!$B$22,Volatilities!$B$23)</f>
        <v>96.717116908374692</v>
      </c>
      <c r="AW12" s="176">
        <f ca="1">_xll.Export_BergomiVolSwapVolatility($G12,$G12,$G12+$E$12,AW$3,$B$8,$B$9,$B$10,$B$11,$B$12,$B$13,$B$14,$B$15,$B$16,$B$17,SUM!$F$12:$F$28,SUM!$G$12:$G$28,Volatilities!$B$24,Volatilities!$B$18,Volatilities!$B$22,Volatilities!$B$23)</f>
        <v>99.535001520355564</v>
      </c>
      <c r="AX12" s="176">
        <f ca="1">_xll.Export_BergomiVolSwapVolatility($G12,$G12,$G12+$E$12,AX$3,$B$8,$B$9,$B$10,$B$11,$B$12,$B$13,$B$14,$B$15,$B$16,$B$17,SUM!$F$12:$F$28,SUM!$G$12:$G$28,Volatilities!$B$24,Volatilities!$B$18,Volatilities!$B$22,Volatilities!$B$23)</f>
        <v>102.44674200056019</v>
      </c>
      <c r="AY12" s="176">
        <f ca="1">_xll.Export_BergomiVolSwapVolatility($G12,$G12,$G12+$E$12,AY$3,$B$8,$B$9,$B$10,$B$11,$B$12,$B$13,$B$14,$B$15,$B$16,$B$17,SUM!$F$12:$F$28,SUM!$G$12:$G$28,Volatilities!$B$24,Volatilities!$B$18,Volatilities!$B$22,Volatilities!$B$23)</f>
        <v>105.45011958207384</v>
      </c>
      <c r="AZ12" s="176">
        <f ca="1">_xll.Export_BergomiVolSwapVolatility($G12,$G12,$G12+$E$12,AZ$3,$B$8,$B$9,$B$10,$B$11,$B$12,$B$13,$B$14,$B$15,$B$16,$B$17,SUM!$F$12:$F$28,SUM!$G$12:$G$28,Volatilities!$B$24,Volatilities!$B$18,Volatilities!$B$22,Volatilities!$B$23)</f>
        <v>108.54283016077619</v>
      </c>
      <c r="BA12" s="176">
        <f ca="1">_xll.Export_BergomiVolSwapVolatility($G12,$G12,$G12+$E$12,BA$3,$B$8,$B$9,$B$10,$B$11,$B$12,$B$13,$B$14,$B$15,$B$16,$B$17,SUM!$F$12:$F$28,SUM!$G$12:$G$28,Volatilities!$B$24,Volatilities!$B$18,Volatilities!$B$22,Volatilities!$B$23)</f>
        <v>111.72248429534359</v>
      </c>
      <c r="BB12" s="176">
        <f ca="1">_xll.Export_BergomiVolSwapVolatility($G12,$G12,$G12+$E$12,BB$3,$B$8,$B$9,$B$10,$B$11,$B$12,$B$13,$B$14,$B$15,$B$16,$B$17,SUM!$F$12:$F$28,SUM!$G$12:$G$28,Volatilities!$B$24,Volatilities!$B$18,Volatilities!$B$22,Volatilities!$B$23)</f>
        <v>114.98660720724997</v>
      </c>
      <c r="BC12" s="176">
        <f ca="1">_xll.Export_BergomiVolSwapVolatility($G12,$G12,$G12+$E$12,BC$3,$B$8,$B$9,$B$10,$B$11,$B$12,$B$13,$B$14,$B$15,$B$16,$B$17,SUM!$F$12:$F$28,SUM!$G$12:$G$28,Volatilities!$B$24,Volatilities!$B$18,Volatilities!$B$22,Volatilities!$B$23)</f>
        <v>118.33263878077022</v>
      </c>
      <c r="BD12" s="176">
        <f ca="1">_xll.Export_BergomiVolSwapVolatility($G12,$G12,$G12+$E$12,BD$3,$B$8,$B$9,$B$10,$B$11,$B$12,$B$13,$B$14,$B$15,$B$16,$B$17,SUM!$F$12:$F$28,SUM!$G$12:$G$28,Volatilities!$B$24,Volatilities!$B$18,Volatilities!$B$22,Volatilities!$B$23)</f>
        <v>121.75793356298001</v>
      </c>
      <c r="BE12" s="176">
        <f ca="1">_xll.Export_BergomiVolSwapVolatility($G12,$G12,$G12+$E$12,BE$3,$B$8,$B$9,$B$10,$B$11,$B$12,$B$13,$B$14,$B$15,$B$16,$B$17,SUM!$F$12:$F$28,SUM!$G$12:$G$28,Volatilities!$B$24,Volatilities!$B$18,Volatilities!$B$22,Volatilities!$B$23)</f>
        <v>125.25976076375855</v>
      </c>
      <c r="BF12" s="176">
        <f ca="1">_xll.Export_BergomiVolSwapVolatility($G12,$G12,$G12+$E$12,BF$3,$B$8,$B$9,$B$10,$B$11,$B$12,$B$13,$B$14,$B$15,$B$16,$B$17,SUM!$F$12:$F$28,SUM!$G$12:$G$28,Volatilities!$B$24,Volatilities!$B$18,Volatilities!$B$22,Volatilities!$B$23)</f>
        <v>128.83530425578945</v>
      </c>
      <c r="BG12" s="176">
        <f ca="1">_xll.Export_BergomiVolSwapVolatility($G12,$G12,$G12+$E$12,BG$3,$B$8,$B$9,$B$10,$B$11,$B$12,$B$13,$B$14,$B$15,$B$16,$B$17,SUM!$F$12:$F$28,SUM!$G$12:$G$28,Volatilities!$B$24,Volatilities!$B$18,Volatilities!$B$22,Volatilities!$B$23)</f>
        <v>132.48166257456219</v>
      </c>
      <c r="BH12" s="176">
        <f ca="1">_xll.Export_BergomiVolSwapVolatility($G12,$G12,$G12+$E$12,BH$3,$B$8,$B$9,$B$10,$B$11,$B$12,$B$13,$B$14,$B$15,$B$16,$B$17,SUM!$F$12:$F$28,SUM!$G$12:$G$28,Volatilities!$B$24,Volatilities!$B$18,Volatilities!$B$22,Volatilities!$B$23)</f>
        <v>139.97479114832751</v>
      </c>
      <c r="BI12" s="176">
        <f ca="1">_xll.Export_BergomiVolSwapVolatility($G12,$G12,$G12+$E$12,BI$3,$B$8,$B$9,$B$10,$B$11,$B$12,$B$13,$B$14,$B$15,$B$16,$B$17,SUM!$F$12:$F$28,SUM!$G$12:$G$28,Volatilities!$B$24,Volatilities!$B$18,Volatilities!$B$22,Volatilities!$B$23)</f>
        <v>147.7142280251299</v>
      </c>
      <c r="BJ12" s="176">
        <f ca="1">_xll.Export_BergomiVolSwapVolatility($G12,$G12,$G12+$E$12,BJ$3,$B$8,$B$9,$B$10,$B$11,$B$12,$B$13,$B$14,$B$15,$B$16,$B$17,SUM!$F$12:$F$28,SUM!$G$12:$G$28,Volatilities!$B$24,Volatilities!$B$18,Volatilities!$B$22,Volatilities!$B$23)</f>
        <v>155.67368935000491</v>
      </c>
      <c r="BK12" s="176">
        <f ca="1">_xll.Export_BergomiVolSwapVolatility($G12,$G12,$G12+$E$12,BK$3,$B$8,$B$9,$B$10,$B$11,$B$12,$B$13,$B$14,$B$15,$B$16,$B$17,SUM!$F$12:$F$28,SUM!$G$12:$G$28,Volatilities!$B$24,Volatilities!$B$18,Volatilities!$B$22,Volatilities!$B$23)</f>
        <v>163.82552587297459</v>
      </c>
      <c r="BL12" s="176">
        <f ca="1">_xll.Export_BergomiVolSwapVolatility($G12,$G12,$G12+$E$12,BL$3,$B$8,$B$9,$B$10,$B$11,$B$12,$B$13,$B$14,$B$15,$B$16,$B$17,SUM!$F$12:$F$28,SUM!$G$12:$G$28,Volatilities!$B$24,Volatilities!$B$18,Volatilities!$B$22,Volatilities!$B$23)</f>
        <v>172.14072294907291</v>
      </c>
      <c r="BM12" s="176">
        <f ca="1">_xll.Export_BergomiVolSwapVolatility($G12,$G12,$G12+$E$12,BM$3,$B$8,$B$9,$B$10,$B$11,$B$12,$B$13,$B$14,$B$15,$B$16,$B$17,SUM!$F$12:$F$28,SUM!$G$12:$G$28,Volatilities!$B$24,Volatilities!$B$18,Volatilities!$B$22,Volatilities!$B$23)</f>
        <v>180.58890053836438</v>
      </c>
      <c r="BN12" s="176">
        <f ca="1">_xll.Export_BergomiVolSwapVolatility($G12,$G12,$G12+$E$12,BN$3,$B$8,$B$9,$B$10,$B$11,$B$12,$B$13,$B$14,$B$15,$B$16,$B$17,SUM!$F$12:$F$28,SUM!$G$12:$G$28,Volatilities!$B$24,Volatilities!$B$18,Volatilities!$B$22,Volatilities!$B$23)</f>
        <v>189.13831320596813</v>
      </c>
      <c r="BO12" s="176">
        <f ca="1">_xll.Export_BergomiVolSwapVolatility($G12,$G12,$G12+$E$12,BO$3,$B$8,$B$9,$B$10,$B$11,$B$12,$B$13,$B$14,$B$15,$B$16,$B$17,SUM!$F$12:$F$28,SUM!$G$12:$G$28,Volatilities!$B$24,Volatilities!$B$18,Volatilities!$B$22,Volatilities!$B$23)</f>
        <v>191.28763417984055</v>
      </c>
      <c r="BP12" s="165"/>
      <c r="BQ12" s="165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  <c r="CC12" s="165"/>
      <c r="CD12" s="165"/>
      <c r="CE12" s="165"/>
      <c r="CF12" s="165"/>
      <c r="CG12" s="165"/>
      <c r="CH12" s="165"/>
      <c r="CI12" s="165"/>
      <c r="CJ12" s="165"/>
      <c r="CK12" s="165"/>
      <c r="CL12" s="165"/>
      <c r="CM12" s="165"/>
      <c r="CN12" s="165"/>
      <c r="CO12" s="165"/>
      <c r="CP12" s="165"/>
      <c r="CQ12" s="165"/>
      <c r="CR12" s="165"/>
      <c r="CS12" s="165"/>
      <c r="CT12" s="165"/>
      <c r="CU12" s="165"/>
      <c r="CV12" s="165"/>
      <c r="CW12" s="162"/>
      <c r="CX12" s="162"/>
      <c r="CY12" s="162"/>
      <c r="CZ12" s="162"/>
      <c r="DA12" s="162"/>
      <c r="DB12" s="162"/>
      <c r="DC12" s="162"/>
      <c r="DD12" s="162"/>
      <c r="DE12" s="162"/>
      <c r="DF12" s="162"/>
      <c r="DG12" s="162"/>
      <c r="DH12" s="162"/>
      <c r="DI12" s="162"/>
      <c r="DJ12" s="162"/>
      <c r="DK12" s="162"/>
      <c r="DL12" s="162"/>
      <c r="DM12" s="162"/>
      <c r="DN12" s="162"/>
      <c r="DO12" s="162"/>
      <c r="DP12" s="162"/>
      <c r="DQ12" s="162"/>
      <c r="DR12" s="162"/>
      <c r="DS12" s="162"/>
      <c r="DT12" s="162"/>
      <c r="DU12" s="162"/>
      <c r="DV12" s="162"/>
      <c r="DW12" s="162"/>
      <c r="DX12" s="162"/>
      <c r="DY12" s="162"/>
      <c r="DZ12" s="162"/>
      <c r="EA12" s="162"/>
      <c r="EB12" s="162"/>
      <c r="EC12" s="162"/>
      <c r="ED12" s="162"/>
      <c r="EE12" s="162"/>
      <c r="EF12" s="162"/>
      <c r="EG12" s="162"/>
      <c r="EH12" s="162"/>
      <c r="EI12" s="162"/>
      <c r="EJ12" s="162"/>
    </row>
    <row r="13" spans="1:149">
      <c r="A13" s="1" t="s">
        <v>5</v>
      </c>
      <c r="B13" s="35">
        <v>1.8</v>
      </c>
    </row>
    <row r="14" spans="1:149">
      <c r="A14" s="1" t="s">
        <v>6</v>
      </c>
      <c r="B14" s="35">
        <v>0.1</v>
      </c>
    </row>
    <row r="15" spans="1:149">
      <c r="A15" s="1" t="s">
        <v>7</v>
      </c>
      <c r="B15" s="35">
        <v>-1E-3</v>
      </c>
    </row>
    <row r="16" spans="1:149">
      <c r="A16" s="33" t="s">
        <v>42</v>
      </c>
      <c r="B16" s="35">
        <v>-0.4</v>
      </c>
    </row>
    <row r="17" spans="1:2">
      <c r="A17" s="33" t="s">
        <v>507</v>
      </c>
      <c r="B17" s="35">
        <v>0.05</v>
      </c>
    </row>
    <row r="18" spans="1:2">
      <c r="A18" s="1" t="s">
        <v>11</v>
      </c>
      <c r="B18" s="35">
        <f ca="1">1/365</f>
        <v>2.7397260273972603E-3</v>
      </c>
    </row>
    <row r="19" spans="1:2">
      <c r="A19" s="1" t="s">
        <v>13</v>
      </c>
      <c r="B19" s="35">
        <v>1</v>
      </c>
    </row>
    <row r="20" spans="1:2">
      <c r="A20" s="162"/>
      <c r="B20" s="35"/>
    </row>
    <row r="21" spans="1:2">
      <c r="A21" s="1" t="s">
        <v>19</v>
      </c>
      <c r="B21" s="6">
        <f ca="1">3/12</f>
        <v>0.25</v>
      </c>
    </row>
    <row r="22" spans="1:2">
      <c r="A22" s="1" t="s">
        <v>18</v>
      </c>
      <c r="B22" s="35">
        <v>12</v>
      </c>
    </row>
    <row r="23" spans="1:2">
      <c r="A23" s="1" t="s">
        <v>22</v>
      </c>
      <c r="B23" s="35">
        <v>0</v>
      </c>
    </row>
    <row r="24" spans="1:2">
      <c r="A24" s="7" t="s">
        <v>25</v>
      </c>
      <c r="B24" s="35">
        <v>4</v>
      </c>
    </row>
  </sheetData>
  <mergeCells count="2">
    <mergeCell ref="G5:AC5"/>
    <mergeCell ref="G10:AC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M96"/>
  <sheetViews>
    <sheetView topLeftCell="A6" zoomScale="70" zoomScaleNormal="70" workbookViewId="0">
      <selection activeCell="B41" sqref="B41"/>
    </sheetView>
  </sheetViews>
  <sheetFormatPr defaultRowHeight="15"/>
  <cols>
    <col min="1" max="1" width="25.5703125" style="59" bestFit="1" customWidth="1"/>
    <col min="2" max="2" width="10.7109375" style="59" bestFit="1" customWidth="1"/>
    <col min="5" max="5" width="14.42578125" bestFit="1" customWidth="1"/>
    <col min="6" max="6" width="14.85546875" customWidth="1"/>
    <col min="7" max="7" width="11.85546875" customWidth="1"/>
    <col min="8" max="8" width="10.7109375" bestFit="1" customWidth="1"/>
    <col min="9" max="9" width="12" bestFit="1" customWidth="1"/>
    <col min="62" max="62" width="0" hidden="1" customWidth="1"/>
    <col min="63" max="63" width="13.28515625" hidden="1" customWidth="1"/>
    <col min="64" max="90" width="0" hidden="1" customWidth="1"/>
    <col min="91" max="91" width="12" customWidth="1"/>
  </cols>
  <sheetData>
    <row r="1" spans="1:117">
      <c r="A1" s="59" t="s">
        <v>366</v>
      </c>
      <c r="B1" s="2">
        <v>41934</v>
      </c>
    </row>
    <row r="2" spans="1:117">
      <c r="A2" s="59" t="s">
        <v>359</v>
      </c>
      <c r="B2" s="2">
        <v>41716</v>
      </c>
    </row>
    <row r="3" spans="1:117">
      <c r="A3" s="59" t="s">
        <v>360</v>
      </c>
      <c r="B3" s="2">
        <v>41745</v>
      </c>
      <c r="H3" s="2">
        <v>41716</v>
      </c>
      <c r="I3" s="59" t="s">
        <v>359</v>
      </c>
    </row>
    <row r="4" spans="1:117">
      <c r="A4" s="59" t="s">
        <v>361</v>
      </c>
      <c r="B4" s="2">
        <v>41780</v>
      </c>
      <c r="H4" s="2">
        <v>41745</v>
      </c>
      <c r="I4" s="59" t="s">
        <v>360</v>
      </c>
    </row>
    <row r="5" spans="1:117">
      <c r="A5" s="59" t="s">
        <v>362</v>
      </c>
      <c r="B5" s="2">
        <v>41808</v>
      </c>
      <c r="H5" s="2">
        <v>41780</v>
      </c>
      <c r="I5" s="59" t="s">
        <v>361</v>
      </c>
    </row>
    <row r="6" spans="1:117">
      <c r="A6" s="59" t="s">
        <v>363</v>
      </c>
      <c r="B6" s="2">
        <v>41836</v>
      </c>
      <c r="H6" s="2">
        <v>41808</v>
      </c>
      <c r="I6" s="59" t="s">
        <v>362</v>
      </c>
      <c r="L6">
        <f ca="1">_xll.Export_ParabolicVol_SimpleSquareRootCall($E29,$G29,N$15,$B$21,$B$22,$B$23,$B$24,$B$27,$B$28,$F$13)</f>
        <v>78.311696663532246</v>
      </c>
    </row>
    <row r="7" spans="1:117">
      <c r="A7" s="59" t="s">
        <v>364</v>
      </c>
      <c r="B7" s="2">
        <v>41871</v>
      </c>
      <c r="H7" s="2">
        <v>41836</v>
      </c>
      <c r="I7" s="59" t="s">
        <v>363</v>
      </c>
    </row>
    <row r="8" spans="1:117">
      <c r="A8" s="59" t="s">
        <v>365</v>
      </c>
      <c r="B8" s="2">
        <v>41899</v>
      </c>
      <c r="H8" s="2">
        <v>41871</v>
      </c>
      <c r="I8" s="59" t="s">
        <v>364</v>
      </c>
    </row>
    <row r="9" spans="1:117">
      <c r="H9" s="2">
        <v>41899</v>
      </c>
      <c r="I9" s="59" t="s">
        <v>365</v>
      </c>
    </row>
    <row r="10" spans="1:117">
      <c r="H10" s="2">
        <v>41934</v>
      </c>
      <c r="I10" s="59" t="s">
        <v>366</v>
      </c>
    </row>
    <row r="11" spans="1:117">
      <c r="BK11" s="1" t="s">
        <v>504</v>
      </c>
      <c r="BL11" s="158">
        <v>0</v>
      </c>
      <c r="CM11" s="1" t="s">
        <v>504</v>
      </c>
      <c r="CN11" s="158">
        <v>1</v>
      </c>
      <c r="CO11" s="174"/>
      <c r="CP11" s="174"/>
      <c r="CQ11" s="174"/>
      <c r="CR11" s="174"/>
      <c r="CS11" s="174"/>
      <c r="CT11" s="174"/>
      <c r="CU11" s="174"/>
      <c r="CV11" s="174"/>
      <c r="CW11" s="174"/>
      <c r="CX11" s="174"/>
      <c r="CY11" s="174"/>
      <c r="CZ11" s="174"/>
      <c r="DA11" s="174"/>
      <c r="DB11" s="174"/>
      <c r="DC11" s="174"/>
      <c r="DD11" s="174"/>
      <c r="DE11" s="174"/>
      <c r="DF11" s="174"/>
      <c r="DG11" s="174"/>
      <c r="DH11" s="174"/>
      <c r="DI11" s="174"/>
      <c r="DJ11" s="174"/>
      <c r="DK11" s="174"/>
      <c r="DL11" s="174"/>
      <c r="DM11" s="174"/>
    </row>
    <row r="12" spans="1:117">
      <c r="H12" s="192" t="s">
        <v>508</v>
      </c>
      <c r="I12" s="193"/>
      <c r="J12" s="193"/>
      <c r="K12" s="193"/>
      <c r="L12" s="193"/>
      <c r="M12" s="193"/>
      <c r="N12" s="193"/>
      <c r="O12" s="193"/>
      <c r="P12" s="193"/>
      <c r="Q12" s="193"/>
      <c r="R12" s="193"/>
      <c r="S12" s="193"/>
      <c r="T12" s="193"/>
      <c r="U12" s="193"/>
      <c r="V12" s="193"/>
      <c r="W12" s="193"/>
      <c r="X12" s="193"/>
      <c r="Y12" s="193"/>
      <c r="Z12" s="193"/>
      <c r="AA12" s="193"/>
      <c r="AB12" s="193"/>
      <c r="AC12" s="193"/>
      <c r="AD12" s="193"/>
      <c r="AE12" s="193"/>
      <c r="AF12" s="193"/>
      <c r="AG12" s="193"/>
      <c r="AH12" s="194"/>
      <c r="AI12" s="192" t="s">
        <v>505</v>
      </c>
      <c r="AJ12" s="193"/>
      <c r="AK12" s="193"/>
      <c r="AL12" s="193"/>
      <c r="AM12" s="193"/>
      <c r="AN12" s="193"/>
      <c r="AO12" s="193"/>
      <c r="AP12" s="193"/>
      <c r="AQ12" s="193"/>
      <c r="AR12" s="193"/>
      <c r="AS12" s="193"/>
      <c r="AT12" s="193"/>
      <c r="AU12" s="193"/>
      <c r="AV12" s="193"/>
      <c r="AW12" s="193"/>
      <c r="AX12" s="193"/>
      <c r="AY12" s="193"/>
      <c r="AZ12" s="193"/>
      <c r="BA12" s="193"/>
      <c r="BB12" s="193"/>
      <c r="BC12" s="193"/>
      <c r="BD12" s="193"/>
      <c r="BE12" s="193"/>
      <c r="BF12" s="193"/>
      <c r="BG12" s="193"/>
      <c r="BH12" s="193"/>
      <c r="BI12" s="194"/>
      <c r="BK12" s="192" t="s">
        <v>506</v>
      </c>
      <c r="BL12" s="193"/>
      <c r="BM12" s="193"/>
      <c r="BN12" s="193"/>
      <c r="BO12" s="193"/>
      <c r="BP12" s="193"/>
      <c r="BQ12" s="193"/>
      <c r="BR12" s="193"/>
      <c r="BS12" s="193"/>
      <c r="BT12" s="193"/>
      <c r="BU12" s="193"/>
      <c r="BV12" s="193"/>
      <c r="BW12" s="193"/>
      <c r="BX12" s="193"/>
      <c r="BY12" s="193"/>
      <c r="BZ12" s="193"/>
      <c r="CA12" s="193"/>
      <c r="CB12" s="193"/>
      <c r="CC12" s="193"/>
      <c r="CD12" s="193"/>
      <c r="CE12" s="193"/>
      <c r="CF12" s="193"/>
      <c r="CG12" s="193"/>
      <c r="CH12" s="193"/>
      <c r="CI12" s="193"/>
      <c r="CJ12" s="193"/>
      <c r="CK12" s="194"/>
      <c r="CM12" s="192" t="s">
        <v>509</v>
      </c>
      <c r="CN12" s="193"/>
      <c r="CO12" s="193"/>
      <c r="CP12" s="193"/>
      <c r="CQ12" s="193"/>
      <c r="CR12" s="193"/>
      <c r="CS12" s="193"/>
      <c r="CT12" s="193"/>
      <c r="CU12" s="193"/>
      <c r="CV12" s="193"/>
      <c r="CW12" s="193"/>
      <c r="CX12" s="193"/>
      <c r="CY12" s="193"/>
      <c r="CZ12" s="193"/>
      <c r="DA12" s="193"/>
      <c r="DB12" s="193"/>
      <c r="DC12" s="193"/>
      <c r="DD12" s="193"/>
      <c r="DE12" s="193"/>
      <c r="DF12" s="193"/>
      <c r="DG12" s="193"/>
      <c r="DH12" s="193"/>
      <c r="DI12" s="193"/>
      <c r="DJ12" s="193"/>
      <c r="DK12" s="193"/>
      <c r="DL12" s="193"/>
      <c r="DM12" s="194"/>
    </row>
    <row r="13" spans="1:117">
      <c r="E13" s="1" t="s">
        <v>497</v>
      </c>
      <c r="F13" s="158">
        <v>1</v>
      </c>
      <c r="H13" s="195"/>
      <c r="I13" s="196"/>
      <c r="J13" s="196"/>
      <c r="K13" s="196"/>
      <c r="L13" s="196"/>
      <c r="M13" s="196"/>
      <c r="N13" s="196"/>
      <c r="O13" s="196"/>
      <c r="P13" s="196"/>
      <c r="Q13" s="196"/>
      <c r="R13" s="196"/>
      <c r="S13" s="196"/>
      <c r="T13" s="196"/>
      <c r="U13" s="196"/>
      <c r="V13" s="196"/>
      <c r="W13" s="196"/>
      <c r="X13" s="196"/>
      <c r="Y13" s="196"/>
      <c r="Z13" s="196"/>
      <c r="AA13" s="196"/>
      <c r="AB13" s="196"/>
      <c r="AC13" s="196"/>
      <c r="AD13" s="196"/>
      <c r="AE13" s="196"/>
      <c r="AF13" s="196"/>
      <c r="AG13" s="196"/>
      <c r="AH13" s="197"/>
      <c r="AI13" s="195"/>
      <c r="AJ13" s="196"/>
      <c r="AK13" s="196"/>
      <c r="AL13" s="196"/>
      <c r="AM13" s="196"/>
      <c r="AN13" s="196"/>
      <c r="AO13" s="196"/>
      <c r="AP13" s="196"/>
      <c r="AQ13" s="196"/>
      <c r="AR13" s="196"/>
      <c r="AS13" s="196"/>
      <c r="AT13" s="196"/>
      <c r="AU13" s="196"/>
      <c r="AV13" s="196"/>
      <c r="AW13" s="196"/>
      <c r="AX13" s="196"/>
      <c r="AY13" s="196"/>
      <c r="AZ13" s="196"/>
      <c r="BA13" s="196"/>
      <c r="BB13" s="196"/>
      <c r="BC13" s="196"/>
      <c r="BD13" s="196"/>
      <c r="BE13" s="196"/>
      <c r="BF13" s="196"/>
      <c r="BG13" s="196"/>
      <c r="BH13" s="196"/>
      <c r="BI13" s="197"/>
      <c r="BK13" s="195"/>
      <c r="BL13" s="196"/>
      <c r="BM13" s="196"/>
      <c r="BN13" s="196"/>
      <c r="BO13" s="196"/>
      <c r="BP13" s="196"/>
      <c r="BQ13" s="196"/>
      <c r="BR13" s="196"/>
      <c r="BS13" s="196"/>
      <c r="BT13" s="196"/>
      <c r="BU13" s="196"/>
      <c r="BV13" s="196"/>
      <c r="BW13" s="196"/>
      <c r="BX13" s="196"/>
      <c r="BY13" s="196"/>
      <c r="BZ13" s="196"/>
      <c r="CA13" s="196"/>
      <c r="CB13" s="196"/>
      <c r="CC13" s="196"/>
      <c r="CD13" s="196"/>
      <c r="CE13" s="196"/>
      <c r="CF13" s="196"/>
      <c r="CG13" s="196"/>
      <c r="CH13" s="196"/>
      <c r="CI13" s="196"/>
      <c r="CJ13" s="196"/>
      <c r="CK13" s="197"/>
      <c r="CM13" s="195"/>
      <c r="CN13" s="196"/>
      <c r="CO13" s="196"/>
      <c r="CP13" s="196"/>
      <c r="CQ13" s="196"/>
      <c r="CR13" s="196"/>
      <c r="CS13" s="196"/>
      <c r="CT13" s="196"/>
      <c r="CU13" s="196"/>
      <c r="CV13" s="196"/>
      <c r="CW13" s="196"/>
      <c r="CX13" s="196"/>
      <c r="CY13" s="196"/>
      <c r="CZ13" s="196"/>
      <c r="DA13" s="196"/>
      <c r="DB13" s="196"/>
      <c r="DC13" s="196"/>
      <c r="DD13" s="196"/>
      <c r="DE13" s="196"/>
      <c r="DF13" s="196"/>
      <c r="DG13" s="196"/>
      <c r="DH13" s="196"/>
      <c r="DI13" s="196"/>
      <c r="DJ13" s="196"/>
      <c r="DK13" s="196"/>
      <c r="DL13" s="196"/>
      <c r="DM13" s="197"/>
    </row>
    <row r="14" spans="1:117" ht="15.75" thickBot="1"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  <c r="BA14" s="167"/>
      <c r="BB14" s="167"/>
      <c r="BC14" s="167"/>
      <c r="BD14" s="167"/>
      <c r="BE14" s="167"/>
      <c r="BF14" s="167"/>
      <c r="BG14" s="167"/>
      <c r="BH14" s="167"/>
      <c r="BI14" s="167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M14" s="174"/>
      <c r="CN14" s="174"/>
      <c r="CO14" s="174"/>
      <c r="CP14" s="174"/>
      <c r="CQ14" s="174"/>
      <c r="CR14" s="174"/>
      <c r="CS14" s="174"/>
      <c r="CT14" s="174"/>
      <c r="CU14" s="174"/>
      <c r="CV14" s="174"/>
      <c r="CW14" s="174"/>
      <c r="CX14" s="174"/>
      <c r="CY14" s="174"/>
      <c r="CZ14" s="174"/>
      <c r="DA14" s="174"/>
      <c r="DB14" s="174"/>
      <c r="DC14" s="174"/>
      <c r="DD14" s="174"/>
      <c r="DE14" s="174"/>
      <c r="DF14" s="174"/>
      <c r="DG14" s="174"/>
      <c r="DH14" s="174"/>
      <c r="DI14" s="174"/>
      <c r="DJ14" s="174"/>
      <c r="DK14" s="174"/>
      <c r="DL14" s="174"/>
      <c r="DM14" s="174"/>
    </row>
    <row r="15" spans="1:117" ht="15.75" thickBot="1">
      <c r="A15" s="1" t="s">
        <v>0</v>
      </c>
      <c r="B15" s="35">
        <v>0.56599999999999995</v>
      </c>
      <c r="E15" s="14" t="s">
        <v>495</v>
      </c>
      <c r="G15" s="11" t="s">
        <v>496</v>
      </c>
      <c r="H15" s="14" t="s">
        <v>15</v>
      </c>
      <c r="I15" s="27">
        <v>15</v>
      </c>
      <c r="J15" s="27">
        <v>16</v>
      </c>
      <c r="K15" s="27">
        <v>17</v>
      </c>
      <c r="L15" s="27">
        <v>18</v>
      </c>
      <c r="M15" s="27">
        <v>19</v>
      </c>
      <c r="N15" s="27">
        <v>20</v>
      </c>
      <c r="O15" s="27">
        <v>21</v>
      </c>
      <c r="P15" s="27">
        <v>22</v>
      </c>
      <c r="Q15" s="27">
        <v>23</v>
      </c>
      <c r="R15" s="27">
        <v>24</v>
      </c>
      <c r="S15" s="27">
        <v>25</v>
      </c>
      <c r="T15" s="27">
        <v>26</v>
      </c>
      <c r="U15" s="27">
        <v>27</v>
      </c>
      <c r="V15" s="27">
        <v>28</v>
      </c>
      <c r="W15" s="27">
        <v>29</v>
      </c>
      <c r="X15" s="27">
        <v>30</v>
      </c>
      <c r="Y15" s="27">
        <v>31</v>
      </c>
      <c r="Z15" s="27">
        <v>32</v>
      </c>
      <c r="AA15" s="27">
        <v>33</v>
      </c>
      <c r="AB15" s="27">
        <v>34</v>
      </c>
      <c r="AC15" s="27">
        <v>35</v>
      </c>
      <c r="AD15" s="27">
        <v>36</v>
      </c>
      <c r="AE15" s="27">
        <v>37</v>
      </c>
      <c r="AF15" s="27">
        <v>38</v>
      </c>
      <c r="AG15" s="27">
        <v>39</v>
      </c>
      <c r="AH15" s="27">
        <v>40</v>
      </c>
      <c r="AI15" s="14" t="s">
        <v>15</v>
      </c>
      <c r="AJ15" s="27">
        <v>15</v>
      </c>
      <c r="AK15" s="27">
        <v>16</v>
      </c>
      <c r="AL15" s="27">
        <v>17</v>
      </c>
      <c r="AM15" s="27">
        <v>18</v>
      </c>
      <c r="AN15" s="27">
        <v>19</v>
      </c>
      <c r="AO15" s="27">
        <v>20</v>
      </c>
      <c r="AP15" s="27">
        <v>21</v>
      </c>
      <c r="AQ15" s="27">
        <v>22</v>
      </c>
      <c r="AR15" s="27">
        <v>23</v>
      </c>
      <c r="AS15" s="27">
        <v>24</v>
      </c>
      <c r="AT15" s="27">
        <v>25</v>
      </c>
      <c r="AU15" s="27">
        <v>26</v>
      </c>
      <c r="AV15" s="27">
        <v>27</v>
      </c>
      <c r="AW15" s="27">
        <v>28</v>
      </c>
      <c r="AX15" s="27">
        <v>29</v>
      </c>
      <c r="AY15" s="27">
        <v>30</v>
      </c>
      <c r="AZ15" s="27">
        <v>31</v>
      </c>
      <c r="BA15" s="27">
        <v>32</v>
      </c>
      <c r="BB15" s="27">
        <v>33</v>
      </c>
      <c r="BC15" s="27">
        <v>34</v>
      </c>
      <c r="BD15" s="27">
        <v>35</v>
      </c>
      <c r="BE15" s="27">
        <v>36</v>
      </c>
      <c r="BF15" s="27">
        <v>37</v>
      </c>
      <c r="BG15" s="27">
        <v>38</v>
      </c>
      <c r="BH15" s="27">
        <v>39</v>
      </c>
      <c r="BI15" s="27">
        <v>40</v>
      </c>
      <c r="BK15" s="14" t="s">
        <v>15</v>
      </c>
      <c r="BL15" s="27">
        <v>15</v>
      </c>
      <c r="BM15" s="27">
        <v>16</v>
      </c>
      <c r="BN15" s="27">
        <v>17</v>
      </c>
      <c r="BO15" s="27">
        <v>18</v>
      </c>
      <c r="BP15" s="27">
        <v>19</v>
      </c>
      <c r="BQ15" s="27">
        <v>20</v>
      </c>
      <c r="BR15" s="27">
        <v>21</v>
      </c>
      <c r="BS15" s="27">
        <v>22</v>
      </c>
      <c r="BT15" s="27">
        <v>23</v>
      </c>
      <c r="BU15" s="27">
        <v>24</v>
      </c>
      <c r="BV15" s="27">
        <v>25</v>
      </c>
      <c r="BW15" s="27">
        <v>26</v>
      </c>
      <c r="BX15" s="27">
        <v>27</v>
      </c>
      <c r="BY15" s="27">
        <v>28</v>
      </c>
      <c r="BZ15" s="27">
        <v>29</v>
      </c>
      <c r="CA15" s="27">
        <v>30</v>
      </c>
      <c r="CB15" s="27">
        <v>31</v>
      </c>
      <c r="CC15" s="27">
        <v>32</v>
      </c>
      <c r="CD15" s="27">
        <v>33</v>
      </c>
      <c r="CE15" s="27">
        <v>34</v>
      </c>
      <c r="CF15" s="27">
        <v>35</v>
      </c>
      <c r="CG15" s="27">
        <v>36</v>
      </c>
      <c r="CH15" s="27">
        <v>37</v>
      </c>
      <c r="CI15" s="27">
        <v>38</v>
      </c>
      <c r="CJ15" s="27">
        <v>39</v>
      </c>
      <c r="CK15" s="27">
        <v>40</v>
      </c>
      <c r="CM15" s="14" t="s">
        <v>15</v>
      </c>
      <c r="CN15" s="27">
        <v>15</v>
      </c>
      <c r="CO15" s="27">
        <v>16</v>
      </c>
      <c r="CP15" s="27">
        <v>17</v>
      </c>
      <c r="CQ15" s="27">
        <v>18</v>
      </c>
      <c r="CR15" s="27">
        <v>19</v>
      </c>
      <c r="CS15" s="27">
        <v>20</v>
      </c>
      <c r="CT15" s="27">
        <v>21</v>
      </c>
      <c r="CU15" s="27">
        <v>22</v>
      </c>
      <c r="CV15" s="27">
        <v>23</v>
      </c>
      <c r="CW15" s="27">
        <v>24</v>
      </c>
      <c r="CX15" s="27">
        <v>25</v>
      </c>
      <c r="CY15" s="27">
        <v>26</v>
      </c>
      <c r="CZ15" s="27">
        <v>27</v>
      </c>
      <c r="DA15" s="27">
        <v>28</v>
      </c>
      <c r="DB15" s="27">
        <v>29</v>
      </c>
      <c r="DC15" s="27">
        <v>30</v>
      </c>
      <c r="DD15" s="27">
        <v>31</v>
      </c>
      <c r="DE15" s="27">
        <v>32</v>
      </c>
      <c r="DF15" s="27">
        <v>33</v>
      </c>
      <c r="DG15" s="27">
        <v>34</v>
      </c>
      <c r="DH15" s="27">
        <v>35</v>
      </c>
      <c r="DI15" s="27">
        <v>36</v>
      </c>
      <c r="DJ15" s="27">
        <v>37</v>
      </c>
      <c r="DK15" s="27">
        <v>38</v>
      </c>
      <c r="DL15" s="27">
        <v>39</v>
      </c>
      <c r="DM15" s="27">
        <v>40</v>
      </c>
    </row>
    <row r="16" spans="1:117" ht="15.75" thickBot="1">
      <c r="A16" s="1" t="s">
        <v>1</v>
      </c>
      <c r="B16" s="35">
        <v>0.05</v>
      </c>
      <c r="E16" s="26">
        <v>19</v>
      </c>
      <c r="F16" s="50">
        <v>41716</v>
      </c>
      <c r="G16" s="13">
        <f ca="1">(F16-SUM!$B$4)/365.25</f>
        <v>2.190280629705681E-2</v>
      </c>
      <c r="I16">
        <f ca="1">_xll.Export_ParabolicVol_SimpleSquareRootCall($E16,$G16,I$15,$B$21,$B$22,$B$23,$B$24,$B$25,$B$27,$B$28,$F$13)</f>
        <v>4.3676092973756715</v>
      </c>
      <c r="J16" s="176">
        <f ca="1">_xll.Export_ParabolicVol_SimpleSquareRootCall($E16,$G16,J$15,$B$21,$B$22,$B$23,$B$24,$B$25,$B$27,$B$28,$F$13)</f>
        <v>4.1163404863239172</v>
      </c>
      <c r="K16" s="176">
        <f ca="1">_xll.Export_ParabolicVol_SimpleSquareRootCall($E16,$G16,K$15,$B$21,$B$22,$B$23,$B$24,$B$25,$B$27,$B$28,$F$13)</f>
        <v>3.8876377647439413</v>
      </c>
      <c r="L16" s="176">
        <f ca="1">_xll.Export_ParabolicVol_SimpleSquareRootCall($E16,$G16,L$15,$B$21,$B$22,$B$23,$B$24,$B$25,$B$27,$B$28,$F$13)</f>
        <v>3.6793638218303624</v>
      </c>
      <c r="M16" s="176">
        <f ca="1">_xll.Export_ParabolicVol_SimpleSquareRootCall($E16,$G16,M$15,$B$21,$B$22,$B$23,$B$24,$B$25,$B$27,$B$28,$F$13)</f>
        <v>3.4896510620364229</v>
      </c>
      <c r="N16" s="176">
        <f ca="1">_xll.Export_ParabolicVol_SimpleSquareRootCall($E16,$G16,N$15,$B$21,$B$22,$B$23,$B$24,$B$25,$B$27,$B$28,$F$13)</f>
        <v>3.3168641072537892</v>
      </c>
      <c r="O16" s="176">
        <f ca="1">_xll.Export_ParabolicVol_SimpleSquareRootCall($E16,$G16,O$15,$B$21,$B$22,$B$23,$B$24,$B$25,$B$27,$B$28,$F$13)</f>
        <v>3.1595675275058492</v>
      </c>
      <c r="P16" s="176">
        <f ca="1">_xll.Export_ParabolicVol_SimpleSquareRootCall($E16,$G16,P$15,$B$21,$B$22,$B$23,$B$24,$B$25,$B$27,$B$28,$F$13)</f>
        <v>3.0164981088663798</v>
      </c>
      <c r="Q16" s="176">
        <f ca="1">_xll.Export_ParabolicVol_SimpleSquareRootCall($E16,$G16,Q$15,$B$21,$B$22,$B$23,$B$24,$B$25,$B$27,$B$28,$F$13)</f>
        <v>2.8865411996268731</v>
      </c>
      <c r="R16" s="176">
        <f ca="1">_xll.Export_ParabolicVol_SimpleSquareRootCall($E16,$G16,R$15,$B$21,$B$22,$B$23,$B$24,$B$25,$B$27,$B$28,$F$13)</f>
        <v>2.7687105084340309</v>
      </c>
      <c r="S16" s="176">
        <f ca="1">_xll.Export_ParabolicVol_SimpleSquareRootCall($E16,$G16,S$15,$B$21,$B$22,$B$23,$B$24,$B$25,$B$27,$B$28,$F$13)</f>
        <v>2.6621308941699615</v>
      </c>
      <c r="T16" s="176">
        <f ca="1">_xll.Export_ParabolicVol_SimpleSquareRootCall($E16,$G16,T$15,$B$21,$B$22,$B$23,$B$24,$B$25,$B$27,$B$28,$F$13)</f>
        <v>2.5660237192240385</v>
      </c>
      <c r="U16" s="176">
        <f ca="1">_xll.Export_ParabolicVol_SimpleSquareRootCall($E16,$G16,U$15,$B$21,$B$22,$B$23,$B$24,$B$25,$B$27,$B$28,$F$13)</f>
        <v>2.4796943950309855</v>
      </c>
      <c r="V16" s="176">
        <f ca="1">_xll.Export_ParabolicVol_SimpleSquareRootCall($E16,$G16,V$15,$B$21,$B$22,$B$23,$B$24,$B$25,$B$27,$B$28,$F$13)</f>
        <v>2.4025217991976047</v>
      </c>
      <c r="W16" s="176">
        <f ca="1">_xll.Export_ParabolicVol_SimpleSquareRootCall($E16,$G16,W$15,$B$21,$B$22,$B$23,$B$24,$B$25,$B$27,$B$28,$F$13)</f>
        <v>2.3339492870829055</v>
      </c>
      <c r="X16" s="176">
        <f ca="1">_xll.Export_ParabolicVol_SimpleSquareRootCall($E16,$G16,X$15,$B$21,$B$22,$B$23,$B$24,$B$25,$B$27,$B$28,$F$13)</f>
        <v>2.2734770576327765</v>
      </c>
      <c r="Y16" s="176">
        <f ca="1">_xll.Export_ParabolicVol_SimpleSquareRootCall($E16,$G16,Y$15,$B$21,$B$22,$B$23,$B$24,$B$25,$B$27,$B$28,$F$13)</f>
        <v>2.2206556642198518</v>
      </c>
      <c r="Z16" s="176">
        <f ca="1">_xll.Export_ParabolicVol_SimpleSquareRootCall($E16,$G16,Z$15,$B$21,$B$22,$B$23,$B$24,$B$25,$B$27,$B$28,$F$13)</f>
        <v>2.175080486971428</v>
      </c>
      <c r="AA16" s="176">
        <f ca="1">_xll.Export_ParabolicVol_SimpleSquareRootCall($E16,$G16,AA$15,$B$21,$B$22,$B$23,$B$24,$B$25,$B$27,$B$28,$F$13)</f>
        <v>2.1363870043858904</v>
      </c>
      <c r="AB16" s="176">
        <f ca="1">_xll.Export_ParabolicVol_SimpleSquareRootCall($E16,$G16,AB$15,$B$21,$B$22,$B$23,$B$24,$B$25,$B$27,$B$28,$F$13)</f>
        <v>2.1042467197072812</v>
      </c>
      <c r="AC16" s="176">
        <f ca="1">_xll.Export_ParabolicVol_SimpleSquareRootCall($E16,$G16,AC$15,$B$21,$B$22,$B$23,$B$24,$B$25,$B$27,$B$28,$F$13)</f>
        <v>2.0783636122458997</v>
      </c>
      <c r="AD16" s="176">
        <f ca="1">_xll.Export_ParabolicVol_SimpleSquareRootCall($E16,$G16,AD$15,$B$21,$B$22,$B$23,$B$24,$B$25,$B$27,$B$28,$F$13)</f>
        <v>2.0584709962189125</v>
      </c>
      <c r="AE16" s="176">
        <f ca="1">_xll.Export_ParabolicVol_SimpleSquareRootCall($E16,$G16,AE$15,$B$21,$B$22,$B$23,$B$24,$B$25,$B$27,$B$28,$F$13)</f>
        <v>2.0443286802801679</v>
      </c>
      <c r="AF16" s="176">
        <f ca="1">_xll.Export_ParabolicVol_SimpleSquareRootCall($E16,$G16,AF$15,$B$21,$B$22,$B$23,$B$24,$B$25,$B$27,$B$28,$F$13)</f>
        <v>2.0357203301898679</v>
      </c>
      <c r="AG16" s="176">
        <f ca="1">_xll.Export_ParabolicVol_SimpleSquareRootCall($E16,$G16,AG$15,$B$21,$B$22,$B$23,$B$24,$B$25,$B$27,$B$28,$F$13)</f>
        <v>2.0324509454695479</v>
      </c>
      <c r="AH16" s="176">
        <f ca="1">_xll.Export_ParabolicVol_SimpleSquareRootCall($E16,$G16,AH$15,$B$21,$B$22,$B$23,$B$24,$B$25,$B$27,$B$28,$F$13)</f>
        <v>2.0343443687931675</v>
      </c>
      <c r="AI16" s="157"/>
      <c r="AJ16" s="168">
        <f ca="1">_xll.Export_Bergomi_SimpleSquareRootCall($E16,$G16,AJ$15,$B$15,$B$16,$B$17,$B$18,$B$19,$G16,$G16+$B$31,SUM!$F$12:$F$28,SUM!$G$12:$G$28,$B$21,$B$22,$B$23,$B$24,$B$25,$B$26,$B$27,$B$28,$B$29,$F$13)</f>
        <v>4.3676017343973861</v>
      </c>
      <c r="AK16" s="176">
        <f ca="1">_xll.Export_Bergomi_SimpleSquareRootCall($E16,$G16,AK$15,$B$15,$B$16,$B$17,$B$18,$B$19,$G16,$G16+$B$31,SUM!$F$12:$F$28,SUM!$G$12:$G$28,$B$21,$B$22,$B$23,$B$24,$B$25,$B$26,$B$27,$B$28,$B$29,$F$13)</f>
        <v>4.1163312561344823</v>
      </c>
      <c r="AL16" s="176">
        <f ca="1">_xll.Export_Bergomi_SimpleSquareRootCall($E16,$G16,AL$15,$B$15,$B$16,$B$17,$B$18,$B$19,$G16,$G16+$B$31,SUM!$F$12:$F$28,SUM!$G$12:$G$28,$B$21,$B$22,$B$23,$B$24,$B$25,$B$26,$B$27,$B$28,$B$29,$F$13)</f>
        <v>3.8876270880182058</v>
      </c>
      <c r="AM16" s="176">
        <f ca="1">_xll.Export_Bergomi_SimpleSquareRootCall($E16,$G16,AM$15,$B$15,$B$16,$B$17,$B$18,$B$19,$G16,$G16+$B$31,SUM!$F$12:$F$28,SUM!$G$12:$G$28,$B$21,$B$22,$B$23,$B$24,$B$25,$B$26,$B$27,$B$28,$B$29,$F$13)</f>
        <v>3.6793519217660666</v>
      </c>
      <c r="AN16" s="176">
        <f ca="1">_xll.Export_Bergomi_SimpleSquareRootCall($E16,$G16,AN$15,$B$15,$B$16,$B$17,$B$18,$B$19,$G16,$G16+$B$31,SUM!$F$12:$F$28,SUM!$G$12:$G$28,$B$21,$B$22,$B$23,$B$24,$B$25,$B$26,$B$27,$B$28,$B$29,$F$13)</f>
        <v>3.489638164417566</v>
      </c>
      <c r="AO16" s="176">
        <f ca="1">_xll.Export_Bergomi_SimpleSquareRootCall($E16,$G16,AO$15,$B$15,$B$16,$B$17,$B$18,$B$19,$G16,$G16+$B$31,SUM!$F$12:$F$28,SUM!$G$12:$G$28,$B$21,$B$22,$B$23,$B$24,$B$25,$B$26,$B$27,$B$28,$B$29,$F$13)</f>
        <v>3.3168504404774048</v>
      </c>
      <c r="AP16" s="176">
        <f ca="1">_xll.Export_Bergomi_SimpleSquareRootCall($E16,$G16,AP$15,$B$15,$B$16,$B$17,$B$18,$B$19,$G16,$G16+$B$31,SUM!$F$12:$F$28,SUM!$G$12:$G$28,$B$21,$B$22,$B$23,$B$24,$B$25,$B$26,$B$27,$B$28,$B$29,$F$13)</f>
        <v>3.1595533225387689</v>
      </c>
      <c r="AQ16" s="176">
        <f ca="1">_xll.Export_Bergomi_SimpleSquareRootCall($E16,$G16,AQ$15,$B$15,$B$16,$B$17,$B$18,$B$19,$G16,$G16+$B$31,SUM!$F$12:$F$28,SUM!$G$12:$G$28,$B$21,$B$22,$B$23,$B$24,$B$25,$B$26,$B$27,$B$28,$B$29,$F$13)</f>
        <v>3.0164835991229642</v>
      </c>
      <c r="AR16" s="176">
        <f ca="1">_xll.Export_Bergomi_SimpleSquareRootCall($E16,$G16,AR$15,$B$15,$B$16,$B$17,$B$18,$B$19,$G16,$G16+$B$31,SUM!$F$12:$F$28,SUM!$G$12:$G$28,$B$21,$B$22,$B$23,$B$24,$B$25,$B$26,$B$27,$B$28,$B$29,$F$13)</f>
        <v>2.8865266207739984</v>
      </c>
      <c r="AS16" s="176">
        <f ca="1">_xll.Export_Bergomi_SimpleSquareRootCall($E16,$G16,AS$15,$B$15,$B$16,$B$17,$B$18,$B$19,$G16,$G16+$B$31,SUM!$F$12:$F$28,SUM!$G$12:$G$28,$B$21,$B$22,$B$23,$B$24,$B$25,$B$26,$B$27,$B$28,$B$29,$F$13)</f>
        <v>2.7686960981389617</v>
      </c>
      <c r="AT16" s="176">
        <f ca="1">_xll.Export_Bergomi_SimpleSquareRootCall($E16,$G16,AT$15,$B$15,$B$16,$B$17,$B$18,$B$19,$G16,$G16+$B$31,SUM!$F$12:$F$28,SUM!$G$12:$G$28,$B$21,$B$22,$B$23,$B$24,$B$25,$B$26,$B$27,$B$28,$B$29,$F$13)</f>
        <v>2.6621168918117917</v>
      </c>
      <c r="AU16" s="176">
        <f ca="1">_xll.Export_Bergomi_SimpleSquareRootCall($E16,$G16,AU$15,$B$15,$B$16,$B$17,$B$18,$B$19,$G16,$G16+$B$31,SUM!$F$12:$F$28,SUM!$G$12:$G$28,$B$21,$B$22,$B$23,$B$24,$B$25,$B$26,$B$27,$B$28,$B$29,$F$13)</f>
        <v>2.5660103655915782</v>
      </c>
      <c r="AV16" s="176">
        <f ca="1">_xll.Export_Bergomi_SimpleSquareRootCall($E16,$G16,AV$15,$B$15,$B$16,$B$17,$B$18,$B$19,$G16,$G16+$B$31,SUM!$F$12:$F$28,SUM!$G$12:$G$28,$B$21,$B$22,$B$23,$B$24,$B$25,$B$26,$B$27,$B$28,$B$29,$F$13)</f>
        <v>2.4796819320297496</v>
      </c>
      <c r="AW16" s="176">
        <f ca="1">_xll.Export_Bergomi_SimpleSquareRootCall($E16,$G16,AW$15,$B$15,$B$16,$B$17,$B$18,$B$19,$G16,$G16+$B$31,SUM!$F$12:$F$28,SUM!$G$12:$G$28,$B$21,$B$22,$B$23,$B$24,$B$25,$B$26,$B$27,$B$28,$B$29,$F$13)</f>
        <v>2.4025104695865407</v>
      </c>
      <c r="AX16" s="176">
        <f ca="1">_xll.Export_Bergomi_SimpleSquareRootCall($E16,$G16,AX$15,$B$15,$B$16,$B$17,$B$18,$B$19,$G16,$G16+$B$31,SUM!$F$12:$F$28,SUM!$G$12:$G$28,$B$21,$B$22,$B$23,$B$24,$B$25,$B$26,$B$27,$B$28,$B$29,$F$13)</f>
        <v>2.3339393342580292</v>
      </c>
      <c r="AY16" s="176">
        <f ca="1">_xll.Export_Bergomi_SimpleSquareRootCall($E16,$G16,AY$15,$B$15,$B$16,$B$17,$B$18,$B$19,$G16,$G16+$B$31,SUM!$F$12:$F$28,SUM!$G$12:$G$28,$B$21,$B$22,$B$23,$B$24,$B$25,$B$26,$B$27,$B$28,$B$29,$F$13)</f>
        <v>2.2734687254699866</v>
      </c>
      <c r="AZ16" s="176">
        <f ca="1">_xll.Export_Bergomi_SimpleSquareRootCall($E16,$G16,AZ$15,$B$15,$B$16,$B$17,$B$18,$B$19,$G16,$G16+$B$31,SUM!$F$12:$F$28,SUM!$G$12:$G$28,$B$21,$B$22,$B$23,$B$24,$B$25,$B$26,$B$27,$B$28,$B$29,$F$13)</f>
        <v>2.2206491969831736</v>
      </c>
      <c r="BA16" s="176">
        <f ca="1">_xll.Export_Bergomi_SimpleSquareRootCall($E16,$G16,BA$15,$B$15,$B$16,$B$17,$B$18,$B$19,$G16,$G16+$B$31,SUM!$F$12:$F$28,SUM!$G$12:$G$28,$B$21,$B$22,$B$23,$B$24,$B$25,$B$26,$B$27,$B$28,$B$29,$F$13)</f>
        <v>2.1750761292858809</v>
      </c>
      <c r="BB16" s="176">
        <f ca="1">_xll.Export_Bergomi_SimpleSquareRootCall($E16,$G16,BB$15,$B$15,$B$16,$B$17,$B$18,$B$19,$G16,$G16+$B$31,SUM!$F$12:$F$28,SUM!$G$12:$G$28,$B$21,$B$22,$B$23,$B$24,$B$25,$B$26,$B$27,$B$28,$B$29,$F$13)</f>
        <v>2.1363850012663419</v>
      </c>
      <c r="BC16" s="176">
        <f ca="1">_xll.Export_Bergomi_SimpleSquareRootCall($E16,$G16,BC$15,$B$15,$B$16,$B$17,$B$18,$B$19,$G16,$G16+$B$31,SUM!$F$12:$F$28,SUM!$G$12:$G$28,$B$21,$B$22,$B$23,$B$24,$B$25,$B$26,$B$27,$B$28,$B$29,$F$13)</f>
        <v>2.1042473166259676</v>
      </c>
      <c r="BD16" s="176">
        <f ca="1">_xll.Export_Bergomi_SimpleSquareRootCall($E16,$G16,BD$15,$B$15,$B$16,$B$17,$B$18,$B$19,$G16,$G16+$B$31,SUM!$F$12:$F$28,SUM!$G$12:$G$28,$B$21,$B$22,$B$23,$B$24,$B$25,$B$26,$B$27,$B$28,$B$29,$F$13)</f>
        <v>2.0783670552123432</v>
      </c>
      <c r="BE16" s="176">
        <f ca="1">_xll.Export_Bergomi_SimpleSquareRootCall($E16,$G16,BE$15,$B$15,$B$16,$B$17,$B$18,$B$19,$G16,$G16+$B$31,SUM!$F$12:$F$28,SUM!$G$12:$G$28,$B$21,$B$22,$B$23,$B$24,$B$25,$B$26,$B$27,$B$28,$B$29,$F$13)</f>
        <v>2.058477531836501</v>
      </c>
      <c r="BF16" s="176">
        <f ca="1">_xll.Export_Bergomi_SimpleSquareRootCall($E16,$G16,BF$15,$B$15,$B$16,$B$17,$B$18,$B$19,$G16,$G16+$B$31,SUM!$F$12:$F$28,SUM!$G$12:$G$28,$B$21,$B$22,$B$23,$B$24,$B$25,$B$26,$B$27,$B$28,$B$29,$F$13)</f>
        <v>2.0443385557343392</v>
      </c>
      <c r="BG16" s="176">
        <f ca="1">_xll.Export_Bergomi_SimpleSquareRootCall($E16,$G16,BG$15,$B$15,$B$16,$B$17,$B$18,$B$19,$G16,$G16+$B$31,SUM!$F$12:$F$28,SUM!$G$12:$G$28,$B$21,$B$22,$B$23,$B$24,$B$25,$B$26,$B$27,$B$28,$B$29,$F$13)</f>
        <v>2.0357337931136734</v>
      </c>
      <c r="BH16" s="176">
        <f ca="1">_xll.Export_Bergomi_SimpleSquareRootCall($E16,$G16,BH$15,$B$15,$B$16,$B$17,$B$18,$B$19,$G16,$G16+$B$31,SUM!$F$12:$F$28,SUM!$G$12:$G$28,$B$21,$B$22,$B$23,$B$24,$B$25,$B$26,$B$27,$B$28,$B$29,$F$13)</f>
        <v>2.032468243623788</v>
      </c>
      <c r="BI16" s="176">
        <f ca="1">_xll.Export_Bergomi_SimpleSquareRootCall($E16,$G16,BI$15,$B$15,$B$16,$B$17,$B$18,$B$19,$G16,$G16+$B$31,SUM!$F$12:$F$28,SUM!$G$12:$G$28,$B$21,$B$22,$B$23,$B$24,$B$25,$B$26,$B$27,$B$28,$B$29,$F$13)</f>
        <v>2.0343657494905969</v>
      </c>
      <c r="BL16" t="e">
        <f ca="1">_xll.Export_ParabolicVol_VolSwapOption($G16,$G16,$G16+$B$31,BL$15,$B$15,$B$16,$B$17,$B$18,$B$19,$B$21,$B$22,$B$23,$B$24,SUM!$F$12:$F$28,SUM!$G$12:$G$28,OptionRacine!$B$27,OptionRacine!$B$26,OptionRacine!$B$28,OptionRacine!$F$13,OptionRacine!$BL$11,OptionRacine!$B$29)</f>
        <v>#VALUE!</v>
      </c>
      <c r="BM16" s="169" t="e">
        <f ca="1">_xll.Export_ParabolicVol_VolSwapOption($G16,$G16,$G16+$B$31,BM$15,$B$15,$B$16,$B$17,$B$18,$B$19,$B$21,$B$22,$B$23,$B$24,SUM!$F$12:$F$28,SUM!$G$12:$G$28,OptionRacine!$B$27,OptionRacine!$B$26,OptionRacine!$B$28,OptionRacine!$F$13,OptionRacine!$BL$11,OptionRacine!$B$29)</f>
        <v>#VALUE!</v>
      </c>
      <c r="BN16" s="169" t="e">
        <f ca="1">_xll.Export_ParabolicVol_VolSwapOption($G16,$G16,$G16+$B$31,BN$15,$B$15,$B$16,$B$17,$B$18,$B$19,$B$21,$B$22,$B$23,$B$24,SUM!$F$12:$F$28,SUM!$G$12:$G$28,OptionRacine!$B$27,OptionRacine!$B$26,OptionRacine!$B$28,OptionRacine!$F$13,OptionRacine!$BL$11,OptionRacine!$B$29)</f>
        <v>#VALUE!</v>
      </c>
      <c r="BO16" s="169" t="e">
        <f ca="1">_xll.Export_ParabolicVol_VolSwapOption($G16,$G16,$G16+$B$31,BO$15,$B$15,$B$16,$B$17,$B$18,$B$19,$B$21,$B$22,$B$23,$B$24,SUM!$F$12:$F$28,SUM!$G$12:$G$28,OptionRacine!$B$27,OptionRacine!$B$26,OptionRacine!$B$28,OptionRacine!$F$13,OptionRacine!$BL$11,OptionRacine!$B$29)</f>
        <v>#VALUE!</v>
      </c>
      <c r="BP16" s="169" t="e">
        <f ca="1">_xll.Export_ParabolicVol_VolSwapOption($G16,$G16,$G16+$B$31,BP$15,$B$15,$B$16,$B$17,$B$18,$B$19,$B$21,$B$22,$B$23,$B$24,SUM!$F$12:$F$28,SUM!$G$12:$G$28,OptionRacine!$B$27,OptionRacine!$B$26,OptionRacine!$B$28,OptionRacine!$F$13,OptionRacine!$BL$11,OptionRacine!$B$29)</f>
        <v>#VALUE!</v>
      </c>
      <c r="BQ16" s="169" t="e">
        <f ca="1">_xll.Export_ParabolicVol_VolSwapOption($G16,$G16,$G16+$B$31,BQ$15,$B$15,$B$16,$B$17,$B$18,$B$19,$B$21,$B$22,$B$23,$B$24,SUM!$F$12:$F$28,SUM!$G$12:$G$28,OptionRacine!$B$27,OptionRacine!$B$26,OptionRacine!$B$28,OptionRacine!$F$13,OptionRacine!$BL$11,OptionRacine!$B$29)</f>
        <v>#VALUE!</v>
      </c>
      <c r="BR16" s="169" t="e">
        <f ca="1">_xll.Export_ParabolicVol_VolSwapOption($G16,$G16,$G16+$B$31,BR$15,$B$15,$B$16,$B$17,$B$18,$B$19,$B$21,$B$22,$B$23,$B$24,SUM!$F$12:$F$28,SUM!$G$12:$G$28,OptionRacine!$B$27,OptionRacine!$B$26,OptionRacine!$B$28,OptionRacine!$F$13,OptionRacine!$BL$11,OptionRacine!$B$29)</f>
        <v>#VALUE!</v>
      </c>
      <c r="BS16" s="169" t="e">
        <f ca="1">_xll.Export_ParabolicVol_VolSwapOption($G16,$G16,$G16+$B$31,BS$15,$B$15,$B$16,$B$17,$B$18,$B$19,$B$21,$B$22,$B$23,$B$24,SUM!$F$12:$F$28,SUM!$G$12:$G$28,OptionRacine!$B$27,OptionRacine!$B$26,OptionRacine!$B$28,OptionRacine!$F$13,OptionRacine!$BL$11,OptionRacine!$B$29)</f>
        <v>#VALUE!</v>
      </c>
      <c r="BT16" s="169" t="e">
        <f ca="1">_xll.Export_ParabolicVol_VolSwapOption($G16,$G16,$G16+$B$31,BT$15,$B$15,$B$16,$B$17,$B$18,$B$19,$B$21,$B$22,$B$23,$B$24,SUM!$F$12:$F$28,SUM!$G$12:$G$28,OptionRacine!$B$27,OptionRacine!$B$26,OptionRacine!$B$28,OptionRacine!$F$13,OptionRacine!$BL$11,OptionRacine!$B$29)</f>
        <v>#VALUE!</v>
      </c>
      <c r="BU16" s="169" t="e">
        <f ca="1">_xll.Export_ParabolicVol_VolSwapOption($G16,$G16,$G16+$B$31,BU$15,$B$15,$B$16,$B$17,$B$18,$B$19,$B$21,$B$22,$B$23,$B$24,SUM!$F$12:$F$28,SUM!$G$12:$G$28,OptionRacine!$B$27,OptionRacine!$B$26,OptionRacine!$B$28,OptionRacine!$F$13,OptionRacine!$BL$11,OptionRacine!$B$29)</f>
        <v>#VALUE!</v>
      </c>
      <c r="BV16" s="169" t="e">
        <f ca="1">_xll.Export_ParabolicVol_VolSwapOption($G16,$G16,$G16+$B$31,BV$15,$B$15,$B$16,$B$17,$B$18,$B$19,$B$21,$B$22,$B$23,$B$24,SUM!$F$12:$F$28,SUM!$G$12:$G$28,OptionRacine!$B$27,OptionRacine!$B$26,OptionRacine!$B$28,OptionRacine!$F$13,OptionRacine!$BL$11,OptionRacine!$B$29)</f>
        <v>#VALUE!</v>
      </c>
      <c r="BW16" s="169" t="e">
        <f ca="1">_xll.Export_ParabolicVol_VolSwapOption($G16,$G16,$G16+$B$31,BW$15,$B$15,$B$16,$B$17,$B$18,$B$19,$B$21,$B$22,$B$23,$B$24,SUM!$F$12:$F$28,SUM!$G$12:$G$28,OptionRacine!$B$27,OptionRacine!$B$26,OptionRacine!$B$28,OptionRacine!$F$13,OptionRacine!$BL$11,OptionRacine!$B$29)</f>
        <v>#VALUE!</v>
      </c>
      <c r="BX16" s="169" t="e">
        <f ca="1">_xll.Export_ParabolicVol_VolSwapOption($G16,$G16,$G16+$B$31,BX$15,$B$15,$B$16,$B$17,$B$18,$B$19,$B$21,$B$22,$B$23,$B$24,SUM!$F$12:$F$28,SUM!$G$12:$G$28,OptionRacine!$B$27,OptionRacine!$B$26,OptionRacine!$B$28,OptionRacine!$F$13,OptionRacine!$BL$11,OptionRacine!$B$29)</f>
        <v>#VALUE!</v>
      </c>
      <c r="BY16" s="169" t="e">
        <f ca="1">_xll.Export_ParabolicVol_VolSwapOption($G16,$G16,$G16+$B$31,BY$15,$B$15,$B$16,$B$17,$B$18,$B$19,$B$21,$B$22,$B$23,$B$24,SUM!$F$12:$F$28,SUM!$G$12:$G$28,OptionRacine!$B$27,OptionRacine!$B$26,OptionRacine!$B$28,OptionRacine!$F$13,OptionRacine!$BL$11,OptionRacine!$B$29)</f>
        <v>#VALUE!</v>
      </c>
      <c r="BZ16" s="169" t="e">
        <f ca="1">_xll.Export_ParabolicVol_VolSwapOption($G16,$G16,$G16+$B$31,BZ$15,$B$15,$B$16,$B$17,$B$18,$B$19,$B$21,$B$22,$B$23,$B$24,SUM!$F$12:$F$28,SUM!$G$12:$G$28,OptionRacine!$B$27,OptionRacine!$B$26,OptionRacine!$B$28,OptionRacine!$F$13,OptionRacine!$BL$11,OptionRacine!$B$29)</f>
        <v>#VALUE!</v>
      </c>
      <c r="CA16" s="169" t="e">
        <f ca="1">_xll.Export_ParabolicVol_VolSwapOption($G16,$G16,$G16+$B$31,CA$15,$B$15,$B$16,$B$17,$B$18,$B$19,$B$21,$B$22,$B$23,$B$24,SUM!$F$12:$F$28,SUM!$G$12:$G$28,OptionRacine!$B$27,OptionRacine!$B$26,OptionRacine!$B$28,OptionRacine!$F$13,OptionRacine!$BL$11,OptionRacine!$B$29)</f>
        <v>#VALUE!</v>
      </c>
      <c r="CB16" s="169" t="e">
        <f ca="1">_xll.Export_ParabolicVol_VolSwapOption($G16,$G16,$G16+$B$31,CB$15,$B$15,$B$16,$B$17,$B$18,$B$19,$B$21,$B$22,$B$23,$B$24,SUM!$F$12:$F$28,SUM!$G$12:$G$28,OptionRacine!$B$27,OptionRacine!$B$26,OptionRacine!$B$28,OptionRacine!$F$13,OptionRacine!$BL$11,OptionRacine!$B$29)</f>
        <v>#VALUE!</v>
      </c>
      <c r="CC16" s="169" t="e">
        <f ca="1">_xll.Export_ParabolicVol_VolSwapOption($G16,$G16,$G16+$B$31,CC$15,$B$15,$B$16,$B$17,$B$18,$B$19,$B$21,$B$22,$B$23,$B$24,SUM!$F$12:$F$28,SUM!$G$12:$G$28,OptionRacine!$B$27,OptionRacine!$B$26,OptionRacine!$B$28,OptionRacine!$F$13,OptionRacine!$BL$11,OptionRacine!$B$29)</f>
        <v>#VALUE!</v>
      </c>
      <c r="CD16" s="169" t="e">
        <f ca="1">_xll.Export_ParabolicVol_VolSwapOption($G16,$G16,$G16+$B$31,CD$15,$B$15,$B$16,$B$17,$B$18,$B$19,$B$21,$B$22,$B$23,$B$24,SUM!$F$12:$F$28,SUM!$G$12:$G$28,OptionRacine!$B$27,OptionRacine!$B$26,OptionRacine!$B$28,OptionRacine!$F$13,OptionRacine!$BL$11,OptionRacine!$B$29)</f>
        <v>#VALUE!</v>
      </c>
      <c r="CE16" s="169" t="e">
        <f ca="1">_xll.Export_ParabolicVol_VolSwapOption($G16,$G16,$G16+$B$31,CE$15,$B$15,$B$16,$B$17,$B$18,$B$19,$B$21,$B$22,$B$23,$B$24,SUM!$F$12:$F$28,SUM!$G$12:$G$28,OptionRacine!$B$27,OptionRacine!$B$26,OptionRacine!$B$28,OptionRacine!$F$13,OptionRacine!$BL$11,OptionRacine!$B$29)</f>
        <v>#VALUE!</v>
      </c>
      <c r="CF16" s="169" t="e">
        <f ca="1">_xll.Export_ParabolicVol_VolSwapOption($G16,$G16,$G16+$B$31,CF$15,$B$15,$B$16,$B$17,$B$18,$B$19,$B$21,$B$22,$B$23,$B$24,SUM!$F$12:$F$28,SUM!$G$12:$G$28,OptionRacine!$B$27,OptionRacine!$B$26,OptionRacine!$B$28,OptionRacine!$F$13,OptionRacine!$BL$11,OptionRacine!$B$29)</f>
        <v>#VALUE!</v>
      </c>
      <c r="CG16" s="169" t="e">
        <f ca="1">_xll.Export_ParabolicVol_VolSwapOption($G16,$G16,$G16+$B$31,CG$15,$B$15,$B$16,$B$17,$B$18,$B$19,$B$21,$B$22,$B$23,$B$24,SUM!$F$12:$F$28,SUM!$G$12:$G$28,OptionRacine!$B$27,OptionRacine!$B$26,OptionRacine!$B$28,OptionRacine!$F$13,OptionRacine!$BL$11,OptionRacine!$B$29)</f>
        <v>#VALUE!</v>
      </c>
      <c r="CH16" s="169" t="e">
        <f ca="1">_xll.Export_ParabolicVol_VolSwapOption($G16,$G16,$G16+$B$31,CH$15,$B$15,$B$16,$B$17,$B$18,$B$19,$B$21,$B$22,$B$23,$B$24,SUM!$F$12:$F$28,SUM!$G$12:$G$28,OptionRacine!$B$27,OptionRacine!$B$26,OptionRacine!$B$28,OptionRacine!$F$13,OptionRacine!$BL$11,OptionRacine!$B$29)</f>
        <v>#VALUE!</v>
      </c>
      <c r="CI16" s="169" t="e">
        <f ca="1">_xll.Export_ParabolicVol_VolSwapOption($G16,$G16,$G16+$B$31,CI$15,$B$15,$B$16,$B$17,$B$18,$B$19,$B$21,$B$22,$B$23,$B$24,SUM!$F$12:$F$28,SUM!$G$12:$G$28,OptionRacine!$B$27,OptionRacine!$B$26,OptionRacine!$B$28,OptionRacine!$F$13,OptionRacine!$BL$11,OptionRacine!$B$29)</f>
        <v>#VALUE!</v>
      </c>
      <c r="CJ16" s="169" t="e">
        <f ca="1">_xll.Export_ParabolicVol_VolSwapOption($G16,$G16,$G16+$B$31,CJ$15,$B$15,$B$16,$B$17,$B$18,$B$19,$B$21,$B$22,$B$23,$B$24,SUM!$F$12:$F$28,SUM!$G$12:$G$28,OptionRacine!$B$27,OptionRacine!$B$26,OptionRacine!$B$28,OptionRacine!$F$13,OptionRacine!$BL$11,OptionRacine!$B$29)</f>
        <v>#VALUE!</v>
      </c>
      <c r="CK16" s="169" t="e">
        <f ca="1">_xll.Export_ParabolicVol_VolSwapOption($G16,$G16,$G16+$B$31,CK$15,$B$15,$B$16,$B$17,$B$18,$B$19,$B$21,$B$22,$B$23,$B$24,SUM!$F$12:$F$28,SUM!$G$12:$G$28,OptionRacine!$B$27,OptionRacine!$B$26,OptionRacine!$B$28,OptionRacine!$F$13,OptionRacine!$BL$11,OptionRacine!$B$29)</f>
        <v>#VALUE!</v>
      </c>
      <c r="CN16">
        <f ca="1">_xll.Export_ParabolicVol_VIXLikeOption(SUM!$F$12:$F$28,SUM!$G$12:$G$28,$E16,$G16,CN$15,$B$15,$B$16,$B$17,$B$18,$B$19,$B$21,$B$22,$B$23,$B$24,$B$25,$B$27,$B$26,$B$28,$F$13,$B$31,$CN$11,$B$29)</f>
        <v>4.3676017343973861</v>
      </c>
      <c r="CO16" s="181">
        <f ca="1">_xll.Export_ParabolicVol_VIXLikeOption(SUM!$F$12:$F$28,SUM!$G$12:$G$28,$E16,$G16,CO$15,$B$15,$B$16,$B$17,$B$18,$B$19,$B$21,$B$22,$B$23,$B$24,$B$25,$B$27,$B$26,$B$28,$F$13,$B$31,$CN$11,$B$29)</f>
        <v>4.1163312561344823</v>
      </c>
      <c r="CP16" s="181">
        <f ca="1">_xll.Export_ParabolicVol_VIXLikeOption(SUM!$F$12:$F$28,SUM!$G$12:$G$28,$E16,$G16,CP$15,$B$15,$B$16,$B$17,$B$18,$B$19,$B$21,$B$22,$B$23,$B$24,$B$25,$B$27,$B$26,$B$28,$F$13,$B$31,$CN$11,$B$29)</f>
        <v>3.8876270880182058</v>
      </c>
      <c r="CQ16" s="181">
        <f ca="1">_xll.Export_ParabolicVol_VIXLikeOption(SUM!$F$12:$F$28,SUM!$G$12:$G$28,$E16,$G16,CQ$15,$B$15,$B$16,$B$17,$B$18,$B$19,$B$21,$B$22,$B$23,$B$24,$B$25,$B$27,$B$26,$B$28,$F$13,$B$31,$CN$11,$B$29)</f>
        <v>3.6793519217660666</v>
      </c>
      <c r="CR16" s="181">
        <f ca="1">_xll.Export_ParabolicVol_VIXLikeOption(SUM!$F$12:$F$28,SUM!$G$12:$G$28,$E16,$G16,CR$15,$B$15,$B$16,$B$17,$B$18,$B$19,$B$21,$B$22,$B$23,$B$24,$B$25,$B$27,$B$26,$B$28,$F$13,$B$31,$CN$11,$B$29)</f>
        <v>3.489638164417566</v>
      </c>
      <c r="CS16" s="181">
        <f ca="1">_xll.Export_ParabolicVol_VIXLikeOption(SUM!$F$12:$F$28,SUM!$G$12:$G$28,$E16,$G16,CS$15,$B$15,$B$16,$B$17,$B$18,$B$19,$B$21,$B$22,$B$23,$B$24,$B$25,$B$27,$B$26,$B$28,$F$13,$B$31,$CN$11,$B$29)</f>
        <v>3.3168504404774048</v>
      </c>
      <c r="CT16" s="181">
        <f ca="1">_xll.Export_ParabolicVol_VIXLikeOption(SUM!$F$12:$F$28,SUM!$G$12:$G$28,$E16,$G16,CT$15,$B$15,$B$16,$B$17,$B$18,$B$19,$B$21,$B$22,$B$23,$B$24,$B$25,$B$27,$B$26,$B$28,$F$13,$B$31,$CN$11,$B$29)</f>
        <v>3.1595533225387689</v>
      </c>
      <c r="CU16" s="181">
        <f ca="1">_xll.Export_ParabolicVol_VIXLikeOption(SUM!$F$12:$F$28,SUM!$G$12:$G$28,$E16,$G16,CU$15,$B$15,$B$16,$B$17,$B$18,$B$19,$B$21,$B$22,$B$23,$B$24,$B$25,$B$27,$B$26,$B$28,$F$13,$B$31,$CN$11,$B$29)</f>
        <v>3.0164835991229642</v>
      </c>
      <c r="CV16" s="181">
        <f ca="1">_xll.Export_ParabolicVol_VIXLikeOption(SUM!$F$12:$F$28,SUM!$G$12:$G$28,$E16,$G16,CV$15,$B$15,$B$16,$B$17,$B$18,$B$19,$B$21,$B$22,$B$23,$B$24,$B$25,$B$27,$B$26,$B$28,$F$13,$B$31,$CN$11,$B$29)</f>
        <v>2.8865266207739984</v>
      </c>
      <c r="CW16" s="181">
        <f ca="1">_xll.Export_ParabolicVol_VIXLikeOption(SUM!$F$12:$F$28,SUM!$G$12:$G$28,$E16,$G16,CW$15,$B$15,$B$16,$B$17,$B$18,$B$19,$B$21,$B$22,$B$23,$B$24,$B$25,$B$27,$B$26,$B$28,$F$13,$B$31,$CN$11,$B$29)</f>
        <v>2.7686960981389617</v>
      </c>
      <c r="CX16" s="181">
        <f ca="1">_xll.Export_ParabolicVol_VIXLikeOption(SUM!$F$12:$F$28,SUM!$G$12:$G$28,$E16,$G16,CX$15,$B$15,$B$16,$B$17,$B$18,$B$19,$B$21,$B$22,$B$23,$B$24,$B$25,$B$27,$B$26,$B$28,$F$13,$B$31,$CN$11,$B$29)</f>
        <v>2.6621168918117917</v>
      </c>
      <c r="CY16" s="181">
        <f ca="1">_xll.Export_ParabolicVol_VIXLikeOption(SUM!$F$12:$F$28,SUM!$G$12:$G$28,$E16,$G16,CY$15,$B$15,$B$16,$B$17,$B$18,$B$19,$B$21,$B$22,$B$23,$B$24,$B$25,$B$27,$B$26,$B$28,$F$13,$B$31,$CN$11,$B$29)</f>
        <v>2.5660103655915782</v>
      </c>
      <c r="CZ16" s="181">
        <f ca="1">_xll.Export_ParabolicVol_VIXLikeOption(SUM!$F$12:$F$28,SUM!$G$12:$G$28,$E16,$G16,CZ$15,$B$15,$B$16,$B$17,$B$18,$B$19,$B$21,$B$22,$B$23,$B$24,$B$25,$B$27,$B$26,$B$28,$F$13,$B$31,$CN$11,$B$29)</f>
        <v>2.4796819320297496</v>
      </c>
      <c r="DA16" s="181">
        <f ca="1">_xll.Export_ParabolicVol_VIXLikeOption(SUM!$F$12:$F$28,SUM!$G$12:$G$28,$E16,$G16,DA$15,$B$15,$B$16,$B$17,$B$18,$B$19,$B$21,$B$22,$B$23,$B$24,$B$25,$B$27,$B$26,$B$28,$F$13,$B$31,$CN$11,$B$29)</f>
        <v>2.4025104695865407</v>
      </c>
      <c r="DB16" s="181">
        <f ca="1">_xll.Export_ParabolicVol_VIXLikeOption(SUM!$F$12:$F$28,SUM!$G$12:$G$28,$E16,$G16,DB$15,$B$15,$B$16,$B$17,$B$18,$B$19,$B$21,$B$22,$B$23,$B$24,$B$25,$B$27,$B$26,$B$28,$F$13,$B$31,$CN$11,$B$29)</f>
        <v>2.3339393342580292</v>
      </c>
      <c r="DC16" s="181">
        <f ca="1">_xll.Export_ParabolicVol_VIXLikeOption(SUM!$F$12:$F$28,SUM!$G$12:$G$28,$E16,$G16,DC$15,$B$15,$B$16,$B$17,$B$18,$B$19,$B$21,$B$22,$B$23,$B$24,$B$25,$B$27,$B$26,$B$28,$F$13,$B$31,$CN$11,$B$29)</f>
        <v>2.2734687254699866</v>
      </c>
      <c r="DD16" s="181">
        <f ca="1">_xll.Export_ParabolicVol_VIXLikeOption(SUM!$F$12:$F$28,SUM!$G$12:$G$28,$E16,$G16,DD$15,$B$15,$B$16,$B$17,$B$18,$B$19,$B$21,$B$22,$B$23,$B$24,$B$25,$B$27,$B$26,$B$28,$F$13,$B$31,$CN$11,$B$29)</f>
        <v>2.2206491969831736</v>
      </c>
      <c r="DE16" s="181">
        <f ca="1">_xll.Export_ParabolicVol_VIXLikeOption(SUM!$F$12:$F$28,SUM!$G$12:$G$28,$E16,$G16,DE$15,$B$15,$B$16,$B$17,$B$18,$B$19,$B$21,$B$22,$B$23,$B$24,$B$25,$B$27,$B$26,$B$28,$F$13,$B$31,$CN$11,$B$29)</f>
        <v>2.1750761292858809</v>
      </c>
      <c r="DF16" s="181">
        <f ca="1">_xll.Export_ParabolicVol_VIXLikeOption(SUM!$F$12:$F$28,SUM!$G$12:$G$28,$E16,$G16,DF$15,$B$15,$B$16,$B$17,$B$18,$B$19,$B$21,$B$22,$B$23,$B$24,$B$25,$B$27,$B$26,$B$28,$F$13,$B$31,$CN$11,$B$29)</f>
        <v>2.1363850012663419</v>
      </c>
      <c r="DG16" s="181">
        <f ca="1">_xll.Export_ParabolicVol_VIXLikeOption(SUM!$F$12:$F$28,SUM!$G$12:$G$28,$E16,$G16,DG$15,$B$15,$B$16,$B$17,$B$18,$B$19,$B$21,$B$22,$B$23,$B$24,$B$25,$B$27,$B$26,$B$28,$F$13,$B$31,$CN$11,$B$29)</f>
        <v>2.1042473166259676</v>
      </c>
      <c r="DH16" s="181">
        <f ca="1">_xll.Export_ParabolicVol_VIXLikeOption(SUM!$F$12:$F$28,SUM!$G$12:$G$28,$E16,$G16,DH$15,$B$15,$B$16,$B$17,$B$18,$B$19,$B$21,$B$22,$B$23,$B$24,$B$25,$B$27,$B$26,$B$28,$F$13,$B$31,$CN$11,$B$29)</f>
        <v>2.0783670552123432</v>
      </c>
      <c r="DI16" s="181">
        <f ca="1">_xll.Export_ParabolicVol_VIXLikeOption(SUM!$F$12:$F$28,SUM!$G$12:$G$28,$E16,$G16,DI$15,$B$15,$B$16,$B$17,$B$18,$B$19,$B$21,$B$22,$B$23,$B$24,$B$25,$B$27,$B$26,$B$28,$F$13,$B$31,$CN$11,$B$29)</f>
        <v>2.058477531836501</v>
      </c>
      <c r="DJ16" s="181">
        <f ca="1">_xll.Export_ParabolicVol_VIXLikeOption(SUM!$F$12:$F$28,SUM!$G$12:$G$28,$E16,$G16,DJ$15,$B$15,$B$16,$B$17,$B$18,$B$19,$B$21,$B$22,$B$23,$B$24,$B$25,$B$27,$B$26,$B$28,$F$13,$B$31,$CN$11,$B$29)</f>
        <v>2.0443385557343392</v>
      </c>
      <c r="DK16" s="181">
        <f ca="1">_xll.Export_ParabolicVol_VIXLikeOption(SUM!$F$12:$F$28,SUM!$G$12:$G$28,$E16,$G16,DK$15,$B$15,$B$16,$B$17,$B$18,$B$19,$B$21,$B$22,$B$23,$B$24,$B$25,$B$27,$B$26,$B$28,$F$13,$B$31,$CN$11,$B$29)</f>
        <v>2.0357337931136734</v>
      </c>
      <c r="DL16" s="181">
        <f ca="1">_xll.Export_ParabolicVol_VIXLikeOption(SUM!$F$12:$F$28,SUM!$G$12:$G$28,$E16,$G16,DL$15,$B$15,$B$16,$B$17,$B$18,$B$19,$B$21,$B$22,$B$23,$B$24,$B$25,$B$27,$B$26,$B$28,$F$13,$B$31,$CN$11,$B$29)</f>
        <v>2.032468243623788</v>
      </c>
      <c r="DM16" s="181">
        <f ca="1">_xll.Export_ParabolicVol_VIXLikeOption(SUM!$F$12:$F$28,SUM!$G$12:$G$28,$E16,$G16,DM$15,$B$15,$B$16,$B$17,$B$18,$B$19,$B$21,$B$22,$B$23,$B$24,$B$25,$B$27,$B$26,$B$28,$F$13,$B$31,$CN$11,$B$29)</f>
        <v>2.0343657494905969</v>
      </c>
    </row>
    <row r="17" spans="1:117" ht="15.75" thickBot="1">
      <c r="A17" s="1" t="s">
        <v>2</v>
      </c>
      <c r="B17" s="35">
        <v>0.8</v>
      </c>
      <c r="E17" s="26">
        <v>19</v>
      </c>
      <c r="F17" s="50">
        <v>41745</v>
      </c>
      <c r="G17" s="13">
        <f ca="1">(F17-SUM!$B$4)/365.25</f>
        <v>0.10130047912388775</v>
      </c>
      <c r="I17" s="176">
        <f ca="1">_xll.Export_ParabolicVol_SimpleSquareRootCall($E17,$G17,I$15,$B$21,$B$22,$B$23,$B$24,$B$25,$B$27,$B$28,$F$13)</f>
        <v>4.2015909600727426</v>
      </c>
      <c r="J17" s="176">
        <f ca="1">_xll.Export_ParabolicVol_SimpleSquareRootCall($E17,$G17,J$15,$B$21,$B$22,$B$23,$B$24,$B$25,$B$27,$B$28,$F$13)</f>
        <v>3.8976430407927434</v>
      </c>
      <c r="K17" s="176">
        <f ca="1">_xll.Export_ParabolicVol_SimpleSquareRootCall($E17,$G17,K$15,$B$21,$B$22,$B$23,$B$24,$B$25,$B$27,$B$28,$F$13)</f>
        <v>3.6234520120327782</v>
      </c>
      <c r="L17" s="176">
        <f ca="1">_xll.Export_ParabolicVol_SimpleSquareRootCall($E17,$G17,L$15,$B$21,$B$22,$B$23,$B$24,$B$25,$B$27,$B$28,$F$13)</f>
        <v>3.3765325439258103</v>
      </c>
      <c r="M17" s="176">
        <f ca="1">_xll.Export_ParabolicVol_SimpleSquareRootCall($E17,$G17,M$15,$B$21,$B$22,$B$23,$B$24,$B$25,$B$27,$B$28,$F$13)</f>
        <v>3.1546679031397837</v>
      </c>
      <c r="N17" s="176">
        <f ca="1">_xll.Export_ParabolicVol_SimpleSquareRootCall($E17,$G17,N$15,$B$21,$B$22,$B$23,$B$24,$B$25,$B$27,$B$28,$F$13)</f>
        <v>2.9558802955964274</v>
      </c>
      <c r="O17" s="176">
        <f ca="1">_xll.Export_ParabolicVol_SimpleSquareRootCall($E17,$G17,O$15,$B$21,$B$22,$B$23,$B$24,$B$25,$B$27,$B$28,$F$13)</f>
        <v>2.7784029945586761</v>
      </c>
      <c r="P17" s="176">
        <f ca="1">_xll.Export_ParabolicVol_SimpleSquareRootCall($E17,$G17,P$15,$B$21,$B$22,$B$23,$B$24,$B$25,$B$27,$B$28,$F$13)</f>
        <v>2.6206550077773985</v>
      </c>
      <c r="Q17" s="176">
        <f ca="1">_xll.Export_ParabolicVol_SimpleSquareRootCall($E17,$G17,Q$15,$B$21,$B$22,$B$23,$B$24,$B$25,$B$27,$B$28,$F$13)</f>
        <v>2.481218772185311</v>
      </c>
      <c r="R17" s="176">
        <f ca="1">_xll.Export_ParabolicVol_SimpleSquareRootCall($E17,$G17,R$15,$B$21,$B$22,$B$23,$B$24,$B$25,$B$27,$B$28,$F$13)</f>
        <v>2.3588208493790264</v>
      </c>
      <c r="S17" s="176">
        <f ca="1">_xll.Export_ParabolicVol_SimpleSquareRootCall($E17,$G17,S$15,$B$21,$B$22,$B$23,$B$24,$B$25,$B$27,$B$28,$F$13)</f>
        <v>2.2523155141205846</v>
      </c>
      <c r="T17" s="176">
        <f ca="1">_xll.Export_ParabolicVol_SimpleSquareRootCall($E17,$G17,T$15,$B$21,$B$22,$B$23,$B$24,$B$25,$B$27,$B$28,$F$13)</f>
        <v>2.1606709827255961</v>
      </c>
      <c r="U17" s="176">
        <f ca="1">_xll.Export_ParabolicVol_SimpleSquareRootCall($E17,$G17,U$15,$B$21,$B$22,$B$23,$B$24,$B$25,$B$27,$B$28,$F$13)</f>
        <v>2.082957957114989</v>
      </c>
      <c r="V17" s="176">
        <f ca="1">_xll.Export_ParabolicVol_SimpleSquareRootCall($E17,$G17,V$15,$B$21,$B$22,$B$23,$B$24,$B$25,$B$27,$B$28,$F$13)</f>
        <v>2.0183401179306131</v>
      </c>
      <c r="W17" s="176">
        <f ca="1">_xll.Export_ParabolicVol_SimpleSquareRootCall($E17,$G17,W$15,$B$21,$B$22,$B$23,$B$24,$B$25,$B$27,$B$28,$F$13)</f>
        <v>1.9660661775552208</v>
      </c>
      <c r="X17" s="176">
        <f ca="1">_xll.Export_ParabolicVol_SimpleSquareRootCall($E17,$G17,X$15,$B$21,$B$22,$B$23,$B$24,$B$25,$B$27,$B$28,$F$13)</f>
        <v>1.9254630956126777</v>
      </c>
      <c r="Y17" s="176">
        <f ca="1">_xll.Export_ParabolicVol_SimpleSquareRootCall($E17,$G17,Y$15,$B$21,$B$22,$B$23,$B$24,$B$25,$B$27,$B$28,$F$13)</f>
        <v>1.8959300621418911</v>
      </c>
      <c r="Z17" s="176">
        <f ca="1">_xll.Export_ParabolicVol_SimpleSquareRootCall($E17,$G17,Z$15,$B$21,$B$22,$B$23,$B$24,$B$25,$B$27,$B$28,$F$13)</f>
        <v>1.8769328649549661</v>
      </c>
      <c r="AA17" s="176">
        <f ca="1">_xll.Export_ParabolicVol_SimpleSquareRootCall($E17,$G17,AA$15,$B$21,$B$22,$B$23,$B$24,$B$25,$B$27,$B$28,$F$13)</f>
        <v>1.8679982762673069</v>
      </c>
      <c r="AB17" s="176">
        <f ca="1">_xll.Export_ParabolicVol_SimpleSquareRootCall($E17,$G17,AB$15,$B$21,$B$22,$B$23,$B$24,$B$25,$B$27,$B$28,$F$13)</f>
        <v>1.8687081186519523</v>
      </c>
      <c r="AC17" s="176">
        <f ca="1">_xll.Export_ParabolicVol_SimpleSquareRootCall($E17,$G17,AC$15,$B$21,$B$22,$B$23,$B$24,$B$25,$B$27,$B$28,$F$13)</f>
        <v>1.8786927014394432</v>
      </c>
      <c r="AD17" s="176">
        <f ca="1">_xll.Export_ParabolicVol_SimpleSquareRootCall($E17,$G17,AD$15,$B$21,$B$22,$B$23,$B$24,$B$25,$B$27,$B$28,$F$13)</f>
        <v>1.8976233562883089</v>
      </c>
      <c r="AE17" s="176">
        <f ca="1">_xll.Export_ParabolicVol_SimpleSquareRootCall($E17,$G17,AE$15,$B$21,$B$22,$B$23,$B$24,$B$25,$B$27,$B$28,$F$13)</f>
        <v>1.9252038460517693</v>
      </c>
      <c r="AF17" s="176">
        <f ca="1">_xll.Export_ParabolicVol_SimpleSquareRootCall($E17,$G17,AF$15,$B$21,$B$22,$B$23,$B$24,$B$25,$B$27,$B$28,$F$13)</f>
        <v>1.9611604763857176</v>
      </c>
      <c r="AG17" s="176">
        <f ca="1">_xll.Export_ParabolicVol_SimpleSquareRootCall($E17,$G17,AG$15,$B$21,$B$22,$B$23,$B$24,$B$25,$B$27,$B$28,$F$13)</f>
        <v>2.0052308076318757</v>
      </c>
      <c r="AH17" s="176">
        <f ca="1">_xll.Export_ParabolicVol_SimpleSquareRootCall($E17,$G17,AH$15,$B$21,$B$22,$B$23,$B$24,$B$25,$B$27,$B$28,$F$13)</f>
        <v>2.0571509486272119</v>
      </c>
      <c r="AJ17" s="176">
        <f ca="1">_xll.Export_Bergomi_SimpleSquareRootCall($E17,$G17,AJ$15,$B$15,$B$16,$B$17,$B$18,$B$19,$G17,$G17+$B$31,SUM!$F$12:$F$28,SUM!$G$12:$G$28,$B$21,$B$22,$B$23,$B$24,$B$25,$B$26,$B$27,$B$28,$B$29,$F$13)</f>
        <v>4.2015519753820021</v>
      </c>
      <c r="AK17" s="176">
        <f ca="1">_xll.Export_Bergomi_SimpleSquareRootCall($E17,$G17,AK$15,$B$15,$B$16,$B$17,$B$18,$B$19,$G17,$G17+$B$31,SUM!$F$12:$F$28,SUM!$G$12:$G$28,$B$21,$B$22,$B$23,$B$24,$B$25,$B$26,$B$27,$B$28,$B$29,$F$13)</f>
        <v>3.8975964215444083</v>
      </c>
      <c r="AL17" s="176">
        <f ca="1">_xll.Export_Bergomi_SimpleSquareRootCall($E17,$G17,AL$15,$B$15,$B$16,$B$17,$B$18,$B$19,$G17,$G17+$B$31,SUM!$F$12:$F$28,SUM!$G$12:$G$28,$B$21,$B$22,$B$23,$B$24,$B$25,$B$26,$B$27,$B$28,$B$29,$F$13)</f>
        <v>3.6233988932802372</v>
      </c>
      <c r="AM17" s="176">
        <f ca="1">_xll.Export_Bergomi_SimpleSquareRootCall($E17,$G17,AM$15,$B$15,$B$16,$B$17,$B$18,$B$19,$G17,$G17+$B$31,SUM!$F$12:$F$28,SUM!$G$12:$G$28,$B$21,$B$22,$B$23,$B$24,$B$25,$B$26,$B$27,$B$28,$B$29,$F$13)</f>
        <v>3.3764741028929288</v>
      </c>
      <c r="AN17" s="176">
        <f ca="1">_xll.Export_Bergomi_SimpleSquareRootCall($E17,$G17,AN$15,$B$15,$B$16,$B$17,$B$18,$B$19,$G17,$G17+$B$31,SUM!$F$12:$F$28,SUM!$G$12:$G$28,$B$21,$B$22,$B$23,$B$24,$B$25,$B$26,$B$27,$B$28,$B$29,$F$13)</f>
        <v>3.154605349549247</v>
      </c>
      <c r="AO17" s="176">
        <f ca="1">_xll.Export_Bergomi_SimpleSquareRootCall($E17,$G17,AO$15,$B$15,$B$16,$B$17,$B$18,$B$19,$G17,$G17+$B$31,SUM!$F$12:$F$28,SUM!$G$12:$G$28,$B$21,$B$22,$B$23,$B$24,$B$25,$B$26,$B$27,$B$28,$B$29,$F$13)</f>
        <v>2.9558148627494183</v>
      </c>
      <c r="AP17" s="176">
        <f ca="1">_xll.Export_Bergomi_SimpleSquareRootCall($E17,$G17,AP$15,$B$15,$B$16,$B$17,$B$18,$B$19,$G17,$G17+$B$31,SUM!$F$12:$F$28,SUM!$G$12:$G$28,$B$21,$B$22,$B$23,$B$24,$B$25,$B$26,$B$27,$B$28,$B$29,$F$13)</f>
        <v>2.7783359310477245</v>
      </c>
      <c r="AQ17" s="176">
        <f ca="1">_xll.Export_Bergomi_SimpleSquareRootCall($E17,$G17,AQ$15,$B$15,$B$16,$B$17,$B$18,$B$19,$G17,$G17+$B$31,SUM!$F$12:$F$28,SUM!$G$12:$G$28,$B$21,$B$22,$B$23,$B$24,$B$25,$B$26,$B$27,$B$28,$B$29,$F$13)</f>
        <v>2.6205875698888561</v>
      </c>
      <c r="AR17" s="176">
        <f ca="1">_xll.Export_Bergomi_SimpleSquareRootCall($E17,$G17,AR$15,$B$15,$B$16,$B$17,$B$18,$B$19,$G17,$G17+$B$31,SUM!$F$12:$F$28,SUM!$G$12:$G$28,$B$21,$B$22,$B$23,$B$24,$B$25,$B$26,$B$27,$B$28,$B$29,$F$13)</f>
        <v>2.4811522171499791</v>
      </c>
      <c r="AS17" s="176">
        <f ca="1">_xll.Export_Bergomi_SimpleSquareRootCall($E17,$G17,AS$15,$B$15,$B$16,$B$17,$B$18,$B$19,$G17,$G17+$B$31,SUM!$F$12:$F$28,SUM!$G$12:$G$28,$B$21,$B$22,$B$23,$B$24,$B$25,$B$26,$B$27,$B$28,$B$29,$F$13)</f>
        <v>2.3587564296734445</v>
      </c>
      <c r="AT17" s="176">
        <f ca="1">_xll.Export_Bergomi_SimpleSquareRootCall($E17,$G17,AT$15,$B$15,$B$16,$B$17,$B$18,$B$19,$G17,$G17+$B$31,SUM!$F$12:$F$28,SUM!$G$12:$G$28,$B$21,$B$22,$B$23,$B$24,$B$25,$B$26,$B$27,$B$28,$B$29,$F$13)</f>
        <v>2.2522544730167811</v>
      </c>
      <c r="AU17" s="176">
        <f ca="1">_xll.Export_Bergomi_SimpleSquareRootCall($E17,$G17,AU$15,$B$15,$B$16,$B$17,$B$18,$B$19,$G17,$G17+$B$31,SUM!$F$12:$F$28,SUM!$G$12:$G$28,$B$21,$B$22,$B$23,$B$24,$B$25,$B$26,$B$27,$B$28,$B$29,$F$13)</f>
        <v>2.1606145512421833</v>
      </c>
      <c r="AV17" s="176">
        <f ca="1">_xll.Export_Bergomi_SimpleSquareRootCall($E17,$G17,AV$15,$B$15,$B$16,$B$17,$B$18,$B$19,$G17,$G17+$B$31,SUM!$F$12:$F$28,SUM!$G$12:$G$28,$B$21,$B$22,$B$23,$B$24,$B$25,$B$26,$B$27,$B$28,$B$29,$F$13)</f>
        <v>2.0829073524440975</v>
      </c>
      <c r="AW17" s="176">
        <f ca="1">_xll.Export_Bergomi_SimpleSquareRootCall($E17,$G17,AW$15,$B$15,$B$16,$B$17,$B$18,$B$19,$G17,$G17+$B$31,SUM!$F$12:$F$28,SUM!$G$12:$G$28,$B$21,$B$22,$B$23,$B$24,$B$25,$B$26,$B$27,$B$28,$B$29,$F$13)</f>
        <v>2.0182965433105342</v>
      </c>
      <c r="AX17" s="176">
        <f ca="1">_xll.Export_Bergomi_SimpleSquareRootCall($E17,$G17,AX$15,$B$15,$B$16,$B$17,$B$18,$B$19,$G17,$G17+$B$31,SUM!$F$12:$F$28,SUM!$G$12:$G$28,$B$21,$B$22,$B$23,$B$24,$B$25,$B$26,$B$27,$B$28,$B$29,$F$13)</f>
        <v>1.9660308234349697</v>
      </c>
      <c r="AY17" s="176">
        <f ca="1">_xll.Export_Bergomi_SimpleSquareRootCall($E17,$G17,AY$15,$B$15,$B$16,$B$17,$B$18,$B$19,$G17,$G17+$B$31,SUM!$F$12:$F$28,SUM!$G$12:$G$28,$B$21,$B$22,$B$23,$B$24,$B$25,$B$26,$B$27,$B$28,$B$29,$F$13)</f>
        <v>1.9254371418191598</v>
      </c>
      <c r="AZ17" s="176">
        <f ca="1">_xll.Export_Bergomi_SimpleSquareRootCall($E17,$G17,AZ$15,$B$15,$B$16,$B$17,$B$18,$B$19,$G17,$G17+$B$31,SUM!$F$12:$F$28,SUM!$G$12:$G$28,$B$21,$B$22,$B$23,$B$24,$B$25,$B$26,$B$27,$B$28,$B$29,$F$13)</f>
        <v>1.8959146806207119</v>
      </c>
      <c r="BA17" s="176">
        <f ca="1">_xll.Export_Bergomi_SimpleSquareRootCall($E17,$G17,BA$15,$B$15,$B$16,$B$17,$B$18,$B$19,$G17,$G17+$B$31,SUM!$F$12:$F$28,SUM!$G$12:$G$28,$B$21,$B$22,$B$23,$B$24,$B$25,$B$26,$B$27,$B$28,$B$29,$F$13)</f>
        <v>1.8769292225187133</v>
      </c>
      <c r="BB17" s="176">
        <f ca="1">_xll.Export_Bergomi_SimpleSquareRootCall($E17,$G17,BB$15,$B$15,$B$16,$B$17,$B$18,$B$19,$G17,$G17+$B$31,SUM!$F$12:$F$28,SUM!$G$12:$G$28,$B$21,$B$22,$B$23,$B$24,$B$25,$B$26,$B$27,$B$28,$B$29,$F$13)</f>
        <v>1.8680075366575499</v>
      </c>
      <c r="BC17" s="176">
        <f ca="1">_xll.Export_Bergomi_SimpleSquareRootCall($E17,$G17,BC$15,$B$15,$B$16,$B$17,$B$18,$B$19,$G17,$G17+$B$31,SUM!$F$12:$F$28,SUM!$G$12:$G$28,$B$21,$B$22,$B$23,$B$24,$B$25,$B$26,$B$27,$B$28,$B$29,$F$13)</f>
        <v>1.8687314431093864</v>
      </c>
      <c r="BD17" s="176">
        <f ca="1">_xll.Export_Bergomi_SimpleSquareRootCall($E17,$G17,BD$15,$B$15,$B$16,$B$17,$B$18,$B$19,$G17,$G17+$B$31,SUM!$F$12:$F$28,SUM!$G$12:$G$28,$B$21,$B$22,$B$23,$B$24,$B$25,$B$26,$B$27,$B$28,$B$29,$F$13)</f>
        <v>1.8787312468875297</v>
      </c>
      <c r="BE17" s="176">
        <f ca="1">_xll.Export_Bergomi_SimpleSquareRootCall($E17,$G17,BE$15,$B$15,$B$16,$B$17,$B$18,$B$19,$G17,$G17+$B$31,SUM!$F$12:$F$28,SUM!$G$12:$G$28,$B$21,$B$22,$B$23,$B$24,$B$25,$B$26,$B$27,$B$28,$B$29,$F$13)</f>
        <v>1.8976782701768133</v>
      </c>
      <c r="BF17" s="176">
        <f ca="1">_xll.Export_Bergomi_SimpleSquareRootCall($E17,$G17,BF$15,$B$15,$B$16,$B$17,$B$18,$B$19,$G17,$G17+$B$31,SUM!$F$12:$F$28,SUM!$G$12:$G$28,$B$21,$B$22,$B$23,$B$24,$B$25,$B$26,$B$27,$B$28,$B$29,$F$13)</f>
        <v>1.9252762568871282</v>
      </c>
      <c r="BG17" s="176">
        <f ca="1">_xll.Export_Bergomi_SimpleSquareRootCall($E17,$G17,BG$15,$B$15,$B$16,$B$17,$B$18,$B$19,$G17,$G17+$B$31,SUM!$F$12:$F$28,SUM!$G$12:$G$28,$B$21,$B$22,$B$23,$B$24,$B$25,$B$26,$B$27,$B$28,$B$29,$F$13)</f>
        <v>1.9612514790059554</v>
      </c>
      <c r="BH17" s="176">
        <f ca="1">_xll.Export_Bergomi_SimpleSquareRootCall($E17,$G17,BH$15,$B$15,$B$16,$B$17,$B$18,$B$19,$G17,$G17+$B$31,SUM!$F$12:$F$28,SUM!$G$12:$G$28,$B$21,$B$22,$B$23,$B$24,$B$25,$B$26,$B$27,$B$28,$B$29,$F$13)</f>
        <v>2.0053414423790921</v>
      </c>
      <c r="BI17" s="176">
        <f ca="1">_xll.Export_Bergomi_SimpleSquareRootCall($E17,$G17,BI$15,$B$15,$B$16,$B$17,$B$18,$B$19,$G17,$G17+$B$31,SUM!$F$12:$F$28,SUM!$G$12:$G$28,$B$21,$B$22,$B$23,$B$24,$B$25,$B$26,$B$27,$B$28,$B$29,$F$13)</f>
        <v>2.0572821737453699</v>
      </c>
      <c r="BL17" s="169" t="e">
        <f ca="1">_xll.Export_ParabolicVol_VolSwapOption($G17,$G17,$G17+$B$31,BL$15,$B$15,$B$16,$B$17,$B$18,$B$19,$B$21,$B$22,$B$23,$B$24,SUM!$F$12:$F$28,SUM!$G$12:$G$28,OptionRacine!$B$27,OptionRacine!$B$26,OptionRacine!$B$28,OptionRacine!$F$13,OptionRacine!$BL$11,OptionRacine!$B$29)</f>
        <v>#VALUE!</v>
      </c>
      <c r="BM17" s="169" t="e">
        <f ca="1">_xll.Export_ParabolicVol_VolSwapOption($G17,$G17,$G17+$B$31,BM$15,$B$15,$B$16,$B$17,$B$18,$B$19,$B$21,$B$22,$B$23,$B$24,SUM!$F$12:$F$28,SUM!$G$12:$G$28,OptionRacine!$B$27,OptionRacine!$B$26,OptionRacine!$B$28,OptionRacine!$F$13,OptionRacine!$BL$11,OptionRacine!$B$29)</f>
        <v>#VALUE!</v>
      </c>
      <c r="BN17" s="169" t="e">
        <f ca="1">_xll.Export_ParabolicVol_VolSwapOption($G17,$G17,$G17+$B$31,BN$15,$B$15,$B$16,$B$17,$B$18,$B$19,$B$21,$B$22,$B$23,$B$24,SUM!$F$12:$F$28,SUM!$G$12:$G$28,OptionRacine!$B$27,OptionRacine!$B$26,OptionRacine!$B$28,OptionRacine!$F$13,OptionRacine!$BL$11,OptionRacine!$B$29)</f>
        <v>#VALUE!</v>
      </c>
      <c r="BO17" s="169" t="e">
        <f ca="1">_xll.Export_ParabolicVol_VolSwapOption($G17,$G17,$G17+$B$31,BO$15,$B$15,$B$16,$B$17,$B$18,$B$19,$B$21,$B$22,$B$23,$B$24,SUM!$F$12:$F$28,SUM!$G$12:$G$28,OptionRacine!$B$27,OptionRacine!$B$26,OptionRacine!$B$28,OptionRacine!$F$13,OptionRacine!$BL$11,OptionRacine!$B$29)</f>
        <v>#VALUE!</v>
      </c>
      <c r="BP17" s="169" t="e">
        <f ca="1">_xll.Export_ParabolicVol_VolSwapOption($G17,$G17,$G17+$B$31,BP$15,$B$15,$B$16,$B$17,$B$18,$B$19,$B$21,$B$22,$B$23,$B$24,SUM!$F$12:$F$28,SUM!$G$12:$G$28,OptionRacine!$B$27,OptionRacine!$B$26,OptionRacine!$B$28,OptionRacine!$F$13,OptionRacine!$BL$11,OptionRacine!$B$29)</f>
        <v>#VALUE!</v>
      </c>
      <c r="BQ17" s="169" t="e">
        <f ca="1">_xll.Export_ParabolicVol_VolSwapOption($G17,$G17,$G17+$B$31,BQ$15,$B$15,$B$16,$B$17,$B$18,$B$19,$B$21,$B$22,$B$23,$B$24,SUM!$F$12:$F$28,SUM!$G$12:$G$28,OptionRacine!$B$27,OptionRacine!$B$26,OptionRacine!$B$28,OptionRacine!$F$13,OptionRacine!$BL$11,OptionRacine!$B$29)</f>
        <v>#VALUE!</v>
      </c>
      <c r="BR17" s="169" t="e">
        <f ca="1">_xll.Export_ParabolicVol_VolSwapOption($G17,$G17,$G17+$B$31,BR$15,$B$15,$B$16,$B$17,$B$18,$B$19,$B$21,$B$22,$B$23,$B$24,SUM!$F$12:$F$28,SUM!$G$12:$G$28,OptionRacine!$B$27,OptionRacine!$B$26,OptionRacine!$B$28,OptionRacine!$F$13,OptionRacine!$BL$11,OptionRacine!$B$29)</f>
        <v>#VALUE!</v>
      </c>
      <c r="BS17" s="169" t="e">
        <f ca="1">_xll.Export_ParabolicVol_VolSwapOption($G17,$G17,$G17+$B$31,BS$15,$B$15,$B$16,$B$17,$B$18,$B$19,$B$21,$B$22,$B$23,$B$24,SUM!$F$12:$F$28,SUM!$G$12:$G$28,OptionRacine!$B$27,OptionRacine!$B$26,OptionRacine!$B$28,OptionRacine!$F$13,OptionRacine!$BL$11,OptionRacine!$B$29)</f>
        <v>#VALUE!</v>
      </c>
      <c r="BT17" s="169" t="e">
        <f ca="1">_xll.Export_ParabolicVol_VolSwapOption($G17,$G17,$G17+$B$31,BT$15,$B$15,$B$16,$B$17,$B$18,$B$19,$B$21,$B$22,$B$23,$B$24,SUM!$F$12:$F$28,SUM!$G$12:$G$28,OptionRacine!$B$27,OptionRacine!$B$26,OptionRacine!$B$28,OptionRacine!$F$13,OptionRacine!$BL$11,OptionRacine!$B$29)</f>
        <v>#VALUE!</v>
      </c>
      <c r="BU17" s="169" t="e">
        <f ca="1">_xll.Export_ParabolicVol_VolSwapOption($G17,$G17,$G17+$B$31,BU$15,$B$15,$B$16,$B$17,$B$18,$B$19,$B$21,$B$22,$B$23,$B$24,SUM!$F$12:$F$28,SUM!$G$12:$G$28,OptionRacine!$B$27,OptionRacine!$B$26,OptionRacine!$B$28,OptionRacine!$F$13,OptionRacine!$BL$11,OptionRacine!$B$29)</f>
        <v>#VALUE!</v>
      </c>
      <c r="BV17" s="169" t="e">
        <f ca="1">_xll.Export_ParabolicVol_VolSwapOption($G17,$G17,$G17+$B$31,BV$15,$B$15,$B$16,$B$17,$B$18,$B$19,$B$21,$B$22,$B$23,$B$24,SUM!$F$12:$F$28,SUM!$G$12:$G$28,OptionRacine!$B$27,OptionRacine!$B$26,OptionRacine!$B$28,OptionRacine!$F$13,OptionRacine!$BL$11,OptionRacine!$B$29)</f>
        <v>#VALUE!</v>
      </c>
      <c r="BW17" s="169" t="e">
        <f ca="1">_xll.Export_ParabolicVol_VolSwapOption($G17,$G17,$G17+$B$31,BW$15,$B$15,$B$16,$B$17,$B$18,$B$19,$B$21,$B$22,$B$23,$B$24,SUM!$F$12:$F$28,SUM!$G$12:$G$28,OptionRacine!$B$27,OptionRacine!$B$26,OptionRacine!$B$28,OptionRacine!$F$13,OptionRacine!$BL$11,OptionRacine!$B$29)</f>
        <v>#VALUE!</v>
      </c>
      <c r="BX17" s="169" t="e">
        <f ca="1">_xll.Export_ParabolicVol_VolSwapOption($G17,$G17,$G17+$B$31,BX$15,$B$15,$B$16,$B$17,$B$18,$B$19,$B$21,$B$22,$B$23,$B$24,SUM!$F$12:$F$28,SUM!$G$12:$G$28,OptionRacine!$B$27,OptionRacine!$B$26,OptionRacine!$B$28,OptionRacine!$F$13,OptionRacine!$BL$11,OptionRacine!$B$29)</f>
        <v>#VALUE!</v>
      </c>
      <c r="BY17" s="169" t="e">
        <f ca="1">_xll.Export_ParabolicVol_VolSwapOption($G17,$G17,$G17+$B$31,BY$15,$B$15,$B$16,$B$17,$B$18,$B$19,$B$21,$B$22,$B$23,$B$24,SUM!$F$12:$F$28,SUM!$G$12:$G$28,OptionRacine!$B$27,OptionRacine!$B$26,OptionRacine!$B$28,OptionRacine!$F$13,OptionRacine!$BL$11,OptionRacine!$B$29)</f>
        <v>#VALUE!</v>
      </c>
      <c r="BZ17" s="169" t="e">
        <f ca="1">_xll.Export_ParabolicVol_VolSwapOption($G17,$G17,$G17+$B$31,BZ$15,$B$15,$B$16,$B$17,$B$18,$B$19,$B$21,$B$22,$B$23,$B$24,SUM!$F$12:$F$28,SUM!$G$12:$G$28,OptionRacine!$B$27,OptionRacine!$B$26,OptionRacine!$B$28,OptionRacine!$F$13,OptionRacine!$BL$11,OptionRacine!$B$29)</f>
        <v>#VALUE!</v>
      </c>
      <c r="CA17" s="169" t="e">
        <f ca="1">_xll.Export_ParabolicVol_VolSwapOption($G17,$G17,$G17+$B$31,CA$15,$B$15,$B$16,$B$17,$B$18,$B$19,$B$21,$B$22,$B$23,$B$24,SUM!$F$12:$F$28,SUM!$G$12:$G$28,OptionRacine!$B$27,OptionRacine!$B$26,OptionRacine!$B$28,OptionRacine!$F$13,OptionRacine!$BL$11,OptionRacine!$B$29)</f>
        <v>#VALUE!</v>
      </c>
      <c r="CB17" s="169" t="e">
        <f ca="1">_xll.Export_ParabolicVol_VolSwapOption($G17,$G17,$G17+$B$31,CB$15,$B$15,$B$16,$B$17,$B$18,$B$19,$B$21,$B$22,$B$23,$B$24,SUM!$F$12:$F$28,SUM!$G$12:$G$28,OptionRacine!$B$27,OptionRacine!$B$26,OptionRacine!$B$28,OptionRacine!$F$13,OptionRacine!$BL$11,OptionRacine!$B$29)</f>
        <v>#VALUE!</v>
      </c>
      <c r="CC17" s="169" t="e">
        <f ca="1">_xll.Export_ParabolicVol_VolSwapOption($G17,$G17,$G17+$B$31,CC$15,$B$15,$B$16,$B$17,$B$18,$B$19,$B$21,$B$22,$B$23,$B$24,SUM!$F$12:$F$28,SUM!$G$12:$G$28,OptionRacine!$B$27,OptionRacine!$B$26,OptionRacine!$B$28,OptionRacine!$F$13,OptionRacine!$BL$11,OptionRacine!$B$29)</f>
        <v>#VALUE!</v>
      </c>
      <c r="CD17" s="169" t="e">
        <f ca="1">_xll.Export_ParabolicVol_VolSwapOption($G17,$G17,$G17+$B$31,CD$15,$B$15,$B$16,$B$17,$B$18,$B$19,$B$21,$B$22,$B$23,$B$24,SUM!$F$12:$F$28,SUM!$G$12:$G$28,OptionRacine!$B$27,OptionRacine!$B$26,OptionRacine!$B$28,OptionRacine!$F$13,OptionRacine!$BL$11,OptionRacine!$B$29)</f>
        <v>#VALUE!</v>
      </c>
      <c r="CE17" s="169" t="e">
        <f ca="1">_xll.Export_ParabolicVol_VolSwapOption($G17,$G17,$G17+$B$31,CE$15,$B$15,$B$16,$B$17,$B$18,$B$19,$B$21,$B$22,$B$23,$B$24,SUM!$F$12:$F$28,SUM!$G$12:$G$28,OptionRacine!$B$27,OptionRacine!$B$26,OptionRacine!$B$28,OptionRacine!$F$13,OptionRacine!$BL$11,OptionRacine!$B$29)</f>
        <v>#VALUE!</v>
      </c>
      <c r="CF17" s="169" t="e">
        <f ca="1">_xll.Export_ParabolicVol_VolSwapOption($G17,$G17,$G17+$B$31,CF$15,$B$15,$B$16,$B$17,$B$18,$B$19,$B$21,$B$22,$B$23,$B$24,SUM!$F$12:$F$28,SUM!$G$12:$G$28,OptionRacine!$B$27,OptionRacine!$B$26,OptionRacine!$B$28,OptionRacine!$F$13,OptionRacine!$BL$11,OptionRacine!$B$29)</f>
        <v>#VALUE!</v>
      </c>
      <c r="CG17" s="169" t="e">
        <f ca="1">_xll.Export_ParabolicVol_VolSwapOption($G17,$G17,$G17+$B$31,CG$15,$B$15,$B$16,$B$17,$B$18,$B$19,$B$21,$B$22,$B$23,$B$24,SUM!$F$12:$F$28,SUM!$G$12:$G$28,OptionRacine!$B$27,OptionRacine!$B$26,OptionRacine!$B$28,OptionRacine!$F$13,OptionRacine!$BL$11,OptionRacine!$B$29)</f>
        <v>#VALUE!</v>
      </c>
      <c r="CH17" s="169" t="e">
        <f ca="1">_xll.Export_ParabolicVol_VolSwapOption($G17,$G17,$G17+$B$31,CH$15,$B$15,$B$16,$B$17,$B$18,$B$19,$B$21,$B$22,$B$23,$B$24,SUM!$F$12:$F$28,SUM!$G$12:$G$28,OptionRacine!$B$27,OptionRacine!$B$26,OptionRacine!$B$28,OptionRacine!$F$13,OptionRacine!$BL$11,OptionRacine!$B$29)</f>
        <v>#VALUE!</v>
      </c>
      <c r="CI17" s="169" t="e">
        <f ca="1">_xll.Export_ParabolicVol_VolSwapOption($G17,$G17,$G17+$B$31,CI$15,$B$15,$B$16,$B$17,$B$18,$B$19,$B$21,$B$22,$B$23,$B$24,SUM!$F$12:$F$28,SUM!$G$12:$G$28,OptionRacine!$B$27,OptionRacine!$B$26,OptionRacine!$B$28,OptionRacine!$F$13,OptionRacine!$BL$11,OptionRacine!$B$29)</f>
        <v>#VALUE!</v>
      </c>
      <c r="CJ17" s="169" t="e">
        <f ca="1">_xll.Export_ParabolicVol_VolSwapOption($G17,$G17,$G17+$B$31,CJ$15,$B$15,$B$16,$B$17,$B$18,$B$19,$B$21,$B$22,$B$23,$B$24,SUM!$F$12:$F$28,SUM!$G$12:$G$28,OptionRacine!$B$27,OptionRacine!$B$26,OptionRacine!$B$28,OptionRacine!$F$13,OptionRacine!$BL$11,OptionRacine!$B$29)</f>
        <v>#VALUE!</v>
      </c>
      <c r="CK17" s="169" t="e">
        <f ca="1">_xll.Export_ParabolicVol_VolSwapOption($G17,$G17,$G17+$B$31,CK$15,$B$15,$B$16,$B$17,$B$18,$B$19,$B$21,$B$22,$B$23,$B$24,SUM!$F$12:$F$28,SUM!$G$12:$G$28,OptionRacine!$B$27,OptionRacine!$B$26,OptionRacine!$B$28,OptionRacine!$F$13,OptionRacine!$BL$11,OptionRacine!$B$29)</f>
        <v>#VALUE!</v>
      </c>
      <c r="CN17" s="181">
        <f ca="1">_xll.Export_ParabolicVol_VIXLikeOption(SUM!$F$12:$F$28,SUM!$G$12:$G$28,$E17,$G17,CN$15,$B$15,$B$16,$B$17,$B$18,$B$19,$B$21,$B$22,$B$23,$B$24,$B$25,$B$27,$B$26,$B$28,$F$13,$B$31,$CN$11,$B$29)</f>
        <v>4.2015519753820021</v>
      </c>
      <c r="CO17" s="181">
        <f ca="1">_xll.Export_ParabolicVol_VIXLikeOption(SUM!$F$12:$F$28,SUM!$G$12:$G$28,$E17,$G17,CO$15,$B$15,$B$16,$B$17,$B$18,$B$19,$B$21,$B$22,$B$23,$B$24,$B$25,$B$27,$B$26,$B$28,$F$13,$B$31,$CN$11,$B$29)</f>
        <v>3.8975964215444083</v>
      </c>
      <c r="CP17" s="181">
        <f ca="1">_xll.Export_ParabolicVol_VIXLikeOption(SUM!$F$12:$F$28,SUM!$G$12:$G$28,$E17,$G17,CP$15,$B$15,$B$16,$B$17,$B$18,$B$19,$B$21,$B$22,$B$23,$B$24,$B$25,$B$27,$B$26,$B$28,$F$13,$B$31,$CN$11,$B$29)</f>
        <v>3.6233988932802372</v>
      </c>
      <c r="CQ17" s="181">
        <f ca="1">_xll.Export_ParabolicVol_VIXLikeOption(SUM!$F$12:$F$28,SUM!$G$12:$G$28,$E17,$G17,CQ$15,$B$15,$B$16,$B$17,$B$18,$B$19,$B$21,$B$22,$B$23,$B$24,$B$25,$B$27,$B$26,$B$28,$F$13,$B$31,$CN$11,$B$29)</f>
        <v>3.3764741028929288</v>
      </c>
      <c r="CR17" s="181">
        <f ca="1">_xll.Export_ParabolicVol_VIXLikeOption(SUM!$F$12:$F$28,SUM!$G$12:$G$28,$E17,$G17,CR$15,$B$15,$B$16,$B$17,$B$18,$B$19,$B$21,$B$22,$B$23,$B$24,$B$25,$B$27,$B$26,$B$28,$F$13,$B$31,$CN$11,$B$29)</f>
        <v>3.154605349549247</v>
      </c>
      <c r="CS17" s="181">
        <f ca="1">_xll.Export_ParabolicVol_VIXLikeOption(SUM!$F$12:$F$28,SUM!$G$12:$G$28,$E17,$G17,CS$15,$B$15,$B$16,$B$17,$B$18,$B$19,$B$21,$B$22,$B$23,$B$24,$B$25,$B$27,$B$26,$B$28,$F$13,$B$31,$CN$11,$B$29)</f>
        <v>2.9558148627494183</v>
      </c>
      <c r="CT17" s="181">
        <f ca="1">_xll.Export_ParabolicVol_VIXLikeOption(SUM!$F$12:$F$28,SUM!$G$12:$G$28,$E17,$G17,CT$15,$B$15,$B$16,$B$17,$B$18,$B$19,$B$21,$B$22,$B$23,$B$24,$B$25,$B$27,$B$26,$B$28,$F$13,$B$31,$CN$11,$B$29)</f>
        <v>2.7783359310477245</v>
      </c>
      <c r="CU17" s="181">
        <f ca="1">_xll.Export_ParabolicVol_VIXLikeOption(SUM!$F$12:$F$28,SUM!$G$12:$G$28,$E17,$G17,CU$15,$B$15,$B$16,$B$17,$B$18,$B$19,$B$21,$B$22,$B$23,$B$24,$B$25,$B$27,$B$26,$B$28,$F$13,$B$31,$CN$11,$B$29)</f>
        <v>2.6205875698888561</v>
      </c>
      <c r="CV17" s="181">
        <f ca="1">_xll.Export_ParabolicVol_VIXLikeOption(SUM!$F$12:$F$28,SUM!$G$12:$G$28,$E17,$G17,CV$15,$B$15,$B$16,$B$17,$B$18,$B$19,$B$21,$B$22,$B$23,$B$24,$B$25,$B$27,$B$26,$B$28,$F$13,$B$31,$CN$11,$B$29)</f>
        <v>2.4811522171499791</v>
      </c>
      <c r="CW17" s="181">
        <f ca="1">_xll.Export_ParabolicVol_VIXLikeOption(SUM!$F$12:$F$28,SUM!$G$12:$G$28,$E17,$G17,CW$15,$B$15,$B$16,$B$17,$B$18,$B$19,$B$21,$B$22,$B$23,$B$24,$B$25,$B$27,$B$26,$B$28,$F$13,$B$31,$CN$11,$B$29)</f>
        <v>2.3587564296734445</v>
      </c>
      <c r="CX17" s="181">
        <f ca="1">_xll.Export_ParabolicVol_VIXLikeOption(SUM!$F$12:$F$28,SUM!$G$12:$G$28,$E17,$G17,CX$15,$B$15,$B$16,$B$17,$B$18,$B$19,$B$21,$B$22,$B$23,$B$24,$B$25,$B$27,$B$26,$B$28,$F$13,$B$31,$CN$11,$B$29)</f>
        <v>2.2522544730167811</v>
      </c>
      <c r="CY17" s="181">
        <f ca="1">_xll.Export_ParabolicVol_VIXLikeOption(SUM!$F$12:$F$28,SUM!$G$12:$G$28,$E17,$G17,CY$15,$B$15,$B$16,$B$17,$B$18,$B$19,$B$21,$B$22,$B$23,$B$24,$B$25,$B$27,$B$26,$B$28,$F$13,$B$31,$CN$11,$B$29)</f>
        <v>2.1606145512421833</v>
      </c>
      <c r="CZ17" s="181">
        <f ca="1">_xll.Export_ParabolicVol_VIXLikeOption(SUM!$F$12:$F$28,SUM!$G$12:$G$28,$E17,$G17,CZ$15,$B$15,$B$16,$B$17,$B$18,$B$19,$B$21,$B$22,$B$23,$B$24,$B$25,$B$27,$B$26,$B$28,$F$13,$B$31,$CN$11,$B$29)</f>
        <v>2.0829073524440975</v>
      </c>
      <c r="DA17" s="181">
        <f ca="1">_xll.Export_ParabolicVol_VIXLikeOption(SUM!$F$12:$F$28,SUM!$G$12:$G$28,$E17,$G17,DA$15,$B$15,$B$16,$B$17,$B$18,$B$19,$B$21,$B$22,$B$23,$B$24,$B$25,$B$27,$B$26,$B$28,$F$13,$B$31,$CN$11,$B$29)</f>
        <v>2.0182965433105342</v>
      </c>
      <c r="DB17" s="181">
        <f ca="1">_xll.Export_ParabolicVol_VIXLikeOption(SUM!$F$12:$F$28,SUM!$G$12:$G$28,$E17,$G17,DB$15,$B$15,$B$16,$B$17,$B$18,$B$19,$B$21,$B$22,$B$23,$B$24,$B$25,$B$27,$B$26,$B$28,$F$13,$B$31,$CN$11,$B$29)</f>
        <v>1.9660308234349697</v>
      </c>
      <c r="DC17" s="181">
        <f ca="1">_xll.Export_ParabolicVol_VIXLikeOption(SUM!$F$12:$F$28,SUM!$G$12:$G$28,$E17,$G17,DC$15,$B$15,$B$16,$B$17,$B$18,$B$19,$B$21,$B$22,$B$23,$B$24,$B$25,$B$27,$B$26,$B$28,$F$13,$B$31,$CN$11,$B$29)</f>
        <v>1.9254371418191598</v>
      </c>
      <c r="DD17" s="181">
        <f ca="1">_xll.Export_ParabolicVol_VIXLikeOption(SUM!$F$12:$F$28,SUM!$G$12:$G$28,$E17,$G17,DD$15,$B$15,$B$16,$B$17,$B$18,$B$19,$B$21,$B$22,$B$23,$B$24,$B$25,$B$27,$B$26,$B$28,$F$13,$B$31,$CN$11,$B$29)</f>
        <v>1.8959146806207119</v>
      </c>
      <c r="DE17" s="181">
        <f ca="1">_xll.Export_ParabolicVol_VIXLikeOption(SUM!$F$12:$F$28,SUM!$G$12:$G$28,$E17,$G17,DE$15,$B$15,$B$16,$B$17,$B$18,$B$19,$B$21,$B$22,$B$23,$B$24,$B$25,$B$27,$B$26,$B$28,$F$13,$B$31,$CN$11,$B$29)</f>
        <v>1.8769292225187133</v>
      </c>
      <c r="DF17" s="181">
        <f ca="1">_xll.Export_ParabolicVol_VIXLikeOption(SUM!$F$12:$F$28,SUM!$G$12:$G$28,$E17,$G17,DF$15,$B$15,$B$16,$B$17,$B$18,$B$19,$B$21,$B$22,$B$23,$B$24,$B$25,$B$27,$B$26,$B$28,$F$13,$B$31,$CN$11,$B$29)</f>
        <v>1.8680075366575499</v>
      </c>
      <c r="DG17" s="181">
        <f ca="1">_xll.Export_ParabolicVol_VIXLikeOption(SUM!$F$12:$F$28,SUM!$G$12:$G$28,$E17,$G17,DG$15,$B$15,$B$16,$B$17,$B$18,$B$19,$B$21,$B$22,$B$23,$B$24,$B$25,$B$27,$B$26,$B$28,$F$13,$B$31,$CN$11,$B$29)</f>
        <v>1.8687314431093864</v>
      </c>
      <c r="DH17" s="181">
        <f ca="1">_xll.Export_ParabolicVol_VIXLikeOption(SUM!$F$12:$F$28,SUM!$G$12:$G$28,$E17,$G17,DH$15,$B$15,$B$16,$B$17,$B$18,$B$19,$B$21,$B$22,$B$23,$B$24,$B$25,$B$27,$B$26,$B$28,$F$13,$B$31,$CN$11,$B$29)</f>
        <v>1.8787312468875297</v>
      </c>
      <c r="DI17" s="181">
        <f ca="1">_xll.Export_ParabolicVol_VIXLikeOption(SUM!$F$12:$F$28,SUM!$G$12:$G$28,$E17,$G17,DI$15,$B$15,$B$16,$B$17,$B$18,$B$19,$B$21,$B$22,$B$23,$B$24,$B$25,$B$27,$B$26,$B$28,$F$13,$B$31,$CN$11,$B$29)</f>
        <v>1.8976782701768133</v>
      </c>
      <c r="DJ17" s="181">
        <f ca="1">_xll.Export_ParabolicVol_VIXLikeOption(SUM!$F$12:$F$28,SUM!$G$12:$G$28,$E17,$G17,DJ$15,$B$15,$B$16,$B$17,$B$18,$B$19,$B$21,$B$22,$B$23,$B$24,$B$25,$B$27,$B$26,$B$28,$F$13,$B$31,$CN$11,$B$29)</f>
        <v>1.9252762568871282</v>
      </c>
      <c r="DK17" s="181">
        <f ca="1">_xll.Export_ParabolicVol_VIXLikeOption(SUM!$F$12:$F$28,SUM!$G$12:$G$28,$E17,$G17,DK$15,$B$15,$B$16,$B$17,$B$18,$B$19,$B$21,$B$22,$B$23,$B$24,$B$25,$B$27,$B$26,$B$28,$F$13,$B$31,$CN$11,$B$29)</f>
        <v>1.9612514790059554</v>
      </c>
      <c r="DL17" s="181">
        <f ca="1">_xll.Export_ParabolicVol_VIXLikeOption(SUM!$F$12:$F$28,SUM!$G$12:$G$28,$E17,$G17,DL$15,$B$15,$B$16,$B$17,$B$18,$B$19,$B$21,$B$22,$B$23,$B$24,$B$25,$B$27,$B$26,$B$28,$F$13,$B$31,$CN$11,$B$29)</f>
        <v>2.0053414423790921</v>
      </c>
      <c r="DM17" s="181">
        <f ca="1">_xll.Export_ParabolicVol_VIXLikeOption(SUM!$F$12:$F$28,SUM!$G$12:$G$28,$E17,$G17,DM$15,$B$15,$B$16,$B$17,$B$18,$B$19,$B$21,$B$22,$B$23,$B$24,$B$25,$B$27,$B$26,$B$28,$F$13,$B$31,$CN$11,$B$29)</f>
        <v>2.0572821737453699</v>
      </c>
    </row>
    <row r="18" spans="1:117" ht="15.75" thickBot="1">
      <c r="A18" s="1" t="s">
        <v>3</v>
      </c>
      <c r="B18" s="35">
        <v>0.5</v>
      </c>
      <c r="E18" s="26">
        <v>19</v>
      </c>
      <c r="F18" s="50">
        <v>41780</v>
      </c>
      <c r="G18" s="13">
        <f ca="1">(F18-SUM!$B$4)/365.25</f>
        <v>0.1971252566735113</v>
      </c>
      <c r="I18" s="176">
        <f ca="1">_xll.Export_ParabolicVol_SimpleSquareRootCall($E18,$G18,I$15,$B$21,$B$22,$B$23,$B$24,$B$25,$B$27,$B$28,$F$13)</f>
        <v>4.1010991583462619</v>
      </c>
      <c r="J18" s="176">
        <f ca="1">_xll.Export_ParabolicVol_SimpleSquareRootCall($E18,$G18,J$15,$B$21,$B$22,$B$23,$B$24,$B$25,$B$27,$B$28,$F$13)</f>
        <v>3.7750545098554507</v>
      </c>
      <c r="K18" s="176">
        <f ca="1">_xll.Export_ParabolicVol_SimpleSquareRootCall($E18,$G18,K$15,$B$21,$B$22,$B$23,$B$24,$B$25,$B$27,$B$28,$F$13)</f>
        <v>3.4824172033888852</v>
      </c>
      <c r="L18" s="176">
        <f ca="1">_xll.Export_ParabolicVol_SimpleSquareRootCall($E18,$G18,L$15,$B$21,$B$22,$B$23,$B$24,$B$25,$B$27,$B$28,$F$13)</f>
        <v>3.2206208693691272</v>
      </c>
      <c r="M18" s="176">
        <f ca="1">_xll.Export_ParabolicVol_SimpleSquareRootCall($E18,$G18,M$15,$B$21,$B$22,$B$23,$B$24,$B$25,$B$27,$B$28,$F$13)</f>
        <v>2.9873424516842233</v>
      </c>
      <c r="N18" s="176">
        <f ca="1">_xll.Export_ParabolicVol_SimpleSquareRootCall($E18,$G18,N$15,$B$21,$B$22,$B$23,$B$24,$B$25,$B$27,$B$28,$F$13)</f>
        <v>2.7804797532391725</v>
      </c>
      <c r="O18" s="176">
        <f ca="1">_xll.Export_ParabolicVol_SimpleSquareRootCall($E18,$G18,O$15,$B$21,$B$22,$B$23,$B$24,$B$25,$B$27,$B$28,$F$13)</f>
        <v>2.5981290528996261</v>
      </c>
      <c r="P18" s="176">
        <f ca="1">_xll.Export_ParabolicVol_SimpleSquareRootCall($E18,$G18,P$15,$B$21,$B$22,$B$23,$B$24,$B$25,$B$27,$B$28,$F$13)</f>
        <v>2.4385643447361027</v>
      </c>
      <c r="Q18" s="176">
        <f ca="1">_xll.Export_ParabolicVol_SimpleSquareRootCall($E18,$G18,Q$15,$B$21,$B$22,$B$23,$B$24,$B$25,$B$27,$B$28,$F$13)</f>
        <v>2.3002191794697722</v>
      </c>
      <c r="R18" s="176">
        <f ca="1">_xll.Export_ParabolicVol_SimpleSquareRootCall($E18,$G18,R$15,$B$21,$B$22,$B$23,$B$24,$B$25,$B$27,$B$28,$F$13)</f>
        <v>2.1816713359509041</v>
      </c>
      <c r="S18" s="176">
        <f ca="1">_xll.Export_ParabolicVol_SimpleSquareRootCall($E18,$G18,S$15,$B$21,$B$22,$B$23,$B$24,$B$25,$B$27,$B$28,$F$13)</f>
        <v>2.0816302870488994</v>
      </c>
      <c r="T18" s="176">
        <f ca="1">_xll.Export_ParabolicVol_SimpleSquareRootCall($E18,$G18,T$15,$B$21,$B$22,$B$23,$B$24,$B$25,$B$27,$B$28,$F$13)</f>
        <v>1.998927140998441</v>
      </c>
      <c r="U18" s="176">
        <f ca="1">_xll.Export_ParabolicVol_SimpleSquareRootCall($E18,$G18,U$15,$B$21,$B$22,$B$23,$B$24,$B$25,$B$27,$B$28,$F$13)</f>
        <v>1.932506568611279</v>
      </c>
      <c r="V18" s="176">
        <f ca="1">_xll.Export_ParabolicVol_SimpleSquareRootCall($E18,$G18,V$15,$B$21,$B$22,$B$23,$B$24,$B$25,$B$27,$B$28,$F$13)</f>
        <v>1.8814201188961766</v>
      </c>
      <c r="W18" s="176">
        <f ca="1">_xll.Export_ParabolicVol_SimpleSquareRootCall($E18,$G18,W$15,$B$21,$B$22,$B$23,$B$24,$B$25,$B$27,$B$28,$F$13)</f>
        <v>1.844820267791853</v>
      </c>
      <c r="X18" s="176">
        <f ca="1">_xll.Export_ParabolicVol_SimpleSquareRootCall($E18,$G18,X$15,$B$21,$B$22,$B$23,$B$24,$B$25,$B$27,$B$28,$F$13)</f>
        <v>1.8219545273659841</v>
      </c>
      <c r="Y18" s="176">
        <f ca="1">_xll.Export_ParabolicVol_SimpleSquareRootCall($E18,$G18,Y$15,$B$21,$B$22,$B$23,$B$24,$B$25,$B$27,$B$28,$F$13)</f>
        <v>1.8121589582802755</v>
      </c>
      <c r="Z18" s="176">
        <f ca="1">_xll.Export_ParabolicVol_SimpleSquareRootCall($E18,$G18,Z$15,$B$21,$B$22,$B$23,$B$24,$B$25,$B$27,$B$28,$F$13)</f>
        <v>1.8148504703254509</v>
      </c>
      <c r="AA18" s="176">
        <f ca="1">_xll.Export_ParabolicVol_SimpleSquareRootCall($E18,$G18,AA$15,$B$21,$B$22,$B$23,$B$24,$B$25,$B$27,$B$28,$F$13)</f>
        <v>1.8295173598985546</v>
      </c>
      <c r="AB18" s="176">
        <f ca="1">_xll.Export_ParabolicVol_SimpleSquareRootCall($E18,$G18,AB$15,$B$21,$B$22,$B$23,$B$24,$B$25,$B$27,$B$28,$F$13)</f>
        <v>1.8557076173393885</v>
      </c>
      <c r="AC18" s="176">
        <f ca="1">_xll.Export_ParabolicVol_SimpleSquareRootCall($E18,$G18,AC$15,$B$21,$B$22,$B$23,$B$24,$B$25,$B$27,$B$28,$F$13)</f>
        <v>1.8930146419459732</v>
      </c>
      <c r="AD18" s="176">
        <f ca="1">_xll.Export_ParabolicVol_SimpleSquareRootCall($E18,$G18,AD$15,$B$21,$B$22,$B$23,$B$24,$B$25,$B$27,$B$28,$F$13)</f>
        <v>1.9410601322349545</v>
      </c>
      <c r="AE18" s="176">
        <f ca="1">_xll.Export_ParabolicVol_SimpleSquareRootCall($E18,$G18,AE$15,$B$21,$B$22,$B$23,$B$24,$B$25,$B$27,$B$28,$F$13)</f>
        <v>1.9994740801364672</v>
      </c>
      <c r="AF18" s="176">
        <f ca="1">_xll.Export_ParabolicVol_SimpleSquareRootCall($E18,$G18,AF$15,$B$21,$B$22,$B$23,$B$24,$B$25,$B$27,$B$28,$F$13)</f>
        <v>2.0678719980997418</v>
      </c>
      <c r="AG18" s="176">
        <f ca="1">_xll.Export_ParabolicVol_SimpleSquareRootCall($E18,$G18,AG$15,$B$21,$B$22,$B$23,$B$24,$B$25,$B$27,$B$28,$F$13)</f>
        <v>2.1458297546077905</v>
      </c>
      <c r="AH18" s="176">
        <f ca="1">_xll.Export_ParabolicVol_SimpleSquareRootCall($E18,$G18,AH$15,$B$21,$B$22,$B$23,$B$24,$B$25,$B$27,$B$28,$F$13)</f>
        <v>2.2328566902665505</v>
      </c>
      <c r="AJ18" s="176">
        <f ca="1">_xll.Export_Bergomi_SimpleSquareRootCall($E18,$G18,AJ$15,$B$15,$B$16,$B$17,$B$18,$B$19,$G18,$G18+$B$31,SUM!$F$12:$F$28,SUM!$G$12:$G$28,$B$21,$B$22,$B$23,$B$24,$B$25,$B$26,$B$27,$B$28,$B$29,$F$13)</f>
        <v>4.1010868756538947</v>
      </c>
      <c r="AK18" s="176">
        <f ca="1">_xll.Export_Bergomi_SimpleSquareRootCall($E18,$G18,AK$15,$B$15,$B$16,$B$17,$B$18,$B$19,$G18,$G18+$B$31,SUM!$F$12:$F$28,SUM!$G$12:$G$28,$B$21,$B$22,$B$23,$B$24,$B$25,$B$26,$B$27,$B$28,$B$29,$F$13)</f>
        <v>3.7750290925625736</v>
      </c>
      <c r="AL18" s="176">
        <f ca="1">_xll.Export_Bergomi_SimpleSquareRootCall($E18,$G18,AL$15,$B$15,$B$16,$B$17,$B$18,$B$19,$G18,$G18+$B$31,SUM!$F$12:$F$28,SUM!$G$12:$G$28,$B$21,$B$22,$B$23,$B$24,$B$25,$B$26,$B$27,$B$28,$B$29,$F$13)</f>
        <v>3.4823802384830307</v>
      </c>
      <c r="AM18" s="176">
        <f ca="1">_xll.Export_Bergomi_SimpleSquareRootCall($E18,$G18,AM$15,$B$15,$B$16,$B$17,$B$18,$B$19,$G18,$G18+$B$31,SUM!$F$12:$F$28,SUM!$G$12:$G$28,$B$21,$B$22,$B$23,$B$24,$B$25,$B$26,$B$27,$B$28,$B$29,$F$13)</f>
        <v>3.2205738144714711</v>
      </c>
      <c r="AN18" s="176">
        <f ca="1">_xll.Export_Bergomi_SimpleSquareRootCall($E18,$G18,AN$15,$B$15,$B$16,$B$17,$B$18,$B$19,$G18,$G18+$B$31,SUM!$F$12:$F$28,SUM!$G$12:$G$28,$B$21,$B$22,$B$23,$B$24,$B$25,$B$26,$B$27,$B$28,$B$29,$F$13)</f>
        <v>2.9872866258604116</v>
      </c>
      <c r="AO18" s="176">
        <f ca="1">_xll.Export_Bergomi_SimpleSquareRootCall($E18,$G18,AO$15,$B$15,$B$16,$B$17,$B$18,$B$19,$G18,$G18+$B$31,SUM!$F$12:$F$28,SUM!$G$12:$G$28,$B$21,$B$22,$B$23,$B$24,$B$25,$B$26,$B$27,$B$28,$B$29,$F$13)</f>
        <v>2.7804163336265457</v>
      </c>
      <c r="AP18" s="176">
        <f ca="1">_xll.Export_Bergomi_SimpleSquareRootCall($E18,$G18,AP$15,$B$15,$B$16,$B$17,$B$18,$B$19,$G18,$G18+$B$31,SUM!$F$12:$F$28,SUM!$G$12:$G$28,$B$21,$B$22,$B$23,$B$24,$B$25,$B$26,$B$27,$B$28,$B$29,$F$13)</f>
        <v>2.5980590754599167</v>
      </c>
      <c r="AQ18" s="176">
        <f ca="1">_xll.Export_Bergomi_SimpleSquareRootCall($E18,$G18,AQ$15,$B$15,$B$16,$B$17,$B$18,$B$19,$G18,$G18+$B$31,SUM!$F$12:$F$28,SUM!$G$12:$G$28,$B$21,$B$22,$B$23,$B$24,$B$25,$B$26,$B$27,$B$28,$B$29,$F$13)</f>
        <v>2.4384887079790705</v>
      </c>
      <c r="AR18" s="176">
        <f ca="1">_xll.Export_Bergomi_SimpleSquareRootCall($E18,$G18,AR$15,$B$15,$B$16,$B$17,$B$18,$B$19,$G18,$G18+$B$31,SUM!$F$12:$F$28,SUM!$G$12:$G$28,$B$21,$B$22,$B$23,$B$24,$B$25,$B$26,$B$27,$B$28,$B$29,$F$13)</f>
        <v>2.3001386503624142</v>
      </c>
      <c r="AS18" s="176">
        <f ca="1">_xll.Export_Bergomi_SimpleSquareRootCall($E18,$G18,AS$15,$B$15,$B$16,$B$17,$B$18,$B$19,$G18,$G18+$B$31,SUM!$F$12:$F$28,SUM!$G$12:$G$28,$B$21,$B$22,$B$23,$B$24,$B$25,$B$26,$B$27,$B$28,$B$29,$F$13)</f>
        <v>2.1815865574741919</v>
      </c>
      <c r="AT18" s="176">
        <f ca="1">_xll.Export_Bergomi_SimpleSquareRootCall($E18,$G18,AT$15,$B$15,$B$16,$B$17,$B$18,$B$19,$G18,$G18+$B$31,SUM!$F$12:$F$28,SUM!$G$12:$G$28,$B$21,$B$22,$B$23,$B$24,$B$25,$B$26,$B$27,$B$28,$B$29,$F$13)</f>
        <v>2.0815417870249884</v>
      </c>
      <c r="AU18" s="176">
        <f ca="1">_xll.Export_Bergomi_SimpleSquareRootCall($E18,$G18,AU$15,$B$15,$B$16,$B$17,$B$18,$B$19,$G18,$G18+$B$31,SUM!$F$12:$F$28,SUM!$G$12:$G$28,$B$21,$B$22,$B$23,$B$24,$B$25,$B$26,$B$27,$B$28,$B$29,$F$13)</f>
        <v>1.9988353419131695</v>
      </c>
      <c r="AV18" s="176">
        <f ca="1">_xll.Export_Bergomi_SimpleSquareRootCall($E18,$G18,AV$15,$B$15,$B$16,$B$17,$B$18,$B$19,$G18,$G18+$B$31,SUM!$F$12:$F$28,SUM!$G$12:$G$28,$B$21,$B$22,$B$23,$B$24,$B$25,$B$26,$B$27,$B$28,$B$29,$F$13)</f>
        <v>1.9324117982208326</v>
      </c>
      <c r="AW18" s="176">
        <f ca="1">_xll.Export_Bergomi_SimpleSquareRootCall($E18,$G18,AW$15,$B$15,$B$16,$B$17,$B$18,$B$19,$G18,$G18+$B$31,SUM!$F$12:$F$28,SUM!$G$12:$G$28,$B$21,$B$22,$B$23,$B$24,$B$25,$B$26,$B$27,$B$28,$B$29,$F$13)</f>
        <v>1.8813226214480352</v>
      </c>
      <c r="AX18" s="176">
        <f ca="1">_xll.Export_Bergomi_SimpleSquareRootCall($E18,$G18,AX$15,$B$15,$B$16,$B$17,$B$18,$B$19,$G18,$G18+$B$31,SUM!$F$12:$F$28,SUM!$G$12:$G$28,$B$21,$B$22,$B$23,$B$24,$B$25,$B$26,$B$27,$B$28,$B$29,$F$13)</f>
        <v>1.8447202157203386</v>
      </c>
      <c r="AY18" s="176">
        <f ca="1">_xll.Export_Bergomi_SimpleSquareRootCall($E18,$G18,AY$15,$B$15,$B$16,$B$17,$B$18,$B$19,$G18,$G18+$B$31,SUM!$F$12:$F$28,SUM!$G$12:$G$28,$B$21,$B$22,$B$23,$B$24,$B$25,$B$26,$B$27,$B$28,$B$29,$F$13)</f>
        <v>1.821852033347928</v>
      </c>
      <c r="AZ18" s="176">
        <f ca="1">_xll.Export_Bergomi_SimpleSquareRootCall($E18,$G18,AZ$15,$B$15,$B$16,$B$17,$B$18,$B$19,$G18,$G18+$B$31,SUM!$F$12:$F$28,SUM!$G$12:$G$28,$B$21,$B$22,$B$23,$B$24,$B$25,$B$26,$B$27,$B$28,$B$29,$F$13)</f>
        <v>1.8120540875608913</v>
      </c>
      <c r="BA18" s="176">
        <f ca="1">_xll.Export_Bergomi_SimpleSquareRootCall($E18,$G18,BA$15,$B$15,$B$16,$B$17,$B$18,$B$19,$G18,$G18+$B$31,SUM!$F$12:$F$28,SUM!$G$12:$G$28,$B$21,$B$22,$B$23,$B$24,$B$25,$B$26,$B$27,$B$28,$B$29,$F$13)</f>
        <v>1.8147432532476182</v>
      </c>
      <c r="BB18" s="176">
        <f ca="1">_xll.Export_Bergomi_SimpleSquareRootCall($E18,$G18,BB$15,$B$15,$B$16,$B$17,$B$18,$B$19,$G18,$G18+$B$31,SUM!$F$12:$F$28,SUM!$G$12:$G$28,$B$21,$B$22,$B$23,$B$24,$B$25,$B$26,$B$27,$B$28,$B$29,$F$13)</f>
        <v>1.8294078045889415</v>
      </c>
      <c r="BC18" s="176">
        <f ca="1">_xll.Export_Bergomi_SimpleSquareRootCall($E18,$G18,BC$15,$B$15,$B$16,$B$17,$B$18,$B$19,$G18,$G18+$B$31,SUM!$F$12:$F$28,SUM!$G$12:$G$28,$B$21,$B$22,$B$23,$B$24,$B$25,$B$26,$B$27,$B$28,$B$29,$F$13)</f>
        <v>1.85559572251769</v>
      </c>
      <c r="BD18" s="176">
        <f ca="1">_xll.Export_Bergomi_SimpleSquareRootCall($E18,$G18,BD$15,$B$15,$B$16,$B$17,$B$18,$B$19,$G18,$G18+$B$31,SUM!$F$12:$F$28,SUM!$G$12:$G$28,$B$21,$B$22,$B$23,$B$24,$B$25,$B$26,$B$27,$B$28,$B$29,$F$13)</f>
        <v>1.8929004098240281</v>
      </c>
      <c r="BE18" s="176">
        <f ca="1">_xll.Export_Bergomi_SimpleSquareRootCall($E18,$G18,BE$15,$B$15,$B$16,$B$17,$B$18,$B$19,$G18,$G18+$B$31,SUM!$F$12:$F$28,SUM!$G$12:$G$28,$B$21,$B$22,$B$23,$B$24,$B$25,$B$26,$B$27,$B$28,$B$29,$F$13)</f>
        <v>1.940943581455816</v>
      </c>
      <c r="BF18" s="176">
        <f ca="1">_xll.Export_Bergomi_SimpleSquareRootCall($E18,$G18,BF$15,$B$15,$B$16,$B$17,$B$18,$B$19,$G18,$G18+$B$31,SUM!$F$12:$F$28,SUM!$G$12:$G$28,$B$21,$B$22,$B$23,$B$24,$B$25,$B$26,$B$27,$B$28,$B$29,$F$13)</f>
        <v>1.9993552586650545</v>
      </c>
      <c r="BG18" s="176">
        <f ca="1">_xll.Export_Bergomi_SimpleSquareRootCall($E18,$G18,BG$15,$B$15,$B$16,$B$17,$B$18,$B$19,$G18,$G18+$B$31,SUM!$F$12:$F$28,SUM!$G$12:$G$28,$B$21,$B$22,$B$23,$B$24,$B$25,$B$26,$B$27,$B$28,$B$29,$F$13)</f>
        <v>2.067750995913598</v>
      </c>
      <c r="BH18" s="176">
        <f ca="1">_xll.Export_Bergomi_SimpleSquareRootCall($E18,$G18,BH$15,$B$15,$B$16,$B$17,$B$18,$B$19,$G18,$G18+$B$31,SUM!$F$12:$F$28,SUM!$G$12:$G$28,$B$21,$B$22,$B$23,$B$24,$B$25,$B$26,$B$27,$B$28,$B$29,$F$13)</f>
        <v>2.1457067159476804</v>
      </c>
      <c r="BI18" s="176">
        <f ca="1">_xll.Export_Bergomi_SimpleSquareRootCall($E18,$G18,BI$15,$B$15,$B$16,$B$17,$B$18,$B$19,$G18,$G18+$B$31,SUM!$F$12:$F$28,SUM!$G$12:$G$28,$B$21,$B$22,$B$23,$B$24,$B$25,$B$26,$B$27,$B$28,$B$29,$F$13)</f>
        <v>2.232731825093659</v>
      </c>
      <c r="BL18" s="169" t="e">
        <f ca="1">_xll.Export_ParabolicVol_VolSwapOption($G18,$G18,$G18+$B$31,BL$15,$B$15,$B$16,$B$17,$B$18,$B$19,$B$21,$B$22,$B$23,$B$24,SUM!$F$12:$F$28,SUM!$G$12:$G$28,OptionRacine!$B$27,OptionRacine!$B$26,OptionRacine!$B$28,OptionRacine!$F$13,OptionRacine!$BL$11,OptionRacine!$B$29)</f>
        <v>#VALUE!</v>
      </c>
      <c r="BM18" s="169" t="e">
        <f ca="1">_xll.Export_ParabolicVol_VolSwapOption($G18,$G18,$G18+$B$31,BM$15,$B$15,$B$16,$B$17,$B$18,$B$19,$B$21,$B$22,$B$23,$B$24,SUM!$F$12:$F$28,SUM!$G$12:$G$28,OptionRacine!$B$27,OptionRacine!$B$26,OptionRacine!$B$28,OptionRacine!$F$13,OptionRacine!$BL$11,OptionRacine!$B$29)</f>
        <v>#VALUE!</v>
      </c>
      <c r="BN18" s="169" t="e">
        <f ca="1">_xll.Export_ParabolicVol_VolSwapOption($G18,$G18,$G18+$B$31,BN$15,$B$15,$B$16,$B$17,$B$18,$B$19,$B$21,$B$22,$B$23,$B$24,SUM!$F$12:$F$28,SUM!$G$12:$G$28,OptionRacine!$B$27,OptionRacine!$B$26,OptionRacine!$B$28,OptionRacine!$F$13,OptionRacine!$BL$11,OptionRacine!$B$29)</f>
        <v>#VALUE!</v>
      </c>
      <c r="BO18" s="169" t="e">
        <f ca="1">_xll.Export_ParabolicVol_VolSwapOption($G18,$G18,$G18+$B$31,BO$15,$B$15,$B$16,$B$17,$B$18,$B$19,$B$21,$B$22,$B$23,$B$24,SUM!$F$12:$F$28,SUM!$G$12:$G$28,OptionRacine!$B$27,OptionRacine!$B$26,OptionRacine!$B$28,OptionRacine!$F$13,OptionRacine!$BL$11,OptionRacine!$B$29)</f>
        <v>#VALUE!</v>
      </c>
      <c r="BP18" s="169" t="e">
        <f ca="1">_xll.Export_ParabolicVol_VolSwapOption($G18,$G18,$G18+$B$31,BP$15,$B$15,$B$16,$B$17,$B$18,$B$19,$B$21,$B$22,$B$23,$B$24,SUM!$F$12:$F$28,SUM!$G$12:$G$28,OptionRacine!$B$27,OptionRacine!$B$26,OptionRacine!$B$28,OptionRacine!$F$13,OptionRacine!$BL$11,OptionRacine!$B$29)</f>
        <v>#VALUE!</v>
      </c>
      <c r="BQ18" s="169" t="e">
        <f ca="1">_xll.Export_ParabolicVol_VolSwapOption($G18,$G18,$G18+$B$31,BQ$15,$B$15,$B$16,$B$17,$B$18,$B$19,$B$21,$B$22,$B$23,$B$24,SUM!$F$12:$F$28,SUM!$G$12:$G$28,OptionRacine!$B$27,OptionRacine!$B$26,OptionRacine!$B$28,OptionRacine!$F$13,OptionRacine!$BL$11,OptionRacine!$B$29)</f>
        <v>#VALUE!</v>
      </c>
      <c r="BR18" s="169" t="e">
        <f ca="1">_xll.Export_ParabolicVol_VolSwapOption($G18,$G18,$G18+$B$31,BR$15,$B$15,$B$16,$B$17,$B$18,$B$19,$B$21,$B$22,$B$23,$B$24,SUM!$F$12:$F$28,SUM!$G$12:$G$28,OptionRacine!$B$27,OptionRacine!$B$26,OptionRacine!$B$28,OptionRacine!$F$13,OptionRacine!$BL$11,OptionRacine!$B$29)</f>
        <v>#VALUE!</v>
      </c>
      <c r="BS18" s="169" t="e">
        <f ca="1">_xll.Export_ParabolicVol_VolSwapOption($G18,$G18,$G18+$B$31,BS$15,$B$15,$B$16,$B$17,$B$18,$B$19,$B$21,$B$22,$B$23,$B$24,SUM!$F$12:$F$28,SUM!$G$12:$G$28,OptionRacine!$B$27,OptionRacine!$B$26,OptionRacine!$B$28,OptionRacine!$F$13,OptionRacine!$BL$11,OptionRacine!$B$29)</f>
        <v>#VALUE!</v>
      </c>
      <c r="BT18" s="169" t="e">
        <f ca="1">_xll.Export_ParabolicVol_VolSwapOption($G18,$G18,$G18+$B$31,BT$15,$B$15,$B$16,$B$17,$B$18,$B$19,$B$21,$B$22,$B$23,$B$24,SUM!$F$12:$F$28,SUM!$G$12:$G$28,OptionRacine!$B$27,OptionRacine!$B$26,OptionRacine!$B$28,OptionRacine!$F$13,OptionRacine!$BL$11,OptionRacine!$B$29)</f>
        <v>#VALUE!</v>
      </c>
      <c r="BU18" s="169" t="e">
        <f ca="1">_xll.Export_ParabolicVol_VolSwapOption($G18,$G18,$G18+$B$31,BU$15,$B$15,$B$16,$B$17,$B$18,$B$19,$B$21,$B$22,$B$23,$B$24,SUM!$F$12:$F$28,SUM!$G$12:$G$28,OptionRacine!$B$27,OptionRacine!$B$26,OptionRacine!$B$28,OptionRacine!$F$13,OptionRacine!$BL$11,OptionRacine!$B$29)</f>
        <v>#VALUE!</v>
      </c>
      <c r="BV18" s="169" t="e">
        <f ca="1">_xll.Export_ParabolicVol_VolSwapOption($G18,$G18,$G18+$B$31,BV$15,$B$15,$B$16,$B$17,$B$18,$B$19,$B$21,$B$22,$B$23,$B$24,SUM!$F$12:$F$28,SUM!$G$12:$G$28,OptionRacine!$B$27,OptionRacine!$B$26,OptionRacine!$B$28,OptionRacine!$F$13,OptionRacine!$BL$11,OptionRacine!$B$29)</f>
        <v>#VALUE!</v>
      </c>
      <c r="BW18" s="169" t="e">
        <f ca="1">_xll.Export_ParabolicVol_VolSwapOption($G18,$G18,$G18+$B$31,BW$15,$B$15,$B$16,$B$17,$B$18,$B$19,$B$21,$B$22,$B$23,$B$24,SUM!$F$12:$F$28,SUM!$G$12:$G$28,OptionRacine!$B$27,OptionRacine!$B$26,OptionRacine!$B$28,OptionRacine!$F$13,OptionRacine!$BL$11,OptionRacine!$B$29)</f>
        <v>#VALUE!</v>
      </c>
      <c r="BX18" s="169" t="e">
        <f ca="1">_xll.Export_ParabolicVol_VolSwapOption($G18,$G18,$G18+$B$31,BX$15,$B$15,$B$16,$B$17,$B$18,$B$19,$B$21,$B$22,$B$23,$B$24,SUM!$F$12:$F$28,SUM!$G$12:$G$28,OptionRacine!$B$27,OptionRacine!$B$26,OptionRacine!$B$28,OptionRacine!$F$13,OptionRacine!$BL$11,OptionRacine!$B$29)</f>
        <v>#VALUE!</v>
      </c>
      <c r="BY18" s="169" t="e">
        <f ca="1">_xll.Export_ParabolicVol_VolSwapOption($G18,$G18,$G18+$B$31,BY$15,$B$15,$B$16,$B$17,$B$18,$B$19,$B$21,$B$22,$B$23,$B$24,SUM!$F$12:$F$28,SUM!$G$12:$G$28,OptionRacine!$B$27,OptionRacine!$B$26,OptionRacine!$B$28,OptionRacine!$F$13,OptionRacine!$BL$11,OptionRacine!$B$29)</f>
        <v>#VALUE!</v>
      </c>
      <c r="BZ18" s="169" t="e">
        <f ca="1">_xll.Export_ParabolicVol_VolSwapOption($G18,$G18,$G18+$B$31,BZ$15,$B$15,$B$16,$B$17,$B$18,$B$19,$B$21,$B$22,$B$23,$B$24,SUM!$F$12:$F$28,SUM!$G$12:$G$28,OptionRacine!$B$27,OptionRacine!$B$26,OptionRacine!$B$28,OptionRacine!$F$13,OptionRacine!$BL$11,OptionRacine!$B$29)</f>
        <v>#VALUE!</v>
      </c>
      <c r="CA18" s="169" t="e">
        <f ca="1">_xll.Export_ParabolicVol_VolSwapOption($G18,$G18,$G18+$B$31,CA$15,$B$15,$B$16,$B$17,$B$18,$B$19,$B$21,$B$22,$B$23,$B$24,SUM!$F$12:$F$28,SUM!$G$12:$G$28,OptionRacine!$B$27,OptionRacine!$B$26,OptionRacine!$B$28,OptionRacine!$F$13,OptionRacine!$BL$11,OptionRacine!$B$29)</f>
        <v>#VALUE!</v>
      </c>
      <c r="CB18" s="169" t="e">
        <f ca="1">_xll.Export_ParabolicVol_VolSwapOption($G18,$G18,$G18+$B$31,CB$15,$B$15,$B$16,$B$17,$B$18,$B$19,$B$21,$B$22,$B$23,$B$24,SUM!$F$12:$F$28,SUM!$G$12:$G$28,OptionRacine!$B$27,OptionRacine!$B$26,OptionRacine!$B$28,OptionRacine!$F$13,OptionRacine!$BL$11,OptionRacine!$B$29)</f>
        <v>#VALUE!</v>
      </c>
      <c r="CC18" s="169" t="e">
        <f ca="1">_xll.Export_ParabolicVol_VolSwapOption($G18,$G18,$G18+$B$31,CC$15,$B$15,$B$16,$B$17,$B$18,$B$19,$B$21,$B$22,$B$23,$B$24,SUM!$F$12:$F$28,SUM!$G$12:$G$28,OptionRacine!$B$27,OptionRacine!$B$26,OptionRacine!$B$28,OptionRacine!$F$13,OptionRacine!$BL$11,OptionRacine!$B$29)</f>
        <v>#VALUE!</v>
      </c>
      <c r="CD18" s="169" t="e">
        <f ca="1">_xll.Export_ParabolicVol_VolSwapOption($G18,$G18,$G18+$B$31,CD$15,$B$15,$B$16,$B$17,$B$18,$B$19,$B$21,$B$22,$B$23,$B$24,SUM!$F$12:$F$28,SUM!$G$12:$G$28,OptionRacine!$B$27,OptionRacine!$B$26,OptionRacine!$B$28,OptionRacine!$F$13,OptionRacine!$BL$11,OptionRacine!$B$29)</f>
        <v>#VALUE!</v>
      </c>
      <c r="CE18" s="169" t="e">
        <f ca="1">_xll.Export_ParabolicVol_VolSwapOption($G18,$G18,$G18+$B$31,CE$15,$B$15,$B$16,$B$17,$B$18,$B$19,$B$21,$B$22,$B$23,$B$24,SUM!$F$12:$F$28,SUM!$G$12:$G$28,OptionRacine!$B$27,OptionRacine!$B$26,OptionRacine!$B$28,OptionRacine!$F$13,OptionRacine!$BL$11,OptionRacine!$B$29)</f>
        <v>#VALUE!</v>
      </c>
      <c r="CF18" s="169" t="e">
        <f ca="1">_xll.Export_ParabolicVol_VolSwapOption($G18,$G18,$G18+$B$31,CF$15,$B$15,$B$16,$B$17,$B$18,$B$19,$B$21,$B$22,$B$23,$B$24,SUM!$F$12:$F$28,SUM!$G$12:$G$28,OptionRacine!$B$27,OptionRacine!$B$26,OptionRacine!$B$28,OptionRacine!$F$13,OptionRacine!$BL$11,OptionRacine!$B$29)</f>
        <v>#VALUE!</v>
      </c>
      <c r="CG18" s="169" t="e">
        <f ca="1">_xll.Export_ParabolicVol_VolSwapOption($G18,$G18,$G18+$B$31,CG$15,$B$15,$B$16,$B$17,$B$18,$B$19,$B$21,$B$22,$B$23,$B$24,SUM!$F$12:$F$28,SUM!$G$12:$G$28,OptionRacine!$B$27,OptionRacine!$B$26,OptionRacine!$B$28,OptionRacine!$F$13,OptionRacine!$BL$11,OptionRacine!$B$29)</f>
        <v>#VALUE!</v>
      </c>
      <c r="CH18" s="169" t="e">
        <f ca="1">_xll.Export_ParabolicVol_VolSwapOption($G18,$G18,$G18+$B$31,CH$15,$B$15,$B$16,$B$17,$B$18,$B$19,$B$21,$B$22,$B$23,$B$24,SUM!$F$12:$F$28,SUM!$G$12:$G$28,OptionRacine!$B$27,OptionRacine!$B$26,OptionRacine!$B$28,OptionRacine!$F$13,OptionRacine!$BL$11,OptionRacine!$B$29)</f>
        <v>#VALUE!</v>
      </c>
      <c r="CI18" s="169" t="e">
        <f ca="1">_xll.Export_ParabolicVol_VolSwapOption($G18,$G18,$G18+$B$31,CI$15,$B$15,$B$16,$B$17,$B$18,$B$19,$B$21,$B$22,$B$23,$B$24,SUM!$F$12:$F$28,SUM!$G$12:$G$28,OptionRacine!$B$27,OptionRacine!$B$26,OptionRacine!$B$28,OptionRacine!$F$13,OptionRacine!$BL$11,OptionRacine!$B$29)</f>
        <v>#VALUE!</v>
      </c>
      <c r="CJ18" s="169" t="e">
        <f ca="1">_xll.Export_ParabolicVol_VolSwapOption($G18,$G18,$G18+$B$31,CJ$15,$B$15,$B$16,$B$17,$B$18,$B$19,$B$21,$B$22,$B$23,$B$24,SUM!$F$12:$F$28,SUM!$G$12:$G$28,OptionRacine!$B$27,OptionRacine!$B$26,OptionRacine!$B$28,OptionRacine!$F$13,OptionRacine!$BL$11,OptionRacine!$B$29)</f>
        <v>#VALUE!</v>
      </c>
      <c r="CK18" s="169" t="e">
        <f ca="1">_xll.Export_ParabolicVol_VolSwapOption($G18,$G18,$G18+$B$31,CK$15,$B$15,$B$16,$B$17,$B$18,$B$19,$B$21,$B$22,$B$23,$B$24,SUM!$F$12:$F$28,SUM!$G$12:$G$28,OptionRacine!$B$27,OptionRacine!$B$26,OptionRacine!$B$28,OptionRacine!$F$13,OptionRacine!$BL$11,OptionRacine!$B$29)</f>
        <v>#VALUE!</v>
      </c>
      <c r="CN18" s="181">
        <f ca="1">_xll.Export_ParabolicVol_VIXLikeOption(SUM!$F$12:$F$28,SUM!$G$12:$G$28,$E18,$G18,CN$15,$B$15,$B$16,$B$17,$B$18,$B$19,$B$21,$B$22,$B$23,$B$24,$B$25,$B$27,$B$26,$B$28,$F$13,$B$31,$CN$11,$B$29)</f>
        <v>4.1010868756538947</v>
      </c>
      <c r="CO18" s="181">
        <f ca="1">_xll.Export_ParabolicVol_VIXLikeOption(SUM!$F$12:$F$28,SUM!$G$12:$G$28,$E18,$G18,CO$15,$B$15,$B$16,$B$17,$B$18,$B$19,$B$21,$B$22,$B$23,$B$24,$B$25,$B$27,$B$26,$B$28,$F$13,$B$31,$CN$11,$B$29)</f>
        <v>3.7750290925625736</v>
      </c>
      <c r="CP18" s="181">
        <f ca="1">_xll.Export_ParabolicVol_VIXLikeOption(SUM!$F$12:$F$28,SUM!$G$12:$G$28,$E18,$G18,CP$15,$B$15,$B$16,$B$17,$B$18,$B$19,$B$21,$B$22,$B$23,$B$24,$B$25,$B$27,$B$26,$B$28,$F$13,$B$31,$CN$11,$B$29)</f>
        <v>3.4823802384830307</v>
      </c>
      <c r="CQ18" s="181">
        <f ca="1">_xll.Export_ParabolicVol_VIXLikeOption(SUM!$F$12:$F$28,SUM!$G$12:$G$28,$E18,$G18,CQ$15,$B$15,$B$16,$B$17,$B$18,$B$19,$B$21,$B$22,$B$23,$B$24,$B$25,$B$27,$B$26,$B$28,$F$13,$B$31,$CN$11,$B$29)</f>
        <v>3.2205738144714711</v>
      </c>
      <c r="CR18" s="181">
        <f ca="1">_xll.Export_ParabolicVol_VIXLikeOption(SUM!$F$12:$F$28,SUM!$G$12:$G$28,$E18,$G18,CR$15,$B$15,$B$16,$B$17,$B$18,$B$19,$B$21,$B$22,$B$23,$B$24,$B$25,$B$27,$B$26,$B$28,$F$13,$B$31,$CN$11,$B$29)</f>
        <v>2.9872866258604116</v>
      </c>
      <c r="CS18" s="181">
        <f ca="1">_xll.Export_ParabolicVol_VIXLikeOption(SUM!$F$12:$F$28,SUM!$G$12:$G$28,$E18,$G18,CS$15,$B$15,$B$16,$B$17,$B$18,$B$19,$B$21,$B$22,$B$23,$B$24,$B$25,$B$27,$B$26,$B$28,$F$13,$B$31,$CN$11,$B$29)</f>
        <v>2.7804163336265457</v>
      </c>
      <c r="CT18" s="181">
        <f ca="1">_xll.Export_ParabolicVol_VIXLikeOption(SUM!$F$12:$F$28,SUM!$G$12:$G$28,$E18,$G18,CT$15,$B$15,$B$16,$B$17,$B$18,$B$19,$B$21,$B$22,$B$23,$B$24,$B$25,$B$27,$B$26,$B$28,$F$13,$B$31,$CN$11,$B$29)</f>
        <v>2.5980590754599167</v>
      </c>
      <c r="CU18" s="181">
        <f ca="1">_xll.Export_ParabolicVol_VIXLikeOption(SUM!$F$12:$F$28,SUM!$G$12:$G$28,$E18,$G18,CU$15,$B$15,$B$16,$B$17,$B$18,$B$19,$B$21,$B$22,$B$23,$B$24,$B$25,$B$27,$B$26,$B$28,$F$13,$B$31,$CN$11,$B$29)</f>
        <v>2.4384887079790705</v>
      </c>
      <c r="CV18" s="181">
        <f ca="1">_xll.Export_ParabolicVol_VIXLikeOption(SUM!$F$12:$F$28,SUM!$G$12:$G$28,$E18,$G18,CV$15,$B$15,$B$16,$B$17,$B$18,$B$19,$B$21,$B$22,$B$23,$B$24,$B$25,$B$27,$B$26,$B$28,$F$13,$B$31,$CN$11,$B$29)</f>
        <v>2.3001386503624142</v>
      </c>
      <c r="CW18" s="181">
        <f ca="1">_xll.Export_ParabolicVol_VIXLikeOption(SUM!$F$12:$F$28,SUM!$G$12:$G$28,$E18,$G18,CW$15,$B$15,$B$16,$B$17,$B$18,$B$19,$B$21,$B$22,$B$23,$B$24,$B$25,$B$27,$B$26,$B$28,$F$13,$B$31,$CN$11,$B$29)</f>
        <v>2.1815865574741919</v>
      </c>
      <c r="CX18" s="181">
        <f ca="1">_xll.Export_ParabolicVol_VIXLikeOption(SUM!$F$12:$F$28,SUM!$G$12:$G$28,$E18,$G18,CX$15,$B$15,$B$16,$B$17,$B$18,$B$19,$B$21,$B$22,$B$23,$B$24,$B$25,$B$27,$B$26,$B$28,$F$13,$B$31,$CN$11,$B$29)</f>
        <v>2.0815417870249884</v>
      </c>
      <c r="CY18" s="181">
        <f ca="1">_xll.Export_ParabolicVol_VIXLikeOption(SUM!$F$12:$F$28,SUM!$G$12:$G$28,$E18,$G18,CY$15,$B$15,$B$16,$B$17,$B$18,$B$19,$B$21,$B$22,$B$23,$B$24,$B$25,$B$27,$B$26,$B$28,$F$13,$B$31,$CN$11,$B$29)</f>
        <v>1.9988353419131695</v>
      </c>
      <c r="CZ18" s="181">
        <f ca="1">_xll.Export_ParabolicVol_VIXLikeOption(SUM!$F$12:$F$28,SUM!$G$12:$G$28,$E18,$G18,CZ$15,$B$15,$B$16,$B$17,$B$18,$B$19,$B$21,$B$22,$B$23,$B$24,$B$25,$B$27,$B$26,$B$28,$F$13,$B$31,$CN$11,$B$29)</f>
        <v>1.9324117982208326</v>
      </c>
      <c r="DA18" s="181">
        <f ca="1">_xll.Export_ParabolicVol_VIXLikeOption(SUM!$F$12:$F$28,SUM!$G$12:$G$28,$E18,$G18,DA$15,$B$15,$B$16,$B$17,$B$18,$B$19,$B$21,$B$22,$B$23,$B$24,$B$25,$B$27,$B$26,$B$28,$F$13,$B$31,$CN$11,$B$29)</f>
        <v>1.8813226214480352</v>
      </c>
      <c r="DB18" s="181">
        <f ca="1">_xll.Export_ParabolicVol_VIXLikeOption(SUM!$F$12:$F$28,SUM!$G$12:$G$28,$E18,$G18,DB$15,$B$15,$B$16,$B$17,$B$18,$B$19,$B$21,$B$22,$B$23,$B$24,$B$25,$B$27,$B$26,$B$28,$F$13,$B$31,$CN$11,$B$29)</f>
        <v>1.8447202157203386</v>
      </c>
      <c r="DC18" s="181">
        <f ca="1">_xll.Export_ParabolicVol_VIXLikeOption(SUM!$F$12:$F$28,SUM!$G$12:$G$28,$E18,$G18,DC$15,$B$15,$B$16,$B$17,$B$18,$B$19,$B$21,$B$22,$B$23,$B$24,$B$25,$B$27,$B$26,$B$28,$F$13,$B$31,$CN$11,$B$29)</f>
        <v>1.821852033347928</v>
      </c>
      <c r="DD18" s="181">
        <f ca="1">_xll.Export_ParabolicVol_VIXLikeOption(SUM!$F$12:$F$28,SUM!$G$12:$G$28,$E18,$G18,DD$15,$B$15,$B$16,$B$17,$B$18,$B$19,$B$21,$B$22,$B$23,$B$24,$B$25,$B$27,$B$26,$B$28,$F$13,$B$31,$CN$11,$B$29)</f>
        <v>1.8120540875608913</v>
      </c>
      <c r="DE18" s="181">
        <f ca="1">_xll.Export_ParabolicVol_VIXLikeOption(SUM!$F$12:$F$28,SUM!$G$12:$G$28,$E18,$G18,DE$15,$B$15,$B$16,$B$17,$B$18,$B$19,$B$21,$B$22,$B$23,$B$24,$B$25,$B$27,$B$26,$B$28,$F$13,$B$31,$CN$11,$B$29)</f>
        <v>1.8147432532476182</v>
      </c>
      <c r="DF18" s="181">
        <f ca="1">_xll.Export_ParabolicVol_VIXLikeOption(SUM!$F$12:$F$28,SUM!$G$12:$G$28,$E18,$G18,DF$15,$B$15,$B$16,$B$17,$B$18,$B$19,$B$21,$B$22,$B$23,$B$24,$B$25,$B$27,$B$26,$B$28,$F$13,$B$31,$CN$11,$B$29)</f>
        <v>1.8294078045889415</v>
      </c>
      <c r="DG18" s="181">
        <f ca="1">_xll.Export_ParabolicVol_VIXLikeOption(SUM!$F$12:$F$28,SUM!$G$12:$G$28,$E18,$G18,DG$15,$B$15,$B$16,$B$17,$B$18,$B$19,$B$21,$B$22,$B$23,$B$24,$B$25,$B$27,$B$26,$B$28,$F$13,$B$31,$CN$11,$B$29)</f>
        <v>1.85559572251769</v>
      </c>
      <c r="DH18" s="181">
        <f ca="1">_xll.Export_ParabolicVol_VIXLikeOption(SUM!$F$12:$F$28,SUM!$G$12:$G$28,$E18,$G18,DH$15,$B$15,$B$16,$B$17,$B$18,$B$19,$B$21,$B$22,$B$23,$B$24,$B$25,$B$27,$B$26,$B$28,$F$13,$B$31,$CN$11,$B$29)</f>
        <v>1.8929004098240281</v>
      </c>
      <c r="DI18" s="181">
        <f ca="1">_xll.Export_ParabolicVol_VIXLikeOption(SUM!$F$12:$F$28,SUM!$G$12:$G$28,$E18,$G18,DI$15,$B$15,$B$16,$B$17,$B$18,$B$19,$B$21,$B$22,$B$23,$B$24,$B$25,$B$27,$B$26,$B$28,$F$13,$B$31,$CN$11,$B$29)</f>
        <v>1.940943581455816</v>
      </c>
      <c r="DJ18" s="181">
        <f ca="1">_xll.Export_ParabolicVol_VIXLikeOption(SUM!$F$12:$F$28,SUM!$G$12:$G$28,$E18,$G18,DJ$15,$B$15,$B$16,$B$17,$B$18,$B$19,$B$21,$B$22,$B$23,$B$24,$B$25,$B$27,$B$26,$B$28,$F$13,$B$31,$CN$11,$B$29)</f>
        <v>1.9993552586650545</v>
      </c>
      <c r="DK18" s="181">
        <f ca="1">_xll.Export_ParabolicVol_VIXLikeOption(SUM!$F$12:$F$28,SUM!$G$12:$G$28,$E18,$G18,DK$15,$B$15,$B$16,$B$17,$B$18,$B$19,$B$21,$B$22,$B$23,$B$24,$B$25,$B$27,$B$26,$B$28,$F$13,$B$31,$CN$11,$B$29)</f>
        <v>2.067750995913598</v>
      </c>
      <c r="DL18" s="181">
        <f ca="1">_xll.Export_ParabolicVol_VIXLikeOption(SUM!$F$12:$F$28,SUM!$G$12:$G$28,$E18,$G18,DL$15,$B$15,$B$16,$B$17,$B$18,$B$19,$B$21,$B$22,$B$23,$B$24,$B$25,$B$27,$B$26,$B$28,$F$13,$B$31,$CN$11,$B$29)</f>
        <v>2.1457067159476804</v>
      </c>
      <c r="DM18" s="181">
        <f ca="1">_xll.Export_ParabolicVol_VIXLikeOption(SUM!$F$12:$F$28,SUM!$G$12:$G$28,$E18,$G18,DM$15,$B$15,$B$16,$B$17,$B$18,$B$19,$B$21,$B$22,$B$23,$B$24,$B$25,$B$27,$B$26,$B$28,$F$13,$B$31,$CN$11,$B$29)</f>
        <v>2.232731825093659</v>
      </c>
    </row>
    <row r="19" spans="1:117" ht="15.75" thickBot="1">
      <c r="A19" s="1" t="s">
        <v>4</v>
      </c>
      <c r="B19" s="35">
        <v>1.5</v>
      </c>
      <c r="E19" s="26">
        <v>19</v>
      </c>
      <c r="F19" s="50">
        <v>41808</v>
      </c>
      <c r="G19" s="13">
        <f ca="1">(F19-SUM!$B$4)/365.25</f>
        <v>0.27378507871321012</v>
      </c>
      <c r="I19" s="176">
        <f ca="1">_xll.Export_ParabolicVol_SimpleSquareRootCall($E19,$G19,I$15,$B$21,$B$22,$B$23,$B$24,$B$25,$B$27,$B$28,$F$13)</f>
        <v>4.042420825893581</v>
      </c>
      <c r="J19" s="176">
        <f ca="1">_xll.Export_ParabolicVol_SimpleSquareRootCall($E19,$G19,J$15,$B$21,$B$22,$B$23,$B$24,$B$25,$B$27,$B$28,$F$13)</f>
        <v>3.7057941888883663</v>
      </c>
      <c r="K19" s="176">
        <f ca="1">_xll.Export_ParabolicVol_SimpleSquareRootCall($E19,$G19,K$15,$B$21,$B$22,$B$23,$B$24,$B$25,$B$27,$B$28,$F$13)</f>
        <v>3.4045258879843718</v>
      </c>
      <c r="L19" s="176">
        <f ca="1">_xll.Export_ParabolicVol_SimpleSquareRootCall($E19,$G19,L$15,$B$21,$B$22,$B$23,$B$24,$B$25,$B$27,$B$28,$F$13)</f>
        <v>3.1360342772437737</v>
      </c>
      <c r="M19" s="176">
        <f ca="1">_xll.Export_ParabolicVol_SimpleSquareRootCall($E19,$G19,M$15,$B$21,$B$22,$B$23,$B$24,$B$25,$B$27,$B$28,$F$13)</f>
        <v>2.8979598814678216</v>
      </c>
      <c r="N19" s="176">
        <f ca="1">_xll.Export_ParabolicVol_SimpleSquareRootCall($E19,$G19,N$15,$B$21,$B$22,$B$23,$B$24,$B$25,$B$27,$B$28,$F$13)</f>
        <v>2.6881475408676923</v>
      </c>
      <c r="O19" s="176">
        <f ca="1">_xll.Export_ParabolicVol_SimpleSquareRootCall($E19,$G19,O$15,$B$21,$B$22,$B$23,$B$24,$B$25,$B$27,$B$28,$F$13)</f>
        <v>2.5046279817813271</v>
      </c>
      <c r="P19" s="176">
        <f ca="1">_xll.Export_ParabolicVol_SimpleSquareRootCall($E19,$G19,P$15,$B$21,$B$22,$B$23,$B$24,$B$25,$B$27,$B$28,$F$13)</f>
        <v>2.3456007440091797</v>
      </c>
      <c r="Q19" s="176">
        <f ca="1">_xll.Export_ParabolicVol_SimpleSquareRootCall($E19,$G19,Q$15,$B$21,$B$22,$B$23,$B$24,$B$25,$B$27,$B$28,$F$13)</f>
        <v>2.2094196375757531</v>
      </c>
      <c r="R19" s="176">
        <f ca="1">_xll.Export_ParabolicVol_SimpleSquareRootCall($E19,$G19,R$15,$B$21,$B$22,$B$23,$B$24,$B$25,$B$27,$B$28,$F$13)</f>
        <v>2.0945809974102896</v>
      </c>
      <c r="S19" s="176">
        <f ca="1">_xll.Export_ParabolicVol_SimpleSquareRootCall($E19,$G19,S$15,$B$21,$B$22,$B$23,$B$24,$B$25,$B$27,$B$28,$F$13)</f>
        <v>1.9997146217228854</v>
      </c>
      <c r="T19" s="176">
        <f ca="1">_xll.Export_ParabolicVol_SimpleSquareRootCall($E19,$G19,T$15,$B$21,$B$22,$B$23,$B$24,$B$25,$B$27,$B$28,$F$13)</f>
        <v>1.923576909358403</v>
      </c>
      <c r="U19" s="176">
        <f ca="1">_xll.Export_ParabolicVol_SimpleSquareRootCall($E19,$G19,U$15,$B$21,$B$22,$B$23,$B$24,$B$25,$B$27,$B$28,$F$13)</f>
        <v>1.8650454851423142</v>
      </c>
      <c r="V19" s="176">
        <f ca="1">_xll.Export_ParabolicVol_SimpleSquareRootCall($E19,$G19,V$15,$B$21,$B$22,$B$23,$B$24,$B$25,$B$27,$B$28,$F$13)</f>
        <v>1.8231144685251395</v>
      </c>
      <c r="W19" s="176">
        <f ca="1">_xll.Export_ParabolicVol_SimpleSquareRootCall($E19,$G19,W$15,$B$21,$B$22,$B$23,$B$24,$B$25,$B$27,$B$28,$F$13)</f>
        <v>1.7968894836829559</v>
      </c>
      <c r="X19" s="176">
        <f ca="1">_xll.Export_ParabolicVol_SimpleSquareRootCall($E19,$G19,X$15,$B$21,$B$22,$B$23,$B$24,$B$25,$B$27,$B$28,$F$13)</f>
        <v>1.7855815145383604</v>
      </c>
      <c r="Y19" s="176">
        <f ca="1">_xll.Export_ParabolicVol_SimpleSquareRootCall($E19,$G19,Y$15,$B$21,$B$22,$B$23,$B$24,$B$25,$B$27,$B$28,$F$13)</f>
        <v>1.7884987633207301</v>
      </c>
      <c r="Z19" s="176">
        <f ca="1">_xll.Export_ParabolicVol_SimpleSquareRootCall($E19,$G19,Z$15,$B$21,$B$22,$B$23,$B$24,$B$25,$B$27,$B$28,$F$13)</f>
        <v>1.8050357660604108</v>
      </c>
      <c r="AA19" s="176">
        <f ca="1">_xll.Export_ParabolicVol_SimpleSquareRootCall($E19,$G19,AA$15,$B$21,$B$22,$B$23,$B$24,$B$25,$B$27,$B$28,$F$13)</f>
        <v>1.8346591465207487</v>
      </c>
      <c r="AB19" s="176">
        <f ca="1">_xll.Export_ParabolicVol_SimpleSquareRootCall($E19,$G19,AB$15,$B$21,$B$22,$B$23,$B$24,$B$25,$B$27,$B$28,$F$13)</f>
        <v>1.876889550534067</v>
      </c>
      <c r="AC19" s="176">
        <f ca="1">_xll.Export_ParabolicVol_SimpleSquareRootCall($E19,$G19,AC$15,$B$21,$B$22,$B$23,$B$24,$B$25,$B$27,$B$28,$F$13)</f>
        <v>1.9312795002917438</v>
      </c>
      <c r="AD19" s="176">
        <f ca="1">_xll.Export_ParabolicVol_SimpleSquareRootCall($E19,$G19,AD$15,$B$21,$B$22,$B$23,$B$24,$B$25,$B$27,$B$28,$F$13)</f>
        <v>1.9973871524108222</v>
      </c>
      <c r="AE19" s="176">
        <f ca="1">_xll.Export_ParabolicVol_SimpleSquareRootCall($E19,$G19,AE$15,$B$21,$B$22,$B$23,$B$24,$B$25,$B$27,$B$28,$F$13)</f>
        <v>2.0747462464967836</v>
      </c>
      <c r="AF19" s="176">
        <f ca="1">_xll.Export_ParabolicVol_SimpleSquareRootCall($E19,$G19,AF$15,$B$21,$B$22,$B$23,$B$24,$B$25,$B$27,$B$28,$F$13)</f>
        <v>2.1628329030978533</v>
      </c>
      <c r="AG19" s="176">
        <f ca="1">_xll.Export_ParabolicVol_SimpleSquareRootCall($E19,$G19,AG$15,$B$21,$B$22,$B$23,$B$24,$B$25,$B$27,$B$28,$F$13)</f>
        <v>2.2610303763172088</v>
      </c>
      <c r="AH19" s="176">
        <f ca="1">_xll.Export_ParabolicVol_SimpleSquareRootCall($E19,$G19,AH$15,$B$21,$B$22,$B$23,$B$24,$B$25,$B$27,$B$28,$F$13)</f>
        <v>2.3685933812791595</v>
      </c>
      <c r="AJ19" s="176">
        <f ca="1">_xll.Export_Bergomi_SimpleSquareRootCall($E19,$G19,AJ$15,$B$15,$B$16,$B$17,$B$18,$B$19,$G19,$G19+$B$31,SUM!$F$12:$F$28,SUM!$G$12:$G$28,$B$21,$B$22,$B$23,$B$24,$B$25,$B$26,$B$27,$B$28,$B$29,$F$13)</f>
        <v>4.0424084593158387</v>
      </c>
      <c r="AK19" s="176">
        <f ca="1">_xll.Export_Bergomi_SimpleSquareRootCall($E19,$G19,AK$15,$B$15,$B$16,$B$17,$B$18,$B$19,$G19,$G19+$B$31,SUM!$F$12:$F$28,SUM!$G$12:$G$28,$B$21,$B$22,$B$23,$B$24,$B$25,$B$26,$B$27,$B$28,$B$29,$F$13)</f>
        <v>3.705764296303113</v>
      </c>
      <c r="AL19" s="176">
        <f ca="1">_xll.Export_Bergomi_SimpleSquareRootCall($E19,$G19,AL$15,$B$15,$B$16,$B$17,$B$18,$B$19,$G19,$G19+$B$31,SUM!$F$12:$F$28,SUM!$G$12:$G$28,$B$21,$B$22,$B$23,$B$24,$B$25,$B$26,$B$27,$B$28,$B$29,$F$13)</f>
        <v>3.4044805972061574</v>
      </c>
      <c r="AM19" s="176">
        <f ca="1">_xll.Export_Bergomi_SimpleSquareRootCall($E19,$G19,AM$15,$B$15,$B$16,$B$17,$B$18,$B$19,$G19,$G19+$B$31,SUM!$F$12:$F$28,SUM!$G$12:$G$28,$B$21,$B$22,$B$23,$B$24,$B$25,$B$26,$B$27,$B$28,$B$29,$F$13)</f>
        <v>3.1359755349707372</v>
      </c>
      <c r="AN19" s="176">
        <f ca="1">_xll.Export_Bergomi_SimpleSquareRootCall($E19,$G19,AN$15,$B$15,$B$16,$B$17,$B$18,$B$19,$G19,$G19+$B$31,SUM!$F$12:$F$28,SUM!$G$12:$G$28,$B$21,$B$22,$B$23,$B$24,$B$25,$B$26,$B$27,$B$28,$B$29,$F$13)</f>
        <v>2.8978894365633066</v>
      </c>
      <c r="AO19" s="176">
        <f ca="1">_xll.Export_Bergomi_SimpleSquareRootCall($E19,$G19,AO$15,$B$15,$B$16,$B$17,$B$18,$B$19,$G19,$G19+$B$31,SUM!$F$12:$F$28,SUM!$G$12:$G$28,$B$21,$B$22,$B$23,$B$24,$B$25,$B$26,$B$27,$B$28,$B$29,$F$13)</f>
        <v>2.6880669369947556</v>
      </c>
      <c r="AP19" s="176">
        <f ca="1">_xll.Export_Bergomi_SimpleSquareRootCall($E19,$G19,AP$15,$B$15,$B$16,$B$17,$B$18,$B$19,$G19,$G19+$B$31,SUM!$F$12:$F$28,SUM!$G$12:$G$28,$B$21,$B$22,$B$23,$B$24,$B$25,$B$26,$B$27,$B$28,$B$29,$F$13)</f>
        <v>2.5045385568868594</v>
      </c>
      <c r="AQ19" s="176">
        <f ca="1">_xll.Export_Bergomi_SimpleSquareRootCall($E19,$G19,AQ$15,$B$15,$B$16,$B$17,$B$18,$B$19,$G19,$G19+$B$31,SUM!$F$12:$F$28,SUM!$G$12:$G$28,$B$21,$B$22,$B$23,$B$24,$B$25,$B$26,$B$27,$B$28,$B$29,$F$13)</f>
        <v>2.3455036349069056</v>
      </c>
      <c r="AR19" s="176">
        <f ca="1">_xll.Export_Bergomi_SimpleSquareRootCall($E19,$G19,AR$15,$B$15,$B$16,$B$17,$B$18,$B$19,$G19,$G19+$B$31,SUM!$F$12:$F$28,SUM!$G$12:$G$28,$B$21,$B$22,$B$23,$B$24,$B$25,$B$26,$B$27,$B$28,$B$29,$F$13)</f>
        <v>2.2093157883964163</v>
      </c>
      <c r="AS19" s="176">
        <f ca="1">_xll.Export_Bergomi_SimpleSquareRootCall($E19,$G19,AS$15,$B$15,$B$16,$B$17,$B$18,$B$19,$G19,$G19+$B$31,SUM!$F$12:$F$28,SUM!$G$12:$G$28,$B$21,$B$22,$B$23,$B$24,$B$25,$B$26,$B$27,$B$28,$B$29,$F$13)</f>
        <v>2.0944711710366848</v>
      </c>
      <c r="AT19" s="176">
        <f ca="1">_xll.Export_Bergomi_SimpleSquareRootCall($E19,$G19,AT$15,$B$15,$B$16,$B$17,$B$18,$B$19,$G19,$G19+$B$31,SUM!$F$12:$F$28,SUM!$G$12:$G$28,$B$21,$B$22,$B$23,$B$24,$B$25,$B$26,$B$27,$B$28,$B$29,$F$13)</f>
        <v>1.999599413558319</v>
      </c>
      <c r="AU19" s="176">
        <f ca="1">_xll.Export_Bergomi_SimpleSquareRootCall($E19,$G19,AU$15,$B$15,$B$16,$B$17,$B$18,$B$19,$G19,$G19+$B$31,SUM!$F$12:$F$28,SUM!$G$12:$G$28,$B$21,$B$22,$B$23,$B$24,$B$25,$B$26,$B$27,$B$28,$B$29,$F$13)</f>
        <v>1.9234567629312278</v>
      </c>
      <c r="AV19" s="176">
        <f ca="1">_xll.Export_Bergomi_SimpleSquareRootCall($E19,$G19,AV$15,$B$15,$B$16,$B$17,$B$18,$B$19,$G19,$G19+$B$31,SUM!$F$12:$F$28,SUM!$G$12:$G$28,$B$21,$B$22,$B$23,$B$24,$B$25,$B$26,$B$27,$B$28,$B$29,$F$13)</f>
        <v>1.8649207091574158</v>
      </c>
      <c r="AW19" s="176">
        <f ca="1">_xll.Export_Bergomi_SimpleSquareRootCall($E19,$G19,AW$15,$B$15,$B$16,$B$17,$B$18,$B$19,$G19,$G19+$B$31,SUM!$F$12:$F$28,SUM!$G$12:$G$28,$B$21,$B$22,$B$23,$B$24,$B$25,$B$26,$B$27,$B$28,$B$29,$F$13)</f>
        <v>1.8229852550585908</v>
      </c>
      <c r="AX19" s="176">
        <f ca="1">_xll.Export_Bergomi_SimpleSquareRootCall($E19,$G19,AX$15,$B$15,$B$16,$B$17,$B$18,$B$19,$G19,$G19+$B$31,SUM!$F$12:$F$28,SUM!$G$12:$G$28,$B$21,$B$22,$B$23,$B$24,$B$25,$B$26,$B$27,$B$28,$B$29,$F$13)</f>
        <v>1.7967559272922577</v>
      </c>
      <c r="AY19" s="176">
        <f ca="1">_xll.Export_Bergomi_SimpleSquareRootCall($E19,$G19,AY$15,$B$15,$B$16,$B$17,$B$18,$B$19,$G19,$G19+$B$31,SUM!$F$12:$F$28,SUM!$G$12:$G$28,$B$21,$B$22,$B$23,$B$24,$B$25,$B$26,$B$27,$B$28,$B$29,$F$13)</f>
        <v>1.7854436321346658</v>
      </c>
      <c r="AZ19" s="176">
        <f ca="1">_xll.Export_Bergomi_SimpleSquareRootCall($E19,$G19,AZ$15,$B$15,$B$16,$B$17,$B$18,$B$19,$G19,$G19+$B$31,SUM!$F$12:$F$28,SUM!$G$12:$G$28,$B$21,$B$22,$B$23,$B$24,$B$25,$B$26,$B$27,$B$28,$B$29,$F$13)</f>
        <v>1.7883565147203406</v>
      </c>
      <c r="BA19" s="176">
        <f ca="1">_xll.Export_Bergomi_SimpleSquareRootCall($E19,$G19,BA$15,$B$15,$B$16,$B$17,$B$18,$B$19,$G19,$G19+$B$31,SUM!$F$12:$F$28,SUM!$G$12:$G$28,$B$21,$B$22,$B$23,$B$24,$B$25,$B$26,$B$27,$B$28,$B$29,$F$13)</f>
        <v>1.8048890751949733</v>
      </c>
      <c r="BB19" s="176">
        <f ca="1">_xll.Export_Bergomi_SimpleSquareRootCall($E19,$G19,BB$15,$B$15,$B$16,$B$17,$B$18,$B$19,$G19,$G19+$B$31,SUM!$F$12:$F$28,SUM!$G$12:$G$28,$B$21,$B$22,$B$23,$B$24,$B$25,$B$26,$B$27,$B$28,$B$29,$F$13)</f>
        <v>1.834507923328393</v>
      </c>
      <c r="BC19" s="176">
        <f ca="1">_xll.Export_Bergomi_SimpleSquareRootCall($E19,$G19,BC$15,$B$15,$B$16,$B$17,$B$18,$B$19,$G19,$G19+$B$31,SUM!$F$12:$F$28,SUM!$G$12:$G$28,$B$21,$B$22,$B$23,$B$24,$B$25,$B$26,$B$27,$B$28,$B$29,$F$13)</f>
        <v>1.8767337135651236</v>
      </c>
      <c r="BD19" s="176">
        <f ca="1">_xll.Export_Bergomi_SimpleSquareRootCall($E19,$G19,BD$15,$B$15,$B$16,$B$17,$B$18,$B$19,$G19,$G19+$B$31,SUM!$F$12:$F$28,SUM!$G$12:$G$28,$B$21,$B$22,$B$23,$B$24,$B$25,$B$26,$B$27,$B$28,$B$29,$F$13)</f>
        <v>1.9311190000293652</v>
      </c>
      <c r="BE19" s="176">
        <f ca="1">_xll.Export_Bergomi_SimpleSquareRootCall($E19,$G19,BE$15,$B$15,$B$16,$B$17,$B$18,$B$19,$G19,$G19+$B$31,SUM!$F$12:$F$28,SUM!$G$12:$G$28,$B$21,$B$22,$B$23,$B$24,$B$25,$B$26,$B$27,$B$28,$B$29,$F$13)</f>
        <v>1.9972219952175401</v>
      </c>
      <c r="BF19" s="176">
        <f ca="1">_xll.Export_Bergomi_SimpleSquareRootCall($E19,$G19,BF$15,$B$15,$B$16,$B$17,$B$18,$B$19,$G19,$G19+$B$31,SUM!$F$12:$F$28,SUM!$G$12:$G$28,$B$21,$B$22,$B$23,$B$24,$B$25,$B$26,$B$27,$B$28,$B$29,$F$13)</f>
        <v>2.0745765189437693</v>
      </c>
      <c r="BG19" s="176">
        <f ca="1">_xll.Export_Bergomi_SimpleSquareRootCall($E19,$G19,BG$15,$B$15,$B$16,$B$17,$B$18,$B$19,$G19,$G19+$B$31,SUM!$F$12:$F$28,SUM!$G$12:$G$28,$B$21,$B$22,$B$23,$B$24,$B$25,$B$26,$B$27,$B$28,$B$29,$F$13)</f>
        <v>2.1626587962106454</v>
      </c>
      <c r="BH19" s="176">
        <f ca="1">_xll.Export_Bergomi_SimpleSquareRootCall($E19,$G19,BH$15,$B$15,$B$16,$B$17,$B$18,$B$19,$G19,$G19+$B$31,SUM!$F$12:$F$28,SUM!$G$12:$G$28,$B$21,$B$22,$B$23,$B$24,$B$25,$B$26,$B$27,$B$28,$B$29,$F$13)</f>
        <v>2.2608522089816172</v>
      </c>
      <c r="BI19" s="176">
        <f ca="1">_xll.Export_Bergomi_SimpleSquareRootCall($E19,$G19,BI$15,$B$15,$B$16,$B$17,$B$18,$B$19,$G19,$G19+$B$31,SUM!$F$12:$F$28,SUM!$G$12:$G$28,$B$21,$B$22,$B$23,$B$24,$B$25,$B$26,$B$27,$B$28,$B$29,$F$13)</f>
        <v>2.3684116217048126</v>
      </c>
      <c r="BL19" s="169" t="e">
        <f ca="1">_xll.Export_ParabolicVol_VolSwapOption($G19,$G19,$G19+$B$31,BL$15,$B$15,$B$16,$B$17,$B$18,$B$19,$B$21,$B$22,$B$23,$B$24,SUM!$F$12:$F$28,SUM!$G$12:$G$28,OptionRacine!$B$27,OptionRacine!$B$26,OptionRacine!$B$28,OptionRacine!$F$13,OptionRacine!$BL$11,OptionRacine!$B$29)</f>
        <v>#VALUE!</v>
      </c>
      <c r="BM19" s="169" t="e">
        <f ca="1">_xll.Export_ParabolicVol_VolSwapOption($G19,$G19,$G19+$B$31,BM$15,$B$15,$B$16,$B$17,$B$18,$B$19,$B$21,$B$22,$B$23,$B$24,SUM!$F$12:$F$28,SUM!$G$12:$G$28,OptionRacine!$B$27,OptionRacine!$B$26,OptionRacine!$B$28,OptionRacine!$F$13,OptionRacine!$BL$11,OptionRacine!$B$29)</f>
        <v>#VALUE!</v>
      </c>
      <c r="BN19" s="169" t="e">
        <f ca="1">_xll.Export_ParabolicVol_VolSwapOption($G19,$G19,$G19+$B$31,BN$15,$B$15,$B$16,$B$17,$B$18,$B$19,$B$21,$B$22,$B$23,$B$24,SUM!$F$12:$F$28,SUM!$G$12:$G$28,OptionRacine!$B$27,OptionRacine!$B$26,OptionRacine!$B$28,OptionRacine!$F$13,OptionRacine!$BL$11,OptionRacine!$B$29)</f>
        <v>#VALUE!</v>
      </c>
      <c r="BO19" s="169" t="e">
        <f ca="1">_xll.Export_ParabolicVol_VolSwapOption($G19,$G19,$G19+$B$31,BO$15,$B$15,$B$16,$B$17,$B$18,$B$19,$B$21,$B$22,$B$23,$B$24,SUM!$F$12:$F$28,SUM!$G$12:$G$28,OptionRacine!$B$27,OptionRacine!$B$26,OptionRacine!$B$28,OptionRacine!$F$13,OptionRacine!$BL$11,OptionRacine!$B$29)</f>
        <v>#VALUE!</v>
      </c>
      <c r="BP19" s="169" t="e">
        <f ca="1">_xll.Export_ParabolicVol_VolSwapOption($G19,$G19,$G19+$B$31,BP$15,$B$15,$B$16,$B$17,$B$18,$B$19,$B$21,$B$22,$B$23,$B$24,SUM!$F$12:$F$28,SUM!$G$12:$G$28,OptionRacine!$B$27,OptionRacine!$B$26,OptionRacine!$B$28,OptionRacine!$F$13,OptionRacine!$BL$11,OptionRacine!$B$29)</f>
        <v>#VALUE!</v>
      </c>
      <c r="BQ19" s="169" t="e">
        <f ca="1">_xll.Export_ParabolicVol_VolSwapOption($G19,$G19,$G19+$B$31,BQ$15,$B$15,$B$16,$B$17,$B$18,$B$19,$B$21,$B$22,$B$23,$B$24,SUM!$F$12:$F$28,SUM!$G$12:$G$28,OptionRacine!$B$27,OptionRacine!$B$26,OptionRacine!$B$28,OptionRacine!$F$13,OptionRacine!$BL$11,OptionRacine!$B$29)</f>
        <v>#VALUE!</v>
      </c>
      <c r="BR19" s="169" t="e">
        <f ca="1">_xll.Export_ParabolicVol_VolSwapOption($G19,$G19,$G19+$B$31,BR$15,$B$15,$B$16,$B$17,$B$18,$B$19,$B$21,$B$22,$B$23,$B$24,SUM!$F$12:$F$28,SUM!$G$12:$G$28,OptionRacine!$B$27,OptionRacine!$B$26,OptionRacine!$B$28,OptionRacine!$F$13,OptionRacine!$BL$11,OptionRacine!$B$29)</f>
        <v>#VALUE!</v>
      </c>
      <c r="BS19" s="169" t="e">
        <f ca="1">_xll.Export_ParabolicVol_VolSwapOption($G19,$G19,$G19+$B$31,BS$15,$B$15,$B$16,$B$17,$B$18,$B$19,$B$21,$B$22,$B$23,$B$24,SUM!$F$12:$F$28,SUM!$G$12:$G$28,OptionRacine!$B$27,OptionRacine!$B$26,OptionRacine!$B$28,OptionRacine!$F$13,OptionRacine!$BL$11,OptionRacine!$B$29)</f>
        <v>#VALUE!</v>
      </c>
      <c r="BT19" s="169" t="e">
        <f ca="1">_xll.Export_ParabolicVol_VolSwapOption($G19,$G19,$G19+$B$31,BT$15,$B$15,$B$16,$B$17,$B$18,$B$19,$B$21,$B$22,$B$23,$B$24,SUM!$F$12:$F$28,SUM!$G$12:$G$28,OptionRacine!$B$27,OptionRacine!$B$26,OptionRacine!$B$28,OptionRacine!$F$13,OptionRacine!$BL$11,OptionRacine!$B$29)</f>
        <v>#VALUE!</v>
      </c>
      <c r="BU19" s="169" t="e">
        <f ca="1">_xll.Export_ParabolicVol_VolSwapOption($G19,$G19,$G19+$B$31,BU$15,$B$15,$B$16,$B$17,$B$18,$B$19,$B$21,$B$22,$B$23,$B$24,SUM!$F$12:$F$28,SUM!$G$12:$G$28,OptionRacine!$B$27,OptionRacine!$B$26,OptionRacine!$B$28,OptionRacine!$F$13,OptionRacine!$BL$11,OptionRacine!$B$29)</f>
        <v>#VALUE!</v>
      </c>
      <c r="BV19" s="169" t="e">
        <f ca="1">_xll.Export_ParabolicVol_VolSwapOption($G19,$G19,$G19+$B$31,BV$15,$B$15,$B$16,$B$17,$B$18,$B$19,$B$21,$B$22,$B$23,$B$24,SUM!$F$12:$F$28,SUM!$G$12:$G$28,OptionRacine!$B$27,OptionRacine!$B$26,OptionRacine!$B$28,OptionRacine!$F$13,OptionRacine!$BL$11,OptionRacine!$B$29)</f>
        <v>#VALUE!</v>
      </c>
      <c r="BW19" s="169" t="e">
        <f ca="1">_xll.Export_ParabolicVol_VolSwapOption($G19,$G19,$G19+$B$31,BW$15,$B$15,$B$16,$B$17,$B$18,$B$19,$B$21,$B$22,$B$23,$B$24,SUM!$F$12:$F$28,SUM!$G$12:$G$28,OptionRacine!$B$27,OptionRacine!$B$26,OptionRacine!$B$28,OptionRacine!$F$13,OptionRacine!$BL$11,OptionRacine!$B$29)</f>
        <v>#VALUE!</v>
      </c>
      <c r="BX19" s="169" t="e">
        <f ca="1">_xll.Export_ParabolicVol_VolSwapOption($G19,$G19,$G19+$B$31,BX$15,$B$15,$B$16,$B$17,$B$18,$B$19,$B$21,$B$22,$B$23,$B$24,SUM!$F$12:$F$28,SUM!$G$12:$G$28,OptionRacine!$B$27,OptionRacine!$B$26,OptionRacine!$B$28,OptionRacine!$F$13,OptionRacine!$BL$11,OptionRacine!$B$29)</f>
        <v>#VALUE!</v>
      </c>
      <c r="BY19" s="169" t="e">
        <f ca="1">_xll.Export_ParabolicVol_VolSwapOption($G19,$G19,$G19+$B$31,BY$15,$B$15,$B$16,$B$17,$B$18,$B$19,$B$21,$B$22,$B$23,$B$24,SUM!$F$12:$F$28,SUM!$G$12:$G$28,OptionRacine!$B$27,OptionRacine!$B$26,OptionRacine!$B$28,OptionRacine!$F$13,OptionRacine!$BL$11,OptionRacine!$B$29)</f>
        <v>#VALUE!</v>
      </c>
      <c r="BZ19" s="169" t="e">
        <f ca="1">_xll.Export_ParabolicVol_VolSwapOption($G19,$G19,$G19+$B$31,BZ$15,$B$15,$B$16,$B$17,$B$18,$B$19,$B$21,$B$22,$B$23,$B$24,SUM!$F$12:$F$28,SUM!$G$12:$G$28,OptionRacine!$B$27,OptionRacine!$B$26,OptionRacine!$B$28,OptionRacine!$F$13,OptionRacine!$BL$11,OptionRacine!$B$29)</f>
        <v>#VALUE!</v>
      </c>
      <c r="CA19" s="169" t="e">
        <f ca="1">_xll.Export_ParabolicVol_VolSwapOption($G19,$G19,$G19+$B$31,CA$15,$B$15,$B$16,$B$17,$B$18,$B$19,$B$21,$B$22,$B$23,$B$24,SUM!$F$12:$F$28,SUM!$G$12:$G$28,OptionRacine!$B$27,OptionRacine!$B$26,OptionRacine!$B$28,OptionRacine!$F$13,OptionRacine!$BL$11,OptionRacine!$B$29)</f>
        <v>#VALUE!</v>
      </c>
      <c r="CB19" s="169" t="e">
        <f ca="1">_xll.Export_ParabolicVol_VolSwapOption($G19,$G19,$G19+$B$31,CB$15,$B$15,$B$16,$B$17,$B$18,$B$19,$B$21,$B$22,$B$23,$B$24,SUM!$F$12:$F$28,SUM!$G$12:$G$28,OptionRacine!$B$27,OptionRacine!$B$26,OptionRacine!$B$28,OptionRacine!$F$13,OptionRacine!$BL$11,OptionRacine!$B$29)</f>
        <v>#VALUE!</v>
      </c>
      <c r="CC19" s="169" t="e">
        <f ca="1">_xll.Export_ParabolicVol_VolSwapOption($G19,$G19,$G19+$B$31,CC$15,$B$15,$B$16,$B$17,$B$18,$B$19,$B$21,$B$22,$B$23,$B$24,SUM!$F$12:$F$28,SUM!$G$12:$G$28,OptionRacine!$B$27,OptionRacine!$B$26,OptionRacine!$B$28,OptionRacine!$F$13,OptionRacine!$BL$11,OptionRacine!$B$29)</f>
        <v>#VALUE!</v>
      </c>
      <c r="CD19" s="169" t="e">
        <f ca="1">_xll.Export_ParabolicVol_VolSwapOption($G19,$G19,$G19+$B$31,CD$15,$B$15,$B$16,$B$17,$B$18,$B$19,$B$21,$B$22,$B$23,$B$24,SUM!$F$12:$F$28,SUM!$G$12:$G$28,OptionRacine!$B$27,OptionRacine!$B$26,OptionRacine!$B$28,OptionRacine!$F$13,OptionRacine!$BL$11,OptionRacine!$B$29)</f>
        <v>#VALUE!</v>
      </c>
      <c r="CE19" s="169" t="e">
        <f ca="1">_xll.Export_ParabolicVol_VolSwapOption($G19,$G19,$G19+$B$31,CE$15,$B$15,$B$16,$B$17,$B$18,$B$19,$B$21,$B$22,$B$23,$B$24,SUM!$F$12:$F$28,SUM!$G$12:$G$28,OptionRacine!$B$27,OptionRacine!$B$26,OptionRacine!$B$28,OptionRacine!$F$13,OptionRacine!$BL$11,OptionRacine!$B$29)</f>
        <v>#VALUE!</v>
      </c>
      <c r="CF19" s="169" t="e">
        <f ca="1">_xll.Export_ParabolicVol_VolSwapOption($G19,$G19,$G19+$B$31,CF$15,$B$15,$B$16,$B$17,$B$18,$B$19,$B$21,$B$22,$B$23,$B$24,SUM!$F$12:$F$28,SUM!$G$12:$G$28,OptionRacine!$B$27,OptionRacine!$B$26,OptionRacine!$B$28,OptionRacine!$F$13,OptionRacine!$BL$11,OptionRacine!$B$29)</f>
        <v>#VALUE!</v>
      </c>
      <c r="CG19" s="169" t="e">
        <f ca="1">_xll.Export_ParabolicVol_VolSwapOption($G19,$G19,$G19+$B$31,CG$15,$B$15,$B$16,$B$17,$B$18,$B$19,$B$21,$B$22,$B$23,$B$24,SUM!$F$12:$F$28,SUM!$G$12:$G$28,OptionRacine!$B$27,OptionRacine!$B$26,OptionRacine!$B$28,OptionRacine!$F$13,OptionRacine!$BL$11,OptionRacine!$B$29)</f>
        <v>#VALUE!</v>
      </c>
      <c r="CH19" s="169" t="e">
        <f ca="1">_xll.Export_ParabolicVol_VolSwapOption($G19,$G19,$G19+$B$31,CH$15,$B$15,$B$16,$B$17,$B$18,$B$19,$B$21,$B$22,$B$23,$B$24,SUM!$F$12:$F$28,SUM!$G$12:$G$28,OptionRacine!$B$27,OptionRacine!$B$26,OptionRacine!$B$28,OptionRacine!$F$13,OptionRacine!$BL$11,OptionRacine!$B$29)</f>
        <v>#VALUE!</v>
      </c>
      <c r="CI19" s="169" t="e">
        <f ca="1">_xll.Export_ParabolicVol_VolSwapOption($G19,$G19,$G19+$B$31,CI$15,$B$15,$B$16,$B$17,$B$18,$B$19,$B$21,$B$22,$B$23,$B$24,SUM!$F$12:$F$28,SUM!$G$12:$G$28,OptionRacine!$B$27,OptionRacine!$B$26,OptionRacine!$B$28,OptionRacine!$F$13,OptionRacine!$BL$11,OptionRacine!$B$29)</f>
        <v>#VALUE!</v>
      </c>
      <c r="CJ19" s="169" t="e">
        <f ca="1">_xll.Export_ParabolicVol_VolSwapOption($G19,$G19,$G19+$B$31,CJ$15,$B$15,$B$16,$B$17,$B$18,$B$19,$B$21,$B$22,$B$23,$B$24,SUM!$F$12:$F$28,SUM!$G$12:$G$28,OptionRacine!$B$27,OptionRacine!$B$26,OptionRacine!$B$28,OptionRacine!$F$13,OptionRacine!$BL$11,OptionRacine!$B$29)</f>
        <v>#VALUE!</v>
      </c>
      <c r="CK19" s="169" t="e">
        <f ca="1">_xll.Export_ParabolicVol_VolSwapOption($G19,$G19,$G19+$B$31,CK$15,$B$15,$B$16,$B$17,$B$18,$B$19,$B$21,$B$22,$B$23,$B$24,SUM!$F$12:$F$28,SUM!$G$12:$G$28,OptionRacine!$B$27,OptionRacine!$B$26,OptionRacine!$B$28,OptionRacine!$F$13,OptionRacine!$BL$11,OptionRacine!$B$29)</f>
        <v>#VALUE!</v>
      </c>
      <c r="CN19" s="181">
        <f ca="1">_xll.Export_ParabolicVol_VIXLikeOption(SUM!$F$12:$F$28,SUM!$G$12:$G$28,$E19,$G19,CN$15,$B$15,$B$16,$B$17,$B$18,$B$19,$B$21,$B$22,$B$23,$B$24,$B$25,$B$27,$B$26,$B$28,$F$13,$B$31,$CN$11,$B$29)</f>
        <v>4.0424084593158387</v>
      </c>
      <c r="CO19" s="181">
        <f ca="1">_xll.Export_ParabolicVol_VIXLikeOption(SUM!$F$12:$F$28,SUM!$G$12:$G$28,$E19,$G19,CO$15,$B$15,$B$16,$B$17,$B$18,$B$19,$B$21,$B$22,$B$23,$B$24,$B$25,$B$27,$B$26,$B$28,$F$13,$B$31,$CN$11,$B$29)</f>
        <v>3.705764296303113</v>
      </c>
      <c r="CP19" s="181">
        <f ca="1">_xll.Export_ParabolicVol_VIXLikeOption(SUM!$F$12:$F$28,SUM!$G$12:$G$28,$E19,$G19,CP$15,$B$15,$B$16,$B$17,$B$18,$B$19,$B$21,$B$22,$B$23,$B$24,$B$25,$B$27,$B$26,$B$28,$F$13,$B$31,$CN$11,$B$29)</f>
        <v>3.4044805972061574</v>
      </c>
      <c r="CQ19" s="181">
        <f ca="1">_xll.Export_ParabolicVol_VIXLikeOption(SUM!$F$12:$F$28,SUM!$G$12:$G$28,$E19,$G19,CQ$15,$B$15,$B$16,$B$17,$B$18,$B$19,$B$21,$B$22,$B$23,$B$24,$B$25,$B$27,$B$26,$B$28,$F$13,$B$31,$CN$11,$B$29)</f>
        <v>3.1359755349707372</v>
      </c>
      <c r="CR19" s="181">
        <f ca="1">_xll.Export_ParabolicVol_VIXLikeOption(SUM!$F$12:$F$28,SUM!$G$12:$G$28,$E19,$G19,CR$15,$B$15,$B$16,$B$17,$B$18,$B$19,$B$21,$B$22,$B$23,$B$24,$B$25,$B$27,$B$26,$B$28,$F$13,$B$31,$CN$11,$B$29)</f>
        <v>2.8978894365633066</v>
      </c>
      <c r="CS19" s="181">
        <f ca="1">_xll.Export_ParabolicVol_VIXLikeOption(SUM!$F$12:$F$28,SUM!$G$12:$G$28,$E19,$G19,CS$15,$B$15,$B$16,$B$17,$B$18,$B$19,$B$21,$B$22,$B$23,$B$24,$B$25,$B$27,$B$26,$B$28,$F$13,$B$31,$CN$11,$B$29)</f>
        <v>2.6880669369947556</v>
      </c>
      <c r="CT19" s="181">
        <f ca="1">_xll.Export_ParabolicVol_VIXLikeOption(SUM!$F$12:$F$28,SUM!$G$12:$G$28,$E19,$G19,CT$15,$B$15,$B$16,$B$17,$B$18,$B$19,$B$21,$B$22,$B$23,$B$24,$B$25,$B$27,$B$26,$B$28,$F$13,$B$31,$CN$11,$B$29)</f>
        <v>2.5045385568868594</v>
      </c>
      <c r="CU19" s="181">
        <f ca="1">_xll.Export_ParabolicVol_VIXLikeOption(SUM!$F$12:$F$28,SUM!$G$12:$G$28,$E19,$G19,CU$15,$B$15,$B$16,$B$17,$B$18,$B$19,$B$21,$B$22,$B$23,$B$24,$B$25,$B$27,$B$26,$B$28,$F$13,$B$31,$CN$11,$B$29)</f>
        <v>2.3455036349069056</v>
      </c>
      <c r="CV19" s="181">
        <f ca="1">_xll.Export_ParabolicVol_VIXLikeOption(SUM!$F$12:$F$28,SUM!$G$12:$G$28,$E19,$G19,CV$15,$B$15,$B$16,$B$17,$B$18,$B$19,$B$21,$B$22,$B$23,$B$24,$B$25,$B$27,$B$26,$B$28,$F$13,$B$31,$CN$11,$B$29)</f>
        <v>2.2093157883964163</v>
      </c>
      <c r="CW19" s="181">
        <f ca="1">_xll.Export_ParabolicVol_VIXLikeOption(SUM!$F$12:$F$28,SUM!$G$12:$G$28,$E19,$G19,CW$15,$B$15,$B$16,$B$17,$B$18,$B$19,$B$21,$B$22,$B$23,$B$24,$B$25,$B$27,$B$26,$B$28,$F$13,$B$31,$CN$11,$B$29)</f>
        <v>2.0944711710366848</v>
      </c>
      <c r="CX19" s="181">
        <f ca="1">_xll.Export_ParabolicVol_VIXLikeOption(SUM!$F$12:$F$28,SUM!$G$12:$G$28,$E19,$G19,CX$15,$B$15,$B$16,$B$17,$B$18,$B$19,$B$21,$B$22,$B$23,$B$24,$B$25,$B$27,$B$26,$B$28,$F$13,$B$31,$CN$11,$B$29)</f>
        <v>1.999599413558319</v>
      </c>
      <c r="CY19" s="181">
        <f ca="1">_xll.Export_ParabolicVol_VIXLikeOption(SUM!$F$12:$F$28,SUM!$G$12:$G$28,$E19,$G19,CY$15,$B$15,$B$16,$B$17,$B$18,$B$19,$B$21,$B$22,$B$23,$B$24,$B$25,$B$27,$B$26,$B$28,$F$13,$B$31,$CN$11,$B$29)</f>
        <v>1.9234567629312278</v>
      </c>
      <c r="CZ19" s="181">
        <f ca="1">_xll.Export_ParabolicVol_VIXLikeOption(SUM!$F$12:$F$28,SUM!$G$12:$G$28,$E19,$G19,CZ$15,$B$15,$B$16,$B$17,$B$18,$B$19,$B$21,$B$22,$B$23,$B$24,$B$25,$B$27,$B$26,$B$28,$F$13,$B$31,$CN$11,$B$29)</f>
        <v>1.8649207091574158</v>
      </c>
      <c r="DA19" s="181">
        <f ca="1">_xll.Export_ParabolicVol_VIXLikeOption(SUM!$F$12:$F$28,SUM!$G$12:$G$28,$E19,$G19,DA$15,$B$15,$B$16,$B$17,$B$18,$B$19,$B$21,$B$22,$B$23,$B$24,$B$25,$B$27,$B$26,$B$28,$F$13,$B$31,$CN$11,$B$29)</f>
        <v>1.8229852550585908</v>
      </c>
      <c r="DB19" s="181">
        <f ca="1">_xll.Export_ParabolicVol_VIXLikeOption(SUM!$F$12:$F$28,SUM!$G$12:$G$28,$E19,$G19,DB$15,$B$15,$B$16,$B$17,$B$18,$B$19,$B$21,$B$22,$B$23,$B$24,$B$25,$B$27,$B$26,$B$28,$F$13,$B$31,$CN$11,$B$29)</f>
        <v>1.7967559272922577</v>
      </c>
      <c r="DC19" s="181">
        <f ca="1">_xll.Export_ParabolicVol_VIXLikeOption(SUM!$F$12:$F$28,SUM!$G$12:$G$28,$E19,$G19,DC$15,$B$15,$B$16,$B$17,$B$18,$B$19,$B$21,$B$22,$B$23,$B$24,$B$25,$B$27,$B$26,$B$28,$F$13,$B$31,$CN$11,$B$29)</f>
        <v>1.7854436321346658</v>
      </c>
      <c r="DD19" s="181">
        <f ca="1">_xll.Export_ParabolicVol_VIXLikeOption(SUM!$F$12:$F$28,SUM!$G$12:$G$28,$E19,$G19,DD$15,$B$15,$B$16,$B$17,$B$18,$B$19,$B$21,$B$22,$B$23,$B$24,$B$25,$B$27,$B$26,$B$28,$F$13,$B$31,$CN$11,$B$29)</f>
        <v>1.7883565147203406</v>
      </c>
      <c r="DE19" s="181">
        <f ca="1">_xll.Export_ParabolicVol_VIXLikeOption(SUM!$F$12:$F$28,SUM!$G$12:$G$28,$E19,$G19,DE$15,$B$15,$B$16,$B$17,$B$18,$B$19,$B$21,$B$22,$B$23,$B$24,$B$25,$B$27,$B$26,$B$28,$F$13,$B$31,$CN$11,$B$29)</f>
        <v>1.8048890751949733</v>
      </c>
      <c r="DF19" s="181">
        <f ca="1">_xll.Export_ParabolicVol_VIXLikeOption(SUM!$F$12:$F$28,SUM!$G$12:$G$28,$E19,$G19,DF$15,$B$15,$B$16,$B$17,$B$18,$B$19,$B$21,$B$22,$B$23,$B$24,$B$25,$B$27,$B$26,$B$28,$F$13,$B$31,$CN$11,$B$29)</f>
        <v>1.834507923328393</v>
      </c>
      <c r="DG19" s="181">
        <f ca="1">_xll.Export_ParabolicVol_VIXLikeOption(SUM!$F$12:$F$28,SUM!$G$12:$G$28,$E19,$G19,DG$15,$B$15,$B$16,$B$17,$B$18,$B$19,$B$21,$B$22,$B$23,$B$24,$B$25,$B$27,$B$26,$B$28,$F$13,$B$31,$CN$11,$B$29)</f>
        <v>1.8767337135651236</v>
      </c>
      <c r="DH19" s="181">
        <f ca="1">_xll.Export_ParabolicVol_VIXLikeOption(SUM!$F$12:$F$28,SUM!$G$12:$G$28,$E19,$G19,DH$15,$B$15,$B$16,$B$17,$B$18,$B$19,$B$21,$B$22,$B$23,$B$24,$B$25,$B$27,$B$26,$B$28,$F$13,$B$31,$CN$11,$B$29)</f>
        <v>1.9311190000293652</v>
      </c>
      <c r="DI19" s="181">
        <f ca="1">_xll.Export_ParabolicVol_VIXLikeOption(SUM!$F$12:$F$28,SUM!$G$12:$G$28,$E19,$G19,DI$15,$B$15,$B$16,$B$17,$B$18,$B$19,$B$21,$B$22,$B$23,$B$24,$B$25,$B$27,$B$26,$B$28,$F$13,$B$31,$CN$11,$B$29)</f>
        <v>1.9972219952175401</v>
      </c>
      <c r="DJ19" s="181">
        <f ca="1">_xll.Export_ParabolicVol_VIXLikeOption(SUM!$F$12:$F$28,SUM!$G$12:$G$28,$E19,$G19,DJ$15,$B$15,$B$16,$B$17,$B$18,$B$19,$B$21,$B$22,$B$23,$B$24,$B$25,$B$27,$B$26,$B$28,$F$13,$B$31,$CN$11,$B$29)</f>
        <v>2.0745765189437693</v>
      </c>
      <c r="DK19" s="181">
        <f ca="1">_xll.Export_ParabolicVol_VIXLikeOption(SUM!$F$12:$F$28,SUM!$G$12:$G$28,$E19,$G19,DK$15,$B$15,$B$16,$B$17,$B$18,$B$19,$B$21,$B$22,$B$23,$B$24,$B$25,$B$27,$B$26,$B$28,$F$13,$B$31,$CN$11,$B$29)</f>
        <v>2.1626587962106454</v>
      </c>
      <c r="DL19" s="181">
        <f ca="1">_xll.Export_ParabolicVol_VIXLikeOption(SUM!$F$12:$F$28,SUM!$G$12:$G$28,$E19,$G19,DL$15,$B$15,$B$16,$B$17,$B$18,$B$19,$B$21,$B$22,$B$23,$B$24,$B$25,$B$27,$B$26,$B$28,$F$13,$B$31,$CN$11,$B$29)</f>
        <v>2.2608522089816172</v>
      </c>
      <c r="DM19" s="181">
        <f ca="1">_xll.Export_ParabolicVol_VIXLikeOption(SUM!$F$12:$F$28,SUM!$G$12:$G$28,$E19,$G19,DM$15,$B$15,$B$16,$B$17,$B$18,$B$19,$B$21,$B$22,$B$23,$B$24,$B$25,$B$27,$B$26,$B$28,$F$13,$B$31,$CN$11,$B$29)</f>
        <v>2.3684116217048126</v>
      </c>
    </row>
    <row r="20" spans="1:117" ht="15.75" thickBot="1">
      <c r="A20" s="157"/>
      <c r="B20" s="35"/>
      <c r="E20" s="26">
        <v>19</v>
      </c>
      <c r="F20" s="50">
        <v>41836</v>
      </c>
      <c r="G20" s="13">
        <f ca="1">(F20-SUM!$B$4)/365.25</f>
        <v>0.35044490075290896</v>
      </c>
      <c r="I20" s="176">
        <f ca="1">_xll.Export_ParabolicVol_SimpleSquareRootCall($E20,$G20,I$15,$B$21,$B$22,$B$23,$B$24,$B$25,$B$27,$B$28,$F$13)</f>
        <v>3.9935853145705664</v>
      </c>
      <c r="J20" s="176">
        <f ca="1">_xll.Export_ParabolicVol_SimpleSquareRootCall($E20,$G20,J$15,$B$21,$B$22,$B$23,$B$24,$B$25,$B$27,$B$28,$F$13)</f>
        <v>3.6491851994267077</v>
      </c>
      <c r="K20" s="176">
        <f ca="1">_xll.Export_ParabolicVol_SimpleSquareRootCall($E20,$G20,K$15,$B$21,$B$22,$B$23,$B$24,$B$25,$B$27,$B$28,$F$13)</f>
        <v>3.3416842390983028</v>
      </c>
      <c r="L20" s="176">
        <f ca="1">_xll.Export_ParabolicVol_SimpleSquareRootCall($E20,$G20,L$15,$B$21,$B$22,$B$23,$B$24,$B$25,$B$27,$B$28,$F$13)</f>
        <v>3.068502581418366</v>
      </c>
      <c r="M20" s="176">
        <f ca="1">_xll.Export_ParabolicVol_SimpleSquareRootCall($E20,$G20,M$15,$B$21,$B$22,$B$23,$B$24,$B$25,$B$27,$B$28,$F$13)</f>
        <v>2.8272619246210273</v>
      </c>
      <c r="N20" s="176">
        <f ca="1">_xll.Export_ParabolicVol_SimpleSquareRootCall($E20,$G20,N$15,$B$21,$B$22,$B$23,$B$24,$B$25,$B$27,$B$28,$F$13)</f>
        <v>2.6157716327496079</v>
      </c>
      <c r="O20" s="176">
        <f ca="1">_xll.Export_ParabolicVol_SimpleSquareRootCall($E20,$G20,O$15,$B$21,$B$22,$B$23,$B$24,$B$25,$B$27,$B$28,$F$13)</f>
        <v>2.4320139895382598</v>
      </c>
      <c r="P20" s="176">
        <f ca="1">_xll.Export_ParabolicVol_SimpleSquareRootCall($E20,$G20,P$15,$B$21,$B$22,$B$23,$B$24,$B$25,$B$27,$B$28,$F$13)</f>
        <v>2.2741307724631712</v>
      </c>
      <c r="Q20" s="176">
        <f ca="1">_xll.Export_ParabolicVol_SimpleSquareRootCall($E20,$G20,Q$15,$B$21,$B$22,$B$23,$B$24,$B$25,$B$27,$B$28,$F$13)</f>
        <v>2.1404124048031519</v>
      </c>
      <c r="R20" s="176">
        <f ca="1">_xll.Export_ParabolicVol_SimpleSquareRootCall($E20,$G20,R$15,$B$21,$B$22,$B$23,$B$24,$B$25,$B$27,$B$28,$F$13)</f>
        <v>2.029289901383593</v>
      </c>
      <c r="S20" s="176">
        <f ca="1">_xll.Export_ParabolicVol_SimpleSquareRootCall($E20,$G20,S$15,$B$21,$B$22,$B$23,$B$24,$B$25,$B$27,$B$28,$F$13)</f>
        <v>1.9393293347456209</v>
      </c>
      <c r="T20" s="176">
        <f ca="1">_xll.Export_ParabolicVol_SimpleSquareRootCall($E20,$G20,T$15,$B$21,$B$22,$B$23,$B$24,$B$25,$B$27,$B$28,$F$13)</f>
        <v>1.8692281057670428</v>
      </c>
      <c r="U20" s="176">
        <f ca="1">_xll.Export_ParabolicVol_SimpleSquareRootCall($E20,$G20,U$15,$B$21,$B$22,$B$23,$B$24,$B$25,$B$27,$B$28,$F$13)</f>
        <v>1.8178120389927548</v>
      </c>
      <c r="V20" s="176">
        <f ca="1">_xll.Export_ParabolicVol_SimpleSquareRootCall($E20,$G20,V$15,$B$21,$B$22,$B$23,$B$24,$B$25,$B$27,$B$28,$F$13)</f>
        <v>1.7840321843431242</v>
      </c>
      <c r="W20" s="176">
        <f ca="1">_xll.Export_ParabolicVol_SimpleSquareRootCall($E20,$G20,W$15,$B$21,$B$22,$B$23,$B$24,$B$25,$B$27,$B$28,$F$13)</f>
        <v>1.7669601727106548</v>
      </c>
      <c r="X20" s="176">
        <f ca="1">_xll.Export_ParabolicVol_SimpleSquareRootCall($E20,$G20,X$15,$B$21,$B$22,$B$23,$B$24,$B$25,$B$27,$B$28,$F$13)</f>
        <v>1.7657810228325046</v>
      </c>
      <c r="Y20" s="176">
        <f ca="1">_xll.Export_ParabolicVol_SimpleSquareRootCall($E20,$G20,Y$15,$B$21,$B$22,$B$23,$B$24,$B$25,$B$27,$B$28,$F$13)</f>
        <v>1.7797824121029568</v>
      </c>
      <c r="Z20" s="176">
        <f ca="1">_xll.Export_ParabolicVol_SimpleSquareRootCall($E20,$G20,Z$15,$B$21,$B$22,$B$23,$B$24,$B$25,$B$27,$B$28,$F$13)</f>
        <v>1.8083395906028203</v>
      </c>
      <c r="AA20" s="176">
        <f ca="1">_xll.Export_ParabolicVol_SimpleSquareRootCall($E20,$G20,AA$15,$B$21,$B$22,$B$23,$B$24,$B$25,$B$27,$B$28,$F$13)</f>
        <v>1.8508953289682071</v>
      </c>
      <c r="AB20" s="176">
        <f ca="1">_xll.Export_ParabolicVol_SimpleSquareRootCall($E20,$G20,AB$15,$B$21,$B$22,$B$23,$B$24,$B$25,$B$27,$B$28,$F$13)</f>
        <v>1.9069345492294019</v>
      </c>
      <c r="AC20" s="176">
        <f ca="1">_xll.Export_ParabolicVol_SimpleSquareRootCall($E20,$G20,AC$15,$B$21,$B$22,$B$23,$B$24,$B$25,$B$27,$B$28,$F$13)</f>
        <v>1.9759536042004027</v>
      </c>
      <c r="AD20" s="176">
        <f ca="1">_xll.Export_ParabolicVol_SimpleSquareRootCall($E20,$G20,AD$15,$B$21,$B$22,$B$23,$B$24,$B$25,$B$27,$B$28,$F$13)</f>
        <v>2.0574245613109952</v>
      </c>
      <c r="AE20" s="176">
        <f ca="1">_xll.Export_ParabolicVol_SimpleSquareRootCall($E20,$G20,AE$15,$B$21,$B$22,$B$23,$B$24,$B$25,$B$27,$B$28,$F$13)</f>
        <v>2.150755326658548</v>
      </c>
      <c r="AF20" s="176">
        <f ca="1">_xll.Export_ParabolicVol_SimpleSquareRootCall($E20,$G20,AF$15,$B$21,$B$22,$B$23,$B$24,$B$25,$B$27,$B$28,$F$13)</f>
        <v>2.2552470232884696</v>
      </c>
      <c r="AG20" s="176">
        <f ca="1">_xll.Export_ParabolicVol_SimpleSquareRootCall($E20,$G20,AG$15,$B$21,$B$22,$B$23,$B$24,$B$25,$B$27,$B$28,$F$13)</f>
        <v>2.3700507087927924</v>
      </c>
      <c r="AH20" s="176">
        <f ca="1">_xll.Export_ParabolicVol_SimpleSquareRootCall($E20,$G20,AH$15,$B$21,$B$22,$B$23,$B$24,$B$25,$B$27,$B$28,$F$13)</f>
        <v>2.4941262541369347</v>
      </c>
      <c r="AJ20" s="176">
        <f ca="1">_xll.Export_Bergomi_SimpleSquareRootCall($E20,$G20,AJ$15,$B$15,$B$16,$B$17,$B$18,$B$19,$G20,$G20+$B$31,SUM!$F$12:$F$28,SUM!$G$12:$G$28,$B$21,$B$22,$B$23,$B$24,$B$25,$B$26,$B$27,$B$28,$B$29,$F$13)</f>
        <v>3.9935676173886216</v>
      </c>
      <c r="AK20" s="176">
        <f ca="1">_xll.Export_Bergomi_SimpleSquareRootCall($E20,$G20,AK$15,$B$15,$B$16,$B$17,$B$18,$B$19,$G20,$G20+$B$31,SUM!$F$12:$F$28,SUM!$G$12:$G$28,$B$21,$B$22,$B$23,$B$24,$B$25,$B$26,$B$27,$B$28,$B$29,$F$13)</f>
        <v>3.6491458271395367</v>
      </c>
      <c r="AL20" s="176">
        <f ca="1">_xll.Export_Bergomi_SimpleSquareRootCall($E20,$G20,AL$15,$B$15,$B$16,$B$17,$B$18,$B$19,$G20,$G20+$B$31,SUM!$F$12:$F$28,SUM!$G$12:$G$28,$B$21,$B$22,$B$23,$B$24,$B$25,$B$26,$B$27,$B$28,$B$29,$F$13)</f>
        <v>3.3416258808376065</v>
      </c>
      <c r="AM20" s="176">
        <f ca="1">_xll.Export_Bergomi_SimpleSquareRootCall($E20,$G20,AM$15,$B$15,$B$16,$B$17,$B$18,$B$19,$G20,$G20+$B$31,SUM!$F$12:$F$28,SUM!$G$12:$G$28,$B$21,$B$22,$B$23,$B$24,$B$25,$B$26,$B$27,$B$28,$B$29,$F$13)</f>
        <v>3.0684277210620148</v>
      </c>
      <c r="AN20" s="176">
        <f ca="1">_xll.Export_Bergomi_SimpleSquareRootCall($E20,$G20,AN$15,$B$15,$B$16,$B$17,$B$18,$B$19,$G20,$G20+$B$31,SUM!$F$12:$F$28,SUM!$G$12:$G$28,$B$21,$B$22,$B$23,$B$24,$B$25,$B$26,$B$27,$B$28,$B$29,$F$13)</f>
        <v>2.827172813069657</v>
      </c>
      <c r="AO20" s="176">
        <f ca="1">_xll.Export_Bergomi_SimpleSquareRootCall($E20,$G20,AO$15,$B$15,$B$16,$B$17,$B$18,$B$19,$G20,$G20+$B$31,SUM!$F$12:$F$28,SUM!$G$12:$G$28,$B$21,$B$22,$B$23,$B$24,$B$25,$B$26,$B$27,$B$28,$B$29,$F$13)</f>
        <v>2.6156702729099659</v>
      </c>
      <c r="AP20" s="176">
        <f ca="1">_xll.Export_Bergomi_SimpleSquareRootCall($E20,$G20,AP$15,$B$15,$B$16,$B$17,$B$18,$B$19,$G20,$G20+$B$31,SUM!$F$12:$F$28,SUM!$G$12:$G$28,$B$21,$B$22,$B$23,$B$24,$B$25,$B$26,$B$27,$B$28,$B$29,$F$13)</f>
        <v>2.4319021309901485</v>
      </c>
      <c r="AQ20" s="176">
        <f ca="1">_xll.Export_Bergomi_SimpleSquareRootCall($E20,$G20,AQ$15,$B$15,$B$16,$B$17,$B$18,$B$19,$G20,$G20+$B$31,SUM!$F$12:$F$28,SUM!$G$12:$G$28,$B$21,$B$22,$B$23,$B$24,$B$25,$B$26,$B$27,$B$28,$B$29,$F$13)</f>
        <v>2.2740099137004566</v>
      </c>
      <c r="AR20" s="176">
        <f ca="1">_xll.Export_Bergomi_SimpleSquareRootCall($E20,$G20,AR$15,$B$15,$B$16,$B$17,$B$18,$B$19,$G20,$G20+$B$31,SUM!$F$12:$F$28,SUM!$G$12:$G$28,$B$21,$B$22,$B$23,$B$24,$B$25,$B$26,$B$27,$B$28,$B$29,$F$13)</f>
        <v>2.1402838015500705</v>
      </c>
      <c r="AS20" s="176">
        <f ca="1">_xll.Export_Bergomi_SimpleSquareRootCall($E20,$G20,AS$15,$B$15,$B$16,$B$17,$B$18,$B$19,$G20,$G20+$B$31,SUM!$F$12:$F$28,SUM!$G$12:$G$28,$B$21,$B$22,$B$23,$B$24,$B$25,$B$26,$B$27,$B$28,$B$29,$F$13)</f>
        <v>2.0291545798746911</v>
      </c>
      <c r="AT20" s="176">
        <f ca="1">_xll.Export_Bergomi_SimpleSquareRootCall($E20,$G20,AT$15,$B$15,$B$16,$B$17,$B$18,$B$19,$G20,$G20+$B$31,SUM!$F$12:$F$28,SUM!$G$12:$G$28,$B$21,$B$22,$B$23,$B$24,$B$25,$B$26,$B$27,$B$28,$B$29,$F$13)</f>
        <v>1.939188109090588</v>
      </c>
      <c r="AU20" s="176">
        <f ca="1">_xll.Export_Bergomi_SimpleSquareRootCall($E20,$G20,AU$15,$B$15,$B$16,$B$17,$B$18,$B$19,$G20,$G20+$B$31,SUM!$F$12:$F$28,SUM!$G$12:$G$28,$B$21,$B$22,$B$23,$B$24,$B$25,$B$26,$B$27,$B$28,$B$29,$F$13)</f>
        <v>1.8690815986582974</v>
      </c>
      <c r="AV20" s="176">
        <f ca="1">_xll.Export_Bergomi_SimpleSquareRootCall($E20,$G20,AV$15,$B$15,$B$16,$B$17,$B$18,$B$19,$G20,$G20+$B$31,SUM!$F$12:$F$28,SUM!$G$12:$G$28,$B$21,$B$22,$B$23,$B$24,$B$25,$B$26,$B$27,$B$28,$B$29,$F$13)</f>
        <v>1.8176607050997582</v>
      </c>
      <c r="AW20" s="176">
        <f ca="1">_xll.Export_Bergomi_SimpleSquareRootCall($E20,$G20,AW$15,$B$15,$B$16,$B$17,$B$18,$B$19,$G20,$G20+$B$31,SUM!$F$12:$F$28,SUM!$G$12:$G$28,$B$21,$B$22,$B$23,$B$24,$B$25,$B$26,$B$27,$B$28,$B$29,$F$13)</f>
        <v>1.7838763358059335</v>
      </c>
      <c r="AX20" s="176">
        <f ca="1">_xll.Export_Bergomi_SimpleSquareRootCall($E20,$G20,AX$15,$B$15,$B$16,$B$17,$B$18,$B$19,$G20,$G20+$B$31,SUM!$F$12:$F$28,SUM!$G$12:$G$28,$B$21,$B$22,$B$23,$B$24,$B$25,$B$26,$B$27,$B$28,$B$29,$F$13)</f>
        <v>1.7668000062155556</v>
      </c>
      <c r="AY20" s="176">
        <f ca="1">_xll.Export_Bergomi_SimpleSquareRootCall($E20,$G20,AY$15,$B$15,$B$16,$B$17,$B$18,$B$19,$G20,$G20+$B$31,SUM!$F$12:$F$28,SUM!$G$12:$G$28,$B$21,$B$22,$B$23,$B$24,$B$25,$B$26,$B$27,$B$28,$B$29,$F$13)</f>
        <v>1.7656166478313418</v>
      </c>
      <c r="AZ20" s="176">
        <f ca="1">_xll.Export_Bergomi_SimpleSquareRootCall($E20,$G20,AZ$15,$B$15,$B$16,$B$17,$B$18,$B$19,$G20,$G20+$B$31,SUM!$F$12:$F$28,SUM!$G$12:$G$28,$B$21,$B$22,$B$23,$B$24,$B$25,$B$26,$B$27,$B$28,$B$29,$F$13)</f>
        <v>1.7796138798198597</v>
      </c>
      <c r="BA20" s="176">
        <f ca="1">_xll.Export_Bergomi_SimpleSquareRootCall($E20,$G20,BA$15,$B$15,$B$16,$B$17,$B$18,$B$19,$G20,$G20+$B$31,SUM!$F$12:$F$28,SUM!$G$12:$G$28,$B$21,$B$22,$B$23,$B$24,$B$25,$B$26,$B$27,$B$28,$B$29,$F$13)</f>
        <v>1.8081669235439437</v>
      </c>
      <c r="BB20" s="176">
        <f ca="1">_xll.Export_Bergomi_SimpleSquareRootCall($E20,$G20,BB$15,$B$15,$B$16,$B$17,$B$18,$B$19,$G20,$G20+$B$31,SUM!$F$12:$F$28,SUM!$G$12:$G$28,$B$21,$B$22,$B$23,$B$24,$B$25,$B$26,$B$27,$B$28,$B$29,$F$13)</f>
        <v>1.8507185506935191</v>
      </c>
      <c r="BC20" s="176">
        <f ca="1">_xll.Export_Bergomi_SimpleSquareRootCall($E20,$G20,BC$15,$B$15,$B$16,$B$17,$B$18,$B$19,$G20,$G20+$B$31,SUM!$F$12:$F$28,SUM!$G$12:$G$28,$B$21,$B$22,$B$23,$B$24,$B$25,$B$26,$B$27,$B$28,$B$29,$F$13)</f>
        <v>1.9067537141410518</v>
      </c>
      <c r="BD20" s="176">
        <f ca="1">_xll.Export_Bergomi_SimpleSquareRootCall($E20,$G20,BD$15,$B$15,$B$16,$B$17,$B$18,$B$19,$G20,$G20+$B$31,SUM!$F$12:$F$28,SUM!$G$12:$G$28,$B$21,$B$22,$B$23,$B$24,$B$25,$B$26,$B$27,$B$28,$B$29,$F$13)</f>
        <v>1.9757688270330691</v>
      </c>
      <c r="BE20" s="176">
        <f ca="1">_xll.Export_Bergomi_SimpleSquareRootCall($E20,$G20,BE$15,$B$15,$B$16,$B$17,$B$18,$B$19,$G20,$G20+$B$31,SUM!$F$12:$F$28,SUM!$G$12:$G$28,$B$21,$B$22,$B$23,$B$24,$B$25,$B$26,$B$27,$B$28,$B$29,$F$13)</f>
        <v>2.0572360458648982</v>
      </c>
      <c r="BF20" s="176">
        <f ca="1">_xll.Export_Bergomi_SimpleSquareRootCall($E20,$G20,BF$15,$B$15,$B$16,$B$17,$B$18,$B$19,$G20,$G20+$B$31,SUM!$F$12:$F$28,SUM!$G$12:$G$28,$B$21,$B$22,$B$23,$B$24,$B$25,$B$26,$B$27,$B$28,$B$29,$F$13)</f>
        <v>2.1505633930919141</v>
      </c>
      <c r="BG20" s="176">
        <f ca="1">_xll.Export_Bergomi_SimpleSquareRootCall($E20,$G20,BG$15,$B$15,$B$16,$B$17,$B$18,$B$19,$G20,$G20+$B$31,SUM!$F$12:$F$28,SUM!$G$12:$G$28,$B$21,$B$22,$B$23,$B$24,$B$25,$B$26,$B$27,$B$28,$B$29,$F$13)</f>
        <v>2.2550521329894915</v>
      </c>
      <c r="BH20" s="176">
        <f ca="1">_xll.Export_Bergomi_SimpleSquareRootCall($E20,$G20,BH$15,$B$15,$B$16,$B$17,$B$18,$B$19,$G20,$G20+$B$31,SUM!$F$12:$F$28,SUM!$G$12:$G$28,$B$21,$B$22,$B$23,$B$24,$B$25,$B$26,$B$27,$B$28,$B$29,$F$13)</f>
        <v>2.369853485498588</v>
      </c>
      <c r="BI20" s="176">
        <f ca="1">_xll.Export_Bergomi_SimpleSquareRootCall($E20,$G20,BI$15,$B$15,$B$16,$B$17,$B$18,$B$19,$G20,$G20+$B$31,SUM!$F$12:$F$28,SUM!$G$12:$G$28,$B$21,$B$22,$B$23,$B$24,$B$25,$B$26,$B$27,$B$28,$B$29,$F$13)</f>
        <v>2.4939274995899834</v>
      </c>
      <c r="BL20" s="169" t="e">
        <f ca="1">_xll.Export_ParabolicVol_VolSwapOption($G20,$G20,$G20+$B$31,BL$15,$B$15,$B$16,$B$17,$B$18,$B$19,$B$21,$B$22,$B$23,$B$24,SUM!$F$12:$F$28,SUM!$G$12:$G$28,OptionRacine!$B$27,OptionRacine!$B$26,OptionRacine!$B$28,OptionRacine!$F$13,OptionRacine!$BL$11,OptionRacine!$B$29)</f>
        <v>#VALUE!</v>
      </c>
      <c r="BM20" s="169" t="e">
        <f ca="1">_xll.Export_ParabolicVol_VolSwapOption($G20,$G20,$G20+$B$31,BM$15,$B$15,$B$16,$B$17,$B$18,$B$19,$B$21,$B$22,$B$23,$B$24,SUM!$F$12:$F$28,SUM!$G$12:$G$28,OptionRacine!$B$27,OptionRacine!$B$26,OptionRacine!$B$28,OptionRacine!$F$13,OptionRacine!$BL$11,OptionRacine!$B$29)</f>
        <v>#VALUE!</v>
      </c>
      <c r="BN20" s="169" t="e">
        <f ca="1">_xll.Export_ParabolicVol_VolSwapOption($G20,$G20,$G20+$B$31,BN$15,$B$15,$B$16,$B$17,$B$18,$B$19,$B$21,$B$22,$B$23,$B$24,SUM!$F$12:$F$28,SUM!$G$12:$G$28,OptionRacine!$B$27,OptionRacine!$B$26,OptionRacine!$B$28,OptionRacine!$F$13,OptionRacine!$BL$11,OptionRacine!$B$29)</f>
        <v>#VALUE!</v>
      </c>
      <c r="BO20" s="169" t="e">
        <f ca="1">_xll.Export_ParabolicVol_VolSwapOption($G20,$G20,$G20+$B$31,BO$15,$B$15,$B$16,$B$17,$B$18,$B$19,$B$21,$B$22,$B$23,$B$24,SUM!$F$12:$F$28,SUM!$G$12:$G$28,OptionRacine!$B$27,OptionRacine!$B$26,OptionRacine!$B$28,OptionRacine!$F$13,OptionRacine!$BL$11,OptionRacine!$B$29)</f>
        <v>#VALUE!</v>
      </c>
      <c r="BP20" s="169" t="e">
        <f ca="1">_xll.Export_ParabolicVol_VolSwapOption($G20,$G20,$G20+$B$31,BP$15,$B$15,$B$16,$B$17,$B$18,$B$19,$B$21,$B$22,$B$23,$B$24,SUM!$F$12:$F$28,SUM!$G$12:$G$28,OptionRacine!$B$27,OptionRacine!$B$26,OptionRacine!$B$28,OptionRacine!$F$13,OptionRacine!$BL$11,OptionRacine!$B$29)</f>
        <v>#VALUE!</v>
      </c>
      <c r="BQ20" s="169" t="e">
        <f ca="1">_xll.Export_ParabolicVol_VolSwapOption($G20,$G20,$G20+$B$31,BQ$15,$B$15,$B$16,$B$17,$B$18,$B$19,$B$21,$B$22,$B$23,$B$24,SUM!$F$12:$F$28,SUM!$G$12:$G$28,OptionRacine!$B$27,OptionRacine!$B$26,OptionRacine!$B$28,OptionRacine!$F$13,OptionRacine!$BL$11,OptionRacine!$B$29)</f>
        <v>#VALUE!</v>
      </c>
      <c r="BR20" s="169" t="e">
        <f ca="1">_xll.Export_ParabolicVol_VolSwapOption($G20,$G20,$G20+$B$31,BR$15,$B$15,$B$16,$B$17,$B$18,$B$19,$B$21,$B$22,$B$23,$B$24,SUM!$F$12:$F$28,SUM!$G$12:$G$28,OptionRacine!$B$27,OptionRacine!$B$26,OptionRacine!$B$28,OptionRacine!$F$13,OptionRacine!$BL$11,OptionRacine!$B$29)</f>
        <v>#VALUE!</v>
      </c>
      <c r="BS20" s="169" t="e">
        <f ca="1">_xll.Export_ParabolicVol_VolSwapOption($G20,$G20,$G20+$B$31,BS$15,$B$15,$B$16,$B$17,$B$18,$B$19,$B$21,$B$22,$B$23,$B$24,SUM!$F$12:$F$28,SUM!$G$12:$G$28,OptionRacine!$B$27,OptionRacine!$B$26,OptionRacine!$B$28,OptionRacine!$F$13,OptionRacine!$BL$11,OptionRacine!$B$29)</f>
        <v>#VALUE!</v>
      </c>
      <c r="BT20" s="169" t="e">
        <f ca="1">_xll.Export_ParabolicVol_VolSwapOption($G20,$G20,$G20+$B$31,BT$15,$B$15,$B$16,$B$17,$B$18,$B$19,$B$21,$B$22,$B$23,$B$24,SUM!$F$12:$F$28,SUM!$G$12:$G$28,OptionRacine!$B$27,OptionRacine!$B$26,OptionRacine!$B$28,OptionRacine!$F$13,OptionRacine!$BL$11,OptionRacine!$B$29)</f>
        <v>#VALUE!</v>
      </c>
      <c r="BU20" s="169" t="e">
        <f ca="1">_xll.Export_ParabolicVol_VolSwapOption($G20,$G20,$G20+$B$31,BU$15,$B$15,$B$16,$B$17,$B$18,$B$19,$B$21,$B$22,$B$23,$B$24,SUM!$F$12:$F$28,SUM!$G$12:$G$28,OptionRacine!$B$27,OptionRacine!$B$26,OptionRacine!$B$28,OptionRacine!$F$13,OptionRacine!$BL$11,OptionRacine!$B$29)</f>
        <v>#VALUE!</v>
      </c>
      <c r="BV20" s="169" t="e">
        <f ca="1">_xll.Export_ParabolicVol_VolSwapOption($G20,$G20,$G20+$B$31,BV$15,$B$15,$B$16,$B$17,$B$18,$B$19,$B$21,$B$22,$B$23,$B$24,SUM!$F$12:$F$28,SUM!$G$12:$G$28,OptionRacine!$B$27,OptionRacine!$B$26,OptionRacine!$B$28,OptionRacine!$F$13,OptionRacine!$BL$11,OptionRacine!$B$29)</f>
        <v>#VALUE!</v>
      </c>
      <c r="BW20" s="169" t="e">
        <f ca="1">_xll.Export_ParabolicVol_VolSwapOption($G20,$G20,$G20+$B$31,BW$15,$B$15,$B$16,$B$17,$B$18,$B$19,$B$21,$B$22,$B$23,$B$24,SUM!$F$12:$F$28,SUM!$G$12:$G$28,OptionRacine!$B$27,OptionRacine!$B$26,OptionRacine!$B$28,OptionRacine!$F$13,OptionRacine!$BL$11,OptionRacine!$B$29)</f>
        <v>#VALUE!</v>
      </c>
      <c r="BX20" s="169" t="e">
        <f ca="1">_xll.Export_ParabolicVol_VolSwapOption($G20,$G20,$G20+$B$31,BX$15,$B$15,$B$16,$B$17,$B$18,$B$19,$B$21,$B$22,$B$23,$B$24,SUM!$F$12:$F$28,SUM!$G$12:$G$28,OptionRacine!$B$27,OptionRacine!$B$26,OptionRacine!$B$28,OptionRacine!$F$13,OptionRacine!$BL$11,OptionRacine!$B$29)</f>
        <v>#VALUE!</v>
      </c>
      <c r="BY20" s="169" t="e">
        <f ca="1">_xll.Export_ParabolicVol_VolSwapOption($G20,$G20,$G20+$B$31,BY$15,$B$15,$B$16,$B$17,$B$18,$B$19,$B$21,$B$22,$B$23,$B$24,SUM!$F$12:$F$28,SUM!$G$12:$G$28,OptionRacine!$B$27,OptionRacine!$B$26,OptionRacine!$B$28,OptionRacine!$F$13,OptionRacine!$BL$11,OptionRacine!$B$29)</f>
        <v>#VALUE!</v>
      </c>
      <c r="BZ20" s="169" t="e">
        <f ca="1">_xll.Export_ParabolicVol_VolSwapOption($G20,$G20,$G20+$B$31,BZ$15,$B$15,$B$16,$B$17,$B$18,$B$19,$B$21,$B$22,$B$23,$B$24,SUM!$F$12:$F$28,SUM!$G$12:$G$28,OptionRacine!$B$27,OptionRacine!$B$26,OptionRacine!$B$28,OptionRacine!$F$13,OptionRacine!$BL$11,OptionRacine!$B$29)</f>
        <v>#VALUE!</v>
      </c>
      <c r="CA20" s="169" t="e">
        <f ca="1">_xll.Export_ParabolicVol_VolSwapOption($G20,$G20,$G20+$B$31,CA$15,$B$15,$B$16,$B$17,$B$18,$B$19,$B$21,$B$22,$B$23,$B$24,SUM!$F$12:$F$28,SUM!$G$12:$G$28,OptionRacine!$B$27,OptionRacine!$B$26,OptionRacine!$B$28,OptionRacine!$F$13,OptionRacine!$BL$11,OptionRacine!$B$29)</f>
        <v>#VALUE!</v>
      </c>
      <c r="CB20" s="169" t="e">
        <f ca="1">_xll.Export_ParabolicVol_VolSwapOption($G20,$G20,$G20+$B$31,CB$15,$B$15,$B$16,$B$17,$B$18,$B$19,$B$21,$B$22,$B$23,$B$24,SUM!$F$12:$F$28,SUM!$G$12:$G$28,OptionRacine!$B$27,OptionRacine!$B$26,OptionRacine!$B$28,OptionRacine!$F$13,OptionRacine!$BL$11,OptionRacine!$B$29)</f>
        <v>#VALUE!</v>
      </c>
      <c r="CC20" s="169" t="e">
        <f ca="1">_xll.Export_ParabolicVol_VolSwapOption($G20,$G20,$G20+$B$31,CC$15,$B$15,$B$16,$B$17,$B$18,$B$19,$B$21,$B$22,$B$23,$B$24,SUM!$F$12:$F$28,SUM!$G$12:$G$28,OptionRacine!$B$27,OptionRacine!$B$26,OptionRacine!$B$28,OptionRacine!$F$13,OptionRacine!$BL$11,OptionRacine!$B$29)</f>
        <v>#VALUE!</v>
      </c>
      <c r="CD20" s="169" t="e">
        <f ca="1">_xll.Export_ParabolicVol_VolSwapOption($G20,$G20,$G20+$B$31,CD$15,$B$15,$B$16,$B$17,$B$18,$B$19,$B$21,$B$22,$B$23,$B$24,SUM!$F$12:$F$28,SUM!$G$12:$G$28,OptionRacine!$B$27,OptionRacine!$B$26,OptionRacine!$B$28,OptionRacine!$F$13,OptionRacine!$BL$11,OptionRacine!$B$29)</f>
        <v>#VALUE!</v>
      </c>
      <c r="CE20" s="169" t="e">
        <f ca="1">_xll.Export_ParabolicVol_VolSwapOption($G20,$G20,$G20+$B$31,CE$15,$B$15,$B$16,$B$17,$B$18,$B$19,$B$21,$B$22,$B$23,$B$24,SUM!$F$12:$F$28,SUM!$G$12:$G$28,OptionRacine!$B$27,OptionRacine!$B$26,OptionRacine!$B$28,OptionRacine!$F$13,OptionRacine!$BL$11,OptionRacine!$B$29)</f>
        <v>#VALUE!</v>
      </c>
      <c r="CF20" s="169" t="e">
        <f ca="1">_xll.Export_ParabolicVol_VolSwapOption($G20,$G20,$G20+$B$31,CF$15,$B$15,$B$16,$B$17,$B$18,$B$19,$B$21,$B$22,$B$23,$B$24,SUM!$F$12:$F$28,SUM!$G$12:$G$28,OptionRacine!$B$27,OptionRacine!$B$26,OptionRacine!$B$28,OptionRacine!$F$13,OptionRacine!$BL$11,OptionRacine!$B$29)</f>
        <v>#VALUE!</v>
      </c>
      <c r="CG20" s="169" t="e">
        <f ca="1">_xll.Export_ParabolicVol_VolSwapOption($G20,$G20,$G20+$B$31,CG$15,$B$15,$B$16,$B$17,$B$18,$B$19,$B$21,$B$22,$B$23,$B$24,SUM!$F$12:$F$28,SUM!$G$12:$G$28,OptionRacine!$B$27,OptionRacine!$B$26,OptionRacine!$B$28,OptionRacine!$F$13,OptionRacine!$BL$11,OptionRacine!$B$29)</f>
        <v>#VALUE!</v>
      </c>
      <c r="CH20" s="169" t="e">
        <f ca="1">_xll.Export_ParabolicVol_VolSwapOption($G20,$G20,$G20+$B$31,CH$15,$B$15,$B$16,$B$17,$B$18,$B$19,$B$21,$B$22,$B$23,$B$24,SUM!$F$12:$F$28,SUM!$G$12:$G$28,OptionRacine!$B$27,OptionRacine!$B$26,OptionRacine!$B$28,OptionRacine!$F$13,OptionRacine!$BL$11,OptionRacine!$B$29)</f>
        <v>#VALUE!</v>
      </c>
      <c r="CI20" s="169" t="e">
        <f ca="1">_xll.Export_ParabolicVol_VolSwapOption($G20,$G20,$G20+$B$31,CI$15,$B$15,$B$16,$B$17,$B$18,$B$19,$B$21,$B$22,$B$23,$B$24,SUM!$F$12:$F$28,SUM!$G$12:$G$28,OptionRacine!$B$27,OptionRacine!$B$26,OptionRacine!$B$28,OptionRacine!$F$13,OptionRacine!$BL$11,OptionRacine!$B$29)</f>
        <v>#VALUE!</v>
      </c>
      <c r="CJ20" s="169" t="e">
        <f ca="1">_xll.Export_ParabolicVol_VolSwapOption($G20,$G20,$G20+$B$31,CJ$15,$B$15,$B$16,$B$17,$B$18,$B$19,$B$21,$B$22,$B$23,$B$24,SUM!$F$12:$F$28,SUM!$G$12:$G$28,OptionRacine!$B$27,OptionRacine!$B$26,OptionRacine!$B$28,OptionRacine!$F$13,OptionRacine!$BL$11,OptionRacine!$B$29)</f>
        <v>#VALUE!</v>
      </c>
      <c r="CK20" s="169" t="e">
        <f ca="1">_xll.Export_ParabolicVol_VolSwapOption($G20,$G20,$G20+$B$31,CK$15,$B$15,$B$16,$B$17,$B$18,$B$19,$B$21,$B$22,$B$23,$B$24,SUM!$F$12:$F$28,SUM!$G$12:$G$28,OptionRacine!$B$27,OptionRacine!$B$26,OptionRacine!$B$28,OptionRacine!$F$13,OptionRacine!$BL$11,OptionRacine!$B$29)</f>
        <v>#VALUE!</v>
      </c>
      <c r="CN20" s="181">
        <f ca="1">_xll.Export_ParabolicVol_VIXLikeOption(SUM!$F$12:$F$28,SUM!$G$12:$G$28,$E20,$G20,CN$15,$B$15,$B$16,$B$17,$B$18,$B$19,$B$21,$B$22,$B$23,$B$24,$B$25,$B$27,$B$26,$B$28,$F$13,$B$31,$CN$11,$B$29)</f>
        <v>3.9935676173886216</v>
      </c>
      <c r="CO20" s="181">
        <f ca="1">_xll.Export_ParabolicVol_VIXLikeOption(SUM!$F$12:$F$28,SUM!$G$12:$G$28,$E20,$G20,CO$15,$B$15,$B$16,$B$17,$B$18,$B$19,$B$21,$B$22,$B$23,$B$24,$B$25,$B$27,$B$26,$B$28,$F$13,$B$31,$CN$11,$B$29)</f>
        <v>3.6491458271395367</v>
      </c>
      <c r="CP20" s="181">
        <f ca="1">_xll.Export_ParabolicVol_VIXLikeOption(SUM!$F$12:$F$28,SUM!$G$12:$G$28,$E20,$G20,CP$15,$B$15,$B$16,$B$17,$B$18,$B$19,$B$21,$B$22,$B$23,$B$24,$B$25,$B$27,$B$26,$B$28,$F$13,$B$31,$CN$11,$B$29)</f>
        <v>3.3416258808376065</v>
      </c>
      <c r="CQ20" s="181">
        <f ca="1">_xll.Export_ParabolicVol_VIXLikeOption(SUM!$F$12:$F$28,SUM!$G$12:$G$28,$E20,$G20,CQ$15,$B$15,$B$16,$B$17,$B$18,$B$19,$B$21,$B$22,$B$23,$B$24,$B$25,$B$27,$B$26,$B$28,$F$13,$B$31,$CN$11,$B$29)</f>
        <v>3.0684277210620148</v>
      </c>
      <c r="CR20" s="181">
        <f ca="1">_xll.Export_ParabolicVol_VIXLikeOption(SUM!$F$12:$F$28,SUM!$G$12:$G$28,$E20,$G20,CR$15,$B$15,$B$16,$B$17,$B$18,$B$19,$B$21,$B$22,$B$23,$B$24,$B$25,$B$27,$B$26,$B$28,$F$13,$B$31,$CN$11,$B$29)</f>
        <v>2.827172813069657</v>
      </c>
      <c r="CS20" s="181">
        <f ca="1">_xll.Export_ParabolicVol_VIXLikeOption(SUM!$F$12:$F$28,SUM!$G$12:$G$28,$E20,$G20,CS$15,$B$15,$B$16,$B$17,$B$18,$B$19,$B$21,$B$22,$B$23,$B$24,$B$25,$B$27,$B$26,$B$28,$F$13,$B$31,$CN$11,$B$29)</f>
        <v>2.6156702729099659</v>
      </c>
      <c r="CT20" s="181">
        <f ca="1">_xll.Export_ParabolicVol_VIXLikeOption(SUM!$F$12:$F$28,SUM!$G$12:$G$28,$E20,$G20,CT$15,$B$15,$B$16,$B$17,$B$18,$B$19,$B$21,$B$22,$B$23,$B$24,$B$25,$B$27,$B$26,$B$28,$F$13,$B$31,$CN$11,$B$29)</f>
        <v>2.4319021309901485</v>
      </c>
      <c r="CU20" s="181">
        <f ca="1">_xll.Export_ParabolicVol_VIXLikeOption(SUM!$F$12:$F$28,SUM!$G$12:$G$28,$E20,$G20,CU$15,$B$15,$B$16,$B$17,$B$18,$B$19,$B$21,$B$22,$B$23,$B$24,$B$25,$B$27,$B$26,$B$28,$F$13,$B$31,$CN$11,$B$29)</f>
        <v>2.2740099137004566</v>
      </c>
      <c r="CV20" s="181">
        <f ca="1">_xll.Export_ParabolicVol_VIXLikeOption(SUM!$F$12:$F$28,SUM!$G$12:$G$28,$E20,$G20,CV$15,$B$15,$B$16,$B$17,$B$18,$B$19,$B$21,$B$22,$B$23,$B$24,$B$25,$B$27,$B$26,$B$28,$F$13,$B$31,$CN$11,$B$29)</f>
        <v>2.1402838015500705</v>
      </c>
      <c r="CW20" s="181">
        <f ca="1">_xll.Export_ParabolicVol_VIXLikeOption(SUM!$F$12:$F$28,SUM!$G$12:$G$28,$E20,$G20,CW$15,$B$15,$B$16,$B$17,$B$18,$B$19,$B$21,$B$22,$B$23,$B$24,$B$25,$B$27,$B$26,$B$28,$F$13,$B$31,$CN$11,$B$29)</f>
        <v>2.0291545798746911</v>
      </c>
      <c r="CX20" s="181">
        <f ca="1">_xll.Export_ParabolicVol_VIXLikeOption(SUM!$F$12:$F$28,SUM!$G$12:$G$28,$E20,$G20,CX$15,$B$15,$B$16,$B$17,$B$18,$B$19,$B$21,$B$22,$B$23,$B$24,$B$25,$B$27,$B$26,$B$28,$F$13,$B$31,$CN$11,$B$29)</f>
        <v>1.939188109090588</v>
      </c>
      <c r="CY20" s="181">
        <f ca="1">_xll.Export_ParabolicVol_VIXLikeOption(SUM!$F$12:$F$28,SUM!$G$12:$G$28,$E20,$G20,CY$15,$B$15,$B$16,$B$17,$B$18,$B$19,$B$21,$B$22,$B$23,$B$24,$B$25,$B$27,$B$26,$B$28,$F$13,$B$31,$CN$11,$B$29)</f>
        <v>1.8690815986582974</v>
      </c>
      <c r="CZ20" s="181">
        <f ca="1">_xll.Export_ParabolicVol_VIXLikeOption(SUM!$F$12:$F$28,SUM!$G$12:$G$28,$E20,$G20,CZ$15,$B$15,$B$16,$B$17,$B$18,$B$19,$B$21,$B$22,$B$23,$B$24,$B$25,$B$27,$B$26,$B$28,$F$13,$B$31,$CN$11,$B$29)</f>
        <v>1.8176607050997582</v>
      </c>
      <c r="DA20" s="181">
        <f ca="1">_xll.Export_ParabolicVol_VIXLikeOption(SUM!$F$12:$F$28,SUM!$G$12:$G$28,$E20,$G20,DA$15,$B$15,$B$16,$B$17,$B$18,$B$19,$B$21,$B$22,$B$23,$B$24,$B$25,$B$27,$B$26,$B$28,$F$13,$B$31,$CN$11,$B$29)</f>
        <v>1.7838763358059335</v>
      </c>
      <c r="DB20" s="181">
        <f ca="1">_xll.Export_ParabolicVol_VIXLikeOption(SUM!$F$12:$F$28,SUM!$G$12:$G$28,$E20,$G20,DB$15,$B$15,$B$16,$B$17,$B$18,$B$19,$B$21,$B$22,$B$23,$B$24,$B$25,$B$27,$B$26,$B$28,$F$13,$B$31,$CN$11,$B$29)</f>
        <v>1.7668000062155556</v>
      </c>
      <c r="DC20" s="181">
        <f ca="1">_xll.Export_ParabolicVol_VIXLikeOption(SUM!$F$12:$F$28,SUM!$G$12:$G$28,$E20,$G20,DC$15,$B$15,$B$16,$B$17,$B$18,$B$19,$B$21,$B$22,$B$23,$B$24,$B$25,$B$27,$B$26,$B$28,$F$13,$B$31,$CN$11,$B$29)</f>
        <v>1.7656166478313418</v>
      </c>
      <c r="DD20" s="181">
        <f ca="1">_xll.Export_ParabolicVol_VIXLikeOption(SUM!$F$12:$F$28,SUM!$G$12:$G$28,$E20,$G20,DD$15,$B$15,$B$16,$B$17,$B$18,$B$19,$B$21,$B$22,$B$23,$B$24,$B$25,$B$27,$B$26,$B$28,$F$13,$B$31,$CN$11,$B$29)</f>
        <v>1.7796138798198597</v>
      </c>
      <c r="DE20" s="181">
        <f ca="1">_xll.Export_ParabolicVol_VIXLikeOption(SUM!$F$12:$F$28,SUM!$G$12:$G$28,$E20,$G20,DE$15,$B$15,$B$16,$B$17,$B$18,$B$19,$B$21,$B$22,$B$23,$B$24,$B$25,$B$27,$B$26,$B$28,$F$13,$B$31,$CN$11,$B$29)</f>
        <v>1.8081669235439437</v>
      </c>
      <c r="DF20" s="181">
        <f ca="1">_xll.Export_ParabolicVol_VIXLikeOption(SUM!$F$12:$F$28,SUM!$G$12:$G$28,$E20,$G20,DF$15,$B$15,$B$16,$B$17,$B$18,$B$19,$B$21,$B$22,$B$23,$B$24,$B$25,$B$27,$B$26,$B$28,$F$13,$B$31,$CN$11,$B$29)</f>
        <v>1.8507185506935191</v>
      </c>
      <c r="DG20" s="181">
        <f ca="1">_xll.Export_ParabolicVol_VIXLikeOption(SUM!$F$12:$F$28,SUM!$G$12:$G$28,$E20,$G20,DG$15,$B$15,$B$16,$B$17,$B$18,$B$19,$B$21,$B$22,$B$23,$B$24,$B$25,$B$27,$B$26,$B$28,$F$13,$B$31,$CN$11,$B$29)</f>
        <v>1.9067537141410518</v>
      </c>
      <c r="DH20" s="181">
        <f ca="1">_xll.Export_ParabolicVol_VIXLikeOption(SUM!$F$12:$F$28,SUM!$G$12:$G$28,$E20,$G20,DH$15,$B$15,$B$16,$B$17,$B$18,$B$19,$B$21,$B$22,$B$23,$B$24,$B$25,$B$27,$B$26,$B$28,$F$13,$B$31,$CN$11,$B$29)</f>
        <v>1.9757688270330691</v>
      </c>
      <c r="DI20" s="181">
        <f ca="1">_xll.Export_ParabolicVol_VIXLikeOption(SUM!$F$12:$F$28,SUM!$G$12:$G$28,$E20,$G20,DI$15,$B$15,$B$16,$B$17,$B$18,$B$19,$B$21,$B$22,$B$23,$B$24,$B$25,$B$27,$B$26,$B$28,$F$13,$B$31,$CN$11,$B$29)</f>
        <v>2.0572360458648982</v>
      </c>
      <c r="DJ20" s="181">
        <f ca="1">_xll.Export_ParabolicVol_VIXLikeOption(SUM!$F$12:$F$28,SUM!$G$12:$G$28,$E20,$G20,DJ$15,$B$15,$B$16,$B$17,$B$18,$B$19,$B$21,$B$22,$B$23,$B$24,$B$25,$B$27,$B$26,$B$28,$F$13,$B$31,$CN$11,$B$29)</f>
        <v>2.1505633930919141</v>
      </c>
      <c r="DK20" s="181">
        <f ca="1">_xll.Export_ParabolicVol_VIXLikeOption(SUM!$F$12:$F$28,SUM!$G$12:$G$28,$E20,$G20,DK$15,$B$15,$B$16,$B$17,$B$18,$B$19,$B$21,$B$22,$B$23,$B$24,$B$25,$B$27,$B$26,$B$28,$F$13,$B$31,$CN$11,$B$29)</f>
        <v>2.2550521329894915</v>
      </c>
      <c r="DL20" s="181">
        <f ca="1">_xll.Export_ParabolicVol_VIXLikeOption(SUM!$F$12:$F$28,SUM!$G$12:$G$28,$E20,$G20,DL$15,$B$15,$B$16,$B$17,$B$18,$B$19,$B$21,$B$22,$B$23,$B$24,$B$25,$B$27,$B$26,$B$28,$F$13,$B$31,$CN$11,$B$29)</f>
        <v>2.369853485498588</v>
      </c>
      <c r="DM20" s="181">
        <f ca="1">_xll.Export_ParabolicVol_VIXLikeOption(SUM!$F$12:$F$28,SUM!$G$12:$G$28,$E20,$G20,DM$15,$B$15,$B$16,$B$17,$B$18,$B$19,$B$21,$B$22,$B$23,$B$24,$B$25,$B$27,$B$26,$B$28,$F$13,$B$31,$CN$11,$B$29)</f>
        <v>2.4939274995899834</v>
      </c>
    </row>
    <row r="21" spans="1:117" ht="15.75" thickBot="1">
      <c r="A21" s="1" t="s">
        <v>5</v>
      </c>
      <c r="B21" s="35">
        <v>2.8</v>
      </c>
      <c r="E21" s="26">
        <v>19</v>
      </c>
      <c r="F21" s="50">
        <v>41871</v>
      </c>
      <c r="G21" s="13">
        <f ca="1">(F21-SUM!$B$4)/365.25</f>
        <v>0.4462696783025325</v>
      </c>
      <c r="I21" s="176">
        <f ca="1">_xll.Export_ParabolicVol_SimpleSquareRootCall($E21,$G21,I$15,$B$21,$B$22,$B$23,$B$24,$B$25,$B$27,$B$28,$F$13)</f>
        <v>3.9413363661523633</v>
      </c>
      <c r="J21" s="176">
        <f ca="1">_xll.Export_ParabolicVol_SimpleSquareRootCall($E21,$G21,J$15,$B$21,$B$22,$B$23,$B$24,$B$25,$B$27,$B$28,$F$13)</f>
        <v>3.5894979540135443</v>
      </c>
      <c r="K21" s="176">
        <f ca="1">_xll.Export_ParabolicVol_SimpleSquareRootCall($E21,$G21,K$15,$B$21,$B$22,$B$23,$B$24,$B$25,$B$27,$B$28,$F$13)</f>
        <v>3.2761357956979484</v>
      </c>
      <c r="L21" s="176">
        <f ca="1">_xll.Export_ParabolicVol_SimpleSquareRootCall($E21,$G21,L$15,$B$21,$B$22,$B$23,$B$24,$B$25,$B$27,$B$28,$F$13)</f>
        <v>2.998684427788147</v>
      </c>
      <c r="M21" s="176">
        <f ca="1">_xll.Export_ParabolicVol_SimpleSquareRootCall($E21,$G21,M$15,$B$21,$B$22,$B$23,$B$24,$B$25,$B$27,$B$28,$F$13)</f>
        <v>2.7547551660540757</v>
      </c>
      <c r="N21" s="176">
        <f ca="1">_xll.Export_ParabolicVol_SimpleSquareRootCall($E21,$G21,N$15,$B$21,$B$22,$B$23,$B$24,$B$25,$B$27,$B$28,$F$13)</f>
        <v>2.5421265823580104</v>
      </c>
      <c r="O21" s="176">
        <f ca="1">_xll.Export_ParabolicVol_SimpleSquareRootCall($E21,$G21,O$15,$B$21,$B$22,$B$23,$B$24,$B$25,$B$27,$B$28,$F$13)</f>
        <v>2.3587340904235736</v>
      </c>
      <c r="P21" s="176">
        <f ca="1">_xll.Export_ParabolicVol_SimpleSquareRootCall($E21,$G21,P$15,$B$21,$B$22,$B$23,$B$24,$B$25,$B$27,$B$28,$F$13)</f>
        <v>2.2026610131428126</v>
      </c>
      <c r="Q21" s="176">
        <f ca="1">_xll.Export_ParabolicVol_SimpleSquareRootCall($E21,$G21,Q$15,$B$21,$B$22,$B$23,$B$24,$B$25,$B$27,$B$28,$F$13)</f>
        <v>2.0721323863154804</v>
      </c>
      <c r="R21" s="176">
        <f ca="1">_xll.Export_ParabolicVol_SimpleSquareRootCall($E21,$G21,R$15,$B$21,$B$22,$B$23,$B$24,$B$25,$B$27,$B$28,$F$13)</f>
        <v>1.9655115505529692</v>
      </c>
      <c r="S21" s="176">
        <f ca="1">_xll.Export_ParabolicVol_SimpleSquareRootCall($E21,$G21,S$15,$B$21,$B$22,$B$23,$B$24,$B$25,$B$27,$B$28,$F$13)</f>
        <v>1.8812989750221845</v>
      </c>
      <c r="T21" s="176">
        <f ca="1">_xll.Export_ParabolicVol_SimpleSquareRootCall($E21,$G21,T$15,$B$21,$B$22,$B$23,$B$24,$B$25,$B$27,$B$28,$F$13)</f>
        <v>1.8181322422561901</v>
      </c>
      <c r="U21" s="176">
        <f ca="1">_xll.Export_ParabolicVol_SimpleSquareRootCall($E21,$G21,U$15,$B$21,$B$22,$B$23,$B$24,$B$25,$B$27,$B$28,$F$13)</f>
        <v>1.7747858361969169</v>
      </c>
      <c r="V21" s="176">
        <f ca="1">_xll.Export_ParabolicVol_SimpleSquareRootCall($E21,$G21,V$15,$B$21,$B$22,$B$23,$B$24,$B$25,$B$27,$B$28,$F$13)</f>
        <v>1.7501692577756018</v>
      </c>
      <c r="W21" s="176">
        <f ca="1">_xll.Export_ParabolicVol_SimpleSquareRootCall($E21,$G21,W$15,$B$21,$B$22,$B$23,$B$24,$B$25,$B$27,$B$28,$F$13)</f>
        <v>1.7433220142933123</v>
      </c>
      <c r="X21" s="176">
        <f ca="1">_xll.Export_ParabolicVol_SimpleSquareRootCall($E21,$G21,X$15,$B$21,$B$22,$B$23,$B$24,$B$25,$B$27,$B$28,$F$13)</f>
        <v>1.7534041600695272</v>
      </c>
      <c r="Y21" s="176">
        <f ca="1">_xll.Export_ParabolicVol_SimpleSquareRootCall($E21,$G21,Y$15,$B$21,$B$22,$B$23,$B$24,$B$25,$B$27,$B$28,$F$13)</f>
        <v>1.7796812793153143</v>
      </c>
      <c r="Z21" s="176">
        <f ca="1">_xll.Export_ParabolicVol_SimpleSquareRootCall($E21,$G21,Z$15,$B$21,$B$22,$B$23,$B$24,$B$25,$B$27,$B$28,$F$13)</f>
        <v>1.8215030802532137</v>
      </c>
      <c r="AA21" s="176">
        <f ca="1">_xll.Export_ParabolicVol_SimpleSquareRootCall($E21,$G21,AA$15,$B$21,$B$22,$B$23,$B$24,$B$25,$B$27,$B$28,$F$13)</f>
        <v>1.8782751077995465</v>
      </c>
      <c r="AB21" s="176">
        <f ca="1">_xll.Export_ParabolicVol_SimpleSquareRootCall($E21,$G21,AB$15,$B$21,$B$22,$B$23,$B$24,$B$25,$B$27,$B$28,$F$13)</f>
        <v>1.9494234902456706</v>
      </c>
      <c r="AC21" s="176">
        <f ca="1">_xll.Export_ParabolicVol_SimpleSquareRootCall($E21,$G21,AC$15,$B$21,$B$22,$B$23,$B$24,$B$25,$B$27,$B$28,$F$13)</f>
        <v>2.0343531331836338</v>
      </c>
      <c r="AD21" s="176">
        <f ca="1">_xll.Export_ParabolicVol_SimpleSquareRootCall($E21,$G21,AD$15,$B$21,$B$22,$B$23,$B$24,$B$25,$B$27,$B$28,$F$13)</f>
        <v>2.1324003840499191</v>
      </c>
      <c r="AE21" s="176">
        <f ca="1">_xll.Export_ParabolicVol_SimpleSquareRootCall($E21,$G21,AE$15,$B$21,$B$22,$B$23,$B$24,$B$25,$B$27,$B$28,$F$13)</f>
        <v>2.2427819285036699</v>
      </c>
      <c r="AF21" s="176">
        <f ca="1">_xll.Export_ParabolicVol_SimpleSquareRootCall($E21,$G21,AF$15,$B$21,$B$22,$B$23,$B$24,$B$25,$B$27,$B$28,$F$13)</f>
        <v>2.364542542473151</v>
      </c>
      <c r="AG21" s="176">
        <f ca="1">_xll.Export_ParabolicVol_SimpleSquareRootCall($E21,$G21,AG$15,$B$21,$B$22,$B$23,$B$24,$B$25,$B$27,$B$28,$F$13)</f>
        <v>2.4965052786824224</v>
      </c>
      <c r="AH21" s="176">
        <f ca="1">_xll.Export_ParabolicVol_SimpleSquareRootCall($E21,$G21,AH$15,$B$21,$B$22,$B$23,$B$24,$B$25,$B$27,$B$28,$F$13)</f>
        <v>2.6372286414150232</v>
      </c>
      <c r="AJ21" s="176">
        <f ca="1">_xll.Export_Bergomi_SimpleSquareRootCall($E21,$G21,AJ$15,$B$15,$B$16,$B$17,$B$18,$B$19,$G21,$G21+$B$31,SUM!$F$12:$F$28,SUM!$G$12:$G$28,$B$21,$B$22,$B$23,$B$24,$B$25,$B$26,$B$27,$B$28,$B$29,$F$13)</f>
        <v>3.941294874694131</v>
      </c>
      <c r="AK21" s="176">
        <f ca="1">_xll.Export_Bergomi_SimpleSquareRootCall($E21,$G21,AK$15,$B$15,$B$16,$B$17,$B$18,$B$19,$G21,$G21+$B$31,SUM!$F$12:$F$28,SUM!$G$12:$G$28,$B$21,$B$22,$B$23,$B$24,$B$25,$B$26,$B$27,$B$28,$B$29,$F$13)</f>
        <v>3.5894296970098494</v>
      </c>
      <c r="AL21" s="176">
        <f ca="1">_xll.Export_Bergomi_SimpleSquareRootCall($E21,$G21,AL$15,$B$15,$B$16,$B$17,$B$18,$B$19,$G21,$G21+$B$31,SUM!$F$12:$F$28,SUM!$G$12:$G$28,$B$21,$B$22,$B$23,$B$24,$B$25,$B$26,$B$27,$B$28,$B$29,$F$13)</f>
        <v>3.2760442984562053</v>
      </c>
      <c r="AM21" s="176">
        <f ca="1">_xll.Export_Bergomi_SimpleSquareRootCall($E21,$G21,AM$15,$B$15,$B$16,$B$17,$B$18,$B$19,$G21,$G21+$B$31,SUM!$F$12:$F$28,SUM!$G$12:$G$28,$B$21,$B$22,$B$23,$B$24,$B$25,$B$26,$B$27,$B$28,$B$29,$F$13)</f>
        <v>2.9985730589946296</v>
      </c>
      <c r="AN21" s="176">
        <f ca="1">_xll.Export_Bergomi_SimpleSquareRootCall($E21,$G21,AN$15,$B$15,$B$16,$B$17,$B$18,$B$19,$G21,$G21+$B$31,SUM!$F$12:$F$28,SUM!$G$12:$G$28,$B$21,$B$22,$B$23,$B$24,$B$25,$B$26,$B$27,$B$28,$B$29,$F$13)</f>
        <v>2.754627086979724</v>
      </c>
      <c r="AO21" s="176">
        <f ca="1">_xll.Export_Bergomi_SimpleSquareRootCall($E21,$G21,AO$15,$B$15,$B$16,$B$17,$B$18,$B$19,$G21,$G21+$B$31,SUM!$F$12:$F$28,SUM!$G$12:$G$28,$B$21,$B$22,$B$23,$B$24,$B$25,$B$26,$B$27,$B$28,$B$29,$F$13)</f>
        <v>2.5419847117823706</v>
      </c>
      <c r="AP21" s="176">
        <f ca="1">_xll.Export_Bergomi_SimpleSquareRootCall($E21,$G21,AP$15,$B$15,$B$16,$B$17,$B$18,$B$19,$G21,$G21+$B$31,SUM!$F$12:$F$28,SUM!$G$12:$G$28,$B$21,$B$22,$B$23,$B$24,$B$25,$B$26,$B$27,$B$28,$B$29,$F$13)</f>
        <v>2.3585810826438762</v>
      </c>
      <c r="AQ21" s="176">
        <f ca="1">_xll.Export_Bergomi_SimpleSquareRootCall($E21,$G21,AQ$15,$B$15,$B$16,$B$17,$B$18,$B$19,$G21,$G21+$B$31,SUM!$F$12:$F$28,SUM!$G$12:$G$28,$B$21,$B$22,$B$23,$B$24,$B$25,$B$26,$B$27,$B$28,$B$29,$F$13)</f>
        <v>2.2024992473965548</v>
      </c>
      <c r="AR21" s="176">
        <f ca="1">_xll.Export_Bergomi_SimpleSquareRootCall($E21,$G21,AR$15,$B$15,$B$16,$B$17,$B$18,$B$19,$G21,$G21+$B$31,SUM!$F$12:$F$28,SUM!$G$12:$G$28,$B$21,$B$22,$B$23,$B$24,$B$25,$B$26,$B$27,$B$28,$B$29,$F$13)</f>
        <v>2.0719639664688727</v>
      </c>
      <c r="AS21" s="176">
        <f ca="1">_xll.Export_Bergomi_SimpleSquareRootCall($E21,$G21,AS$15,$B$15,$B$16,$B$17,$B$18,$B$19,$G21,$G21+$B$31,SUM!$F$12:$F$28,SUM!$G$12:$G$28,$B$21,$B$22,$B$23,$B$24,$B$25,$B$26,$B$27,$B$28,$B$29,$F$13)</f>
        <v>1.9653383140922562</v>
      </c>
      <c r="AT21" s="176">
        <f ca="1">_xll.Export_Bergomi_SimpleSquareRootCall($E21,$G21,AT$15,$B$15,$B$16,$B$17,$B$18,$B$19,$G21,$G21+$B$31,SUM!$F$12:$F$28,SUM!$G$12:$G$28,$B$21,$B$22,$B$23,$B$24,$B$25,$B$26,$B$27,$B$28,$B$29,$F$13)</f>
        <v>1.8811225103329627</v>
      </c>
      <c r="AU21" s="176">
        <f ca="1">_xll.Export_Bergomi_SimpleSquareRootCall($E21,$G21,AU$15,$B$15,$B$16,$B$17,$B$18,$B$19,$G21,$G21+$B$31,SUM!$F$12:$F$28,SUM!$G$12:$G$28,$B$21,$B$22,$B$23,$B$24,$B$25,$B$26,$B$27,$B$28,$B$29,$F$13)</f>
        <v>1.8179539129853546</v>
      </c>
      <c r="AV21" s="176">
        <f ca="1">_xll.Export_Bergomi_SimpleSquareRootCall($E21,$G21,AV$15,$B$15,$B$16,$B$17,$B$18,$B$19,$G21,$G21+$B$31,SUM!$F$12:$F$28,SUM!$G$12:$G$28,$B$21,$B$22,$B$23,$B$24,$B$25,$B$26,$B$27,$B$28,$B$29,$F$13)</f>
        <v>1.7746068112499493</v>
      </c>
      <c r="AW21" s="176">
        <f ca="1">_xll.Export_Bergomi_SimpleSquareRootCall($E21,$G21,AW$15,$B$15,$B$16,$B$17,$B$18,$B$19,$G21,$G21+$B$31,SUM!$F$12:$F$28,SUM!$G$12:$G$28,$B$21,$B$22,$B$23,$B$24,$B$25,$B$26,$B$27,$B$28,$B$29,$F$13)</f>
        <v>1.7499905452768658</v>
      </c>
      <c r="AX21" s="176">
        <f ca="1">_xll.Export_Bergomi_SimpleSquareRootCall($E21,$G21,AX$15,$B$15,$B$16,$B$17,$B$18,$B$19,$G21,$G21+$B$31,SUM!$F$12:$F$28,SUM!$G$12:$G$28,$B$21,$B$22,$B$23,$B$24,$B$25,$B$26,$B$27,$B$28,$B$29,$F$13)</f>
        <v>1.7431444976728259</v>
      </c>
      <c r="AY21" s="176">
        <f ca="1">_xll.Export_Bergomi_SimpleSquareRootCall($E21,$G21,AY$15,$B$15,$B$16,$B$17,$B$18,$B$19,$G21,$G21+$B$31,SUM!$F$12:$F$28,SUM!$G$12:$G$28,$B$21,$B$22,$B$23,$B$24,$B$25,$B$26,$B$27,$B$28,$B$29,$F$13)</f>
        <v>1.7532286343554428</v>
      </c>
      <c r="AZ21" s="176">
        <f ca="1">_xll.Export_Bergomi_SimpleSquareRootCall($E21,$G21,AZ$15,$B$15,$B$16,$B$17,$B$18,$B$19,$G21,$G21+$B$31,SUM!$F$12:$F$28,SUM!$G$12:$G$28,$B$21,$B$22,$B$23,$B$24,$B$25,$B$26,$B$27,$B$28,$B$29,$F$13)</f>
        <v>1.7795084857049213</v>
      </c>
      <c r="BA21" s="176">
        <f ca="1">_xll.Export_Bergomi_SimpleSquareRootCall($E21,$G21,BA$15,$B$15,$B$16,$B$17,$B$18,$B$19,$G21,$G21+$B$31,SUM!$F$12:$F$28,SUM!$G$12:$G$28,$B$21,$B$22,$B$23,$B$24,$B$25,$B$26,$B$27,$B$28,$B$29,$F$13)</f>
        <v>1.8213337370928291</v>
      </c>
      <c r="BB21" s="176">
        <f ca="1">_xll.Export_Bergomi_SimpleSquareRootCall($E21,$G21,BB$15,$B$15,$B$16,$B$17,$B$18,$B$19,$G21,$G21+$B$31,SUM!$F$12:$F$28,SUM!$G$12:$G$28,$B$21,$B$22,$B$23,$B$24,$B$25,$B$26,$B$27,$B$28,$B$29,$F$13)</f>
        <v>1.8781099362089049</v>
      </c>
      <c r="BC21" s="176">
        <f ca="1">_xll.Export_Bergomi_SimpleSquareRootCall($E21,$G21,BC$15,$B$15,$B$16,$B$17,$B$18,$B$19,$G21,$G21+$B$31,SUM!$F$12:$F$28,SUM!$G$12:$G$28,$B$21,$B$22,$B$23,$B$24,$B$25,$B$26,$B$27,$B$28,$B$29,$F$13)</f>
        <v>1.9492632327676882</v>
      </c>
      <c r="BD21" s="176">
        <f ca="1">_xll.Export_Bergomi_SimpleSquareRootCall($E21,$G21,BD$15,$B$15,$B$16,$B$17,$B$18,$B$19,$G21,$G21+$B$31,SUM!$F$12:$F$28,SUM!$G$12:$G$28,$B$21,$B$22,$B$23,$B$24,$B$25,$B$26,$B$27,$B$28,$B$29,$F$13)</f>
        <v>2.0341985640308269</v>
      </c>
      <c r="BE21" s="176">
        <f ca="1">_xll.Export_Bergomi_SimpleSquareRootCall($E21,$G21,BE$15,$B$15,$B$16,$B$17,$B$18,$B$19,$G21,$G21+$B$31,SUM!$F$12:$F$28,SUM!$G$12:$G$28,$B$21,$B$22,$B$23,$B$24,$B$25,$B$26,$B$27,$B$28,$B$29,$F$13)</f>
        <v>2.1322523097755841</v>
      </c>
      <c r="BF21" s="176">
        <f ca="1">_xll.Export_Bergomi_SimpleSquareRootCall($E21,$G21,BF$15,$B$15,$B$16,$B$17,$B$18,$B$19,$G21,$G21+$B$31,SUM!$F$12:$F$28,SUM!$G$12:$G$28,$B$21,$B$22,$B$23,$B$24,$B$25,$B$26,$B$27,$B$28,$B$29,$F$13)</f>
        <v>2.242641178280754</v>
      </c>
      <c r="BG21" s="176">
        <f ca="1">_xll.Export_Bergomi_SimpleSquareRootCall($E21,$G21,BG$15,$B$15,$B$16,$B$17,$B$18,$B$19,$G21,$G21+$B$31,SUM!$F$12:$F$28,SUM!$G$12:$G$28,$B$21,$B$22,$B$23,$B$24,$B$25,$B$26,$B$27,$B$28,$B$29,$F$13)</f>
        <v>2.3644099476542579</v>
      </c>
      <c r="BH21" s="176">
        <f ca="1">_xll.Export_Bergomi_SimpleSquareRootCall($E21,$G21,BH$15,$B$15,$B$16,$B$17,$B$18,$B$19,$G21,$G21+$B$31,SUM!$F$12:$F$28,SUM!$G$12:$G$28,$B$21,$B$22,$B$23,$B$24,$B$25,$B$26,$B$27,$B$28,$B$29,$F$13)</f>
        <v>2.4963816419724094</v>
      </c>
      <c r="BI21" s="176">
        <f ca="1">_xll.Export_Bergomi_SimpleSquareRootCall($E21,$G21,BI$15,$B$15,$B$16,$B$17,$B$18,$B$19,$G21,$G21+$B$31,SUM!$F$12:$F$28,SUM!$G$12:$G$28,$B$21,$B$22,$B$23,$B$24,$B$25,$B$26,$B$27,$B$28,$B$29,$F$13)</f>
        <v>2.6371146968313481</v>
      </c>
      <c r="BL21" s="169" t="e">
        <f ca="1">_xll.Export_ParabolicVol_VolSwapOption($G21,$G21,$G21+$B$31,BL$15,$B$15,$B$16,$B$17,$B$18,$B$19,$B$21,$B$22,$B$23,$B$24,SUM!$F$12:$F$28,SUM!$G$12:$G$28,OptionRacine!$B$27,OptionRacine!$B$26,OptionRacine!$B$28,OptionRacine!$F$13,OptionRacine!$BL$11,OptionRacine!$B$29)</f>
        <v>#VALUE!</v>
      </c>
      <c r="BM21" s="169" t="e">
        <f ca="1">_xll.Export_ParabolicVol_VolSwapOption($G21,$G21,$G21+$B$31,BM$15,$B$15,$B$16,$B$17,$B$18,$B$19,$B$21,$B$22,$B$23,$B$24,SUM!$F$12:$F$28,SUM!$G$12:$G$28,OptionRacine!$B$27,OptionRacine!$B$26,OptionRacine!$B$28,OptionRacine!$F$13,OptionRacine!$BL$11,OptionRacine!$B$29)</f>
        <v>#VALUE!</v>
      </c>
      <c r="BN21" s="169" t="e">
        <f ca="1">_xll.Export_ParabolicVol_VolSwapOption($G21,$G21,$G21+$B$31,BN$15,$B$15,$B$16,$B$17,$B$18,$B$19,$B$21,$B$22,$B$23,$B$24,SUM!$F$12:$F$28,SUM!$G$12:$G$28,OptionRacine!$B$27,OptionRacine!$B$26,OptionRacine!$B$28,OptionRacine!$F$13,OptionRacine!$BL$11,OptionRacine!$B$29)</f>
        <v>#VALUE!</v>
      </c>
      <c r="BO21" s="169" t="e">
        <f ca="1">_xll.Export_ParabolicVol_VolSwapOption($G21,$G21,$G21+$B$31,BO$15,$B$15,$B$16,$B$17,$B$18,$B$19,$B$21,$B$22,$B$23,$B$24,SUM!$F$12:$F$28,SUM!$G$12:$G$28,OptionRacine!$B$27,OptionRacine!$B$26,OptionRacine!$B$28,OptionRacine!$F$13,OptionRacine!$BL$11,OptionRacine!$B$29)</f>
        <v>#VALUE!</v>
      </c>
      <c r="BP21" s="169" t="e">
        <f ca="1">_xll.Export_ParabolicVol_VolSwapOption($G21,$G21,$G21+$B$31,BP$15,$B$15,$B$16,$B$17,$B$18,$B$19,$B$21,$B$22,$B$23,$B$24,SUM!$F$12:$F$28,SUM!$G$12:$G$28,OptionRacine!$B$27,OptionRacine!$B$26,OptionRacine!$B$28,OptionRacine!$F$13,OptionRacine!$BL$11,OptionRacine!$B$29)</f>
        <v>#VALUE!</v>
      </c>
      <c r="BQ21" s="169" t="e">
        <f ca="1">_xll.Export_ParabolicVol_VolSwapOption($G21,$G21,$G21+$B$31,BQ$15,$B$15,$B$16,$B$17,$B$18,$B$19,$B$21,$B$22,$B$23,$B$24,SUM!$F$12:$F$28,SUM!$G$12:$G$28,OptionRacine!$B$27,OptionRacine!$B$26,OptionRacine!$B$28,OptionRacine!$F$13,OptionRacine!$BL$11,OptionRacine!$B$29)</f>
        <v>#VALUE!</v>
      </c>
      <c r="BR21" s="169" t="e">
        <f ca="1">_xll.Export_ParabolicVol_VolSwapOption($G21,$G21,$G21+$B$31,BR$15,$B$15,$B$16,$B$17,$B$18,$B$19,$B$21,$B$22,$B$23,$B$24,SUM!$F$12:$F$28,SUM!$G$12:$G$28,OptionRacine!$B$27,OptionRacine!$B$26,OptionRacine!$B$28,OptionRacine!$F$13,OptionRacine!$BL$11,OptionRacine!$B$29)</f>
        <v>#VALUE!</v>
      </c>
      <c r="BS21" s="169" t="e">
        <f ca="1">_xll.Export_ParabolicVol_VolSwapOption($G21,$G21,$G21+$B$31,BS$15,$B$15,$B$16,$B$17,$B$18,$B$19,$B$21,$B$22,$B$23,$B$24,SUM!$F$12:$F$28,SUM!$G$12:$G$28,OptionRacine!$B$27,OptionRacine!$B$26,OptionRacine!$B$28,OptionRacine!$F$13,OptionRacine!$BL$11,OptionRacine!$B$29)</f>
        <v>#VALUE!</v>
      </c>
      <c r="BT21" s="169" t="e">
        <f ca="1">_xll.Export_ParabolicVol_VolSwapOption($G21,$G21,$G21+$B$31,BT$15,$B$15,$B$16,$B$17,$B$18,$B$19,$B$21,$B$22,$B$23,$B$24,SUM!$F$12:$F$28,SUM!$G$12:$G$28,OptionRacine!$B$27,OptionRacine!$B$26,OptionRacine!$B$28,OptionRacine!$F$13,OptionRacine!$BL$11,OptionRacine!$B$29)</f>
        <v>#VALUE!</v>
      </c>
      <c r="BU21" s="169" t="e">
        <f ca="1">_xll.Export_ParabolicVol_VolSwapOption($G21,$G21,$G21+$B$31,BU$15,$B$15,$B$16,$B$17,$B$18,$B$19,$B$21,$B$22,$B$23,$B$24,SUM!$F$12:$F$28,SUM!$G$12:$G$28,OptionRacine!$B$27,OptionRacine!$B$26,OptionRacine!$B$28,OptionRacine!$F$13,OptionRacine!$BL$11,OptionRacine!$B$29)</f>
        <v>#VALUE!</v>
      </c>
      <c r="BV21" s="169" t="e">
        <f ca="1">_xll.Export_ParabolicVol_VolSwapOption($G21,$G21,$G21+$B$31,BV$15,$B$15,$B$16,$B$17,$B$18,$B$19,$B$21,$B$22,$B$23,$B$24,SUM!$F$12:$F$28,SUM!$G$12:$G$28,OptionRacine!$B$27,OptionRacine!$B$26,OptionRacine!$B$28,OptionRacine!$F$13,OptionRacine!$BL$11,OptionRacine!$B$29)</f>
        <v>#VALUE!</v>
      </c>
      <c r="BW21" s="169" t="e">
        <f ca="1">_xll.Export_ParabolicVol_VolSwapOption($G21,$G21,$G21+$B$31,BW$15,$B$15,$B$16,$B$17,$B$18,$B$19,$B$21,$B$22,$B$23,$B$24,SUM!$F$12:$F$28,SUM!$G$12:$G$28,OptionRacine!$B$27,OptionRacine!$B$26,OptionRacine!$B$28,OptionRacine!$F$13,OptionRacine!$BL$11,OptionRacine!$B$29)</f>
        <v>#VALUE!</v>
      </c>
      <c r="BX21" s="169" t="e">
        <f ca="1">_xll.Export_ParabolicVol_VolSwapOption($G21,$G21,$G21+$B$31,BX$15,$B$15,$B$16,$B$17,$B$18,$B$19,$B$21,$B$22,$B$23,$B$24,SUM!$F$12:$F$28,SUM!$G$12:$G$28,OptionRacine!$B$27,OptionRacine!$B$26,OptionRacine!$B$28,OptionRacine!$F$13,OptionRacine!$BL$11,OptionRacine!$B$29)</f>
        <v>#VALUE!</v>
      </c>
      <c r="BY21" s="169" t="e">
        <f ca="1">_xll.Export_ParabolicVol_VolSwapOption($G21,$G21,$G21+$B$31,BY$15,$B$15,$B$16,$B$17,$B$18,$B$19,$B$21,$B$22,$B$23,$B$24,SUM!$F$12:$F$28,SUM!$G$12:$G$28,OptionRacine!$B$27,OptionRacine!$B$26,OptionRacine!$B$28,OptionRacine!$F$13,OptionRacine!$BL$11,OptionRacine!$B$29)</f>
        <v>#VALUE!</v>
      </c>
      <c r="BZ21" s="169" t="e">
        <f ca="1">_xll.Export_ParabolicVol_VolSwapOption($G21,$G21,$G21+$B$31,BZ$15,$B$15,$B$16,$B$17,$B$18,$B$19,$B$21,$B$22,$B$23,$B$24,SUM!$F$12:$F$28,SUM!$G$12:$G$28,OptionRacine!$B$27,OptionRacine!$B$26,OptionRacine!$B$28,OptionRacine!$F$13,OptionRacine!$BL$11,OptionRacine!$B$29)</f>
        <v>#VALUE!</v>
      </c>
      <c r="CA21" s="169" t="e">
        <f ca="1">_xll.Export_ParabolicVol_VolSwapOption($G21,$G21,$G21+$B$31,CA$15,$B$15,$B$16,$B$17,$B$18,$B$19,$B$21,$B$22,$B$23,$B$24,SUM!$F$12:$F$28,SUM!$G$12:$G$28,OptionRacine!$B$27,OptionRacine!$B$26,OptionRacine!$B$28,OptionRacine!$F$13,OptionRacine!$BL$11,OptionRacine!$B$29)</f>
        <v>#VALUE!</v>
      </c>
      <c r="CB21" s="169" t="e">
        <f ca="1">_xll.Export_ParabolicVol_VolSwapOption($G21,$G21,$G21+$B$31,CB$15,$B$15,$B$16,$B$17,$B$18,$B$19,$B$21,$B$22,$B$23,$B$24,SUM!$F$12:$F$28,SUM!$G$12:$G$28,OptionRacine!$B$27,OptionRacine!$B$26,OptionRacine!$B$28,OptionRacine!$F$13,OptionRacine!$BL$11,OptionRacine!$B$29)</f>
        <v>#VALUE!</v>
      </c>
      <c r="CC21" s="169" t="e">
        <f ca="1">_xll.Export_ParabolicVol_VolSwapOption($G21,$G21,$G21+$B$31,CC$15,$B$15,$B$16,$B$17,$B$18,$B$19,$B$21,$B$22,$B$23,$B$24,SUM!$F$12:$F$28,SUM!$G$12:$G$28,OptionRacine!$B$27,OptionRacine!$B$26,OptionRacine!$B$28,OptionRacine!$F$13,OptionRacine!$BL$11,OptionRacine!$B$29)</f>
        <v>#VALUE!</v>
      </c>
      <c r="CD21" s="169" t="e">
        <f ca="1">_xll.Export_ParabolicVol_VolSwapOption($G21,$G21,$G21+$B$31,CD$15,$B$15,$B$16,$B$17,$B$18,$B$19,$B$21,$B$22,$B$23,$B$24,SUM!$F$12:$F$28,SUM!$G$12:$G$28,OptionRacine!$B$27,OptionRacine!$B$26,OptionRacine!$B$28,OptionRacine!$F$13,OptionRacine!$BL$11,OptionRacine!$B$29)</f>
        <v>#VALUE!</v>
      </c>
      <c r="CE21" s="169" t="e">
        <f ca="1">_xll.Export_ParabolicVol_VolSwapOption($G21,$G21,$G21+$B$31,CE$15,$B$15,$B$16,$B$17,$B$18,$B$19,$B$21,$B$22,$B$23,$B$24,SUM!$F$12:$F$28,SUM!$G$12:$G$28,OptionRacine!$B$27,OptionRacine!$B$26,OptionRacine!$B$28,OptionRacine!$F$13,OptionRacine!$BL$11,OptionRacine!$B$29)</f>
        <v>#VALUE!</v>
      </c>
      <c r="CF21" s="169" t="e">
        <f ca="1">_xll.Export_ParabolicVol_VolSwapOption($G21,$G21,$G21+$B$31,CF$15,$B$15,$B$16,$B$17,$B$18,$B$19,$B$21,$B$22,$B$23,$B$24,SUM!$F$12:$F$28,SUM!$G$12:$G$28,OptionRacine!$B$27,OptionRacine!$B$26,OptionRacine!$B$28,OptionRacine!$F$13,OptionRacine!$BL$11,OptionRacine!$B$29)</f>
        <v>#VALUE!</v>
      </c>
      <c r="CG21" s="169" t="e">
        <f ca="1">_xll.Export_ParabolicVol_VolSwapOption($G21,$G21,$G21+$B$31,CG$15,$B$15,$B$16,$B$17,$B$18,$B$19,$B$21,$B$22,$B$23,$B$24,SUM!$F$12:$F$28,SUM!$G$12:$G$28,OptionRacine!$B$27,OptionRacine!$B$26,OptionRacine!$B$28,OptionRacine!$F$13,OptionRacine!$BL$11,OptionRacine!$B$29)</f>
        <v>#VALUE!</v>
      </c>
      <c r="CH21" s="169" t="e">
        <f ca="1">_xll.Export_ParabolicVol_VolSwapOption($G21,$G21,$G21+$B$31,CH$15,$B$15,$B$16,$B$17,$B$18,$B$19,$B$21,$B$22,$B$23,$B$24,SUM!$F$12:$F$28,SUM!$G$12:$G$28,OptionRacine!$B$27,OptionRacine!$B$26,OptionRacine!$B$28,OptionRacine!$F$13,OptionRacine!$BL$11,OptionRacine!$B$29)</f>
        <v>#VALUE!</v>
      </c>
      <c r="CI21" s="169" t="e">
        <f ca="1">_xll.Export_ParabolicVol_VolSwapOption($G21,$G21,$G21+$B$31,CI$15,$B$15,$B$16,$B$17,$B$18,$B$19,$B$21,$B$22,$B$23,$B$24,SUM!$F$12:$F$28,SUM!$G$12:$G$28,OptionRacine!$B$27,OptionRacine!$B$26,OptionRacine!$B$28,OptionRacine!$F$13,OptionRacine!$BL$11,OptionRacine!$B$29)</f>
        <v>#VALUE!</v>
      </c>
      <c r="CJ21" s="169" t="e">
        <f ca="1">_xll.Export_ParabolicVol_VolSwapOption($G21,$G21,$G21+$B$31,CJ$15,$B$15,$B$16,$B$17,$B$18,$B$19,$B$21,$B$22,$B$23,$B$24,SUM!$F$12:$F$28,SUM!$G$12:$G$28,OptionRacine!$B$27,OptionRacine!$B$26,OptionRacine!$B$28,OptionRacine!$F$13,OptionRacine!$BL$11,OptionRacine!$B$29)</f>
        <v>#VALUE!</v>
      </c>
      <c r="CK21" s="169" t="e">
        <f ca="1">_xll.Export_ParabolicVol_VolSwapOption($G21,$G21,$G21+$B$31,CK$15,$B$15,$B$16,$B$17,$B$18,$B$19,$B$21,$B$22,$B$23,$B$24,SUM!$F$12:$F$28,SUM!$G$12:$G$28,OptionRacine!$B$27,OptionRacine!$B$26,OptionRacine!$B$28,OptionRacine!$F$13,OptionRacine!$BL$11,OptionRacine!$B$29)</f>
        <v>#VALUE!</v>
      </c>
      <c r="CN21" s="181">
        <f ca="1">_xll.Export_ParabolicVol_VIXLikeOption(SUM!$F$12:$F$28,SUM!$G$12:$G$28,$E21,$G21,CN$15,$B$15,$B$16,$B$17,$B$18,$B$19,$B$21,$B$22,$B$23,$B$24,$B$25,$B$27,$B$26,$B$28,$F$13,$B$31,$CN$11,$B$29)</f>
        <v>3.941294874694131</v>
      </c>
      <c r="CO21" s="181">
        <f ca="1">_xll.Export_ParabolicVol_VIXLikeOption(SUM!$F$12:$F$28,SUM!$G$12:$G$28,$E21,$G21,CO$15,$B$15,$B$16,$B$17,$B$18,$B$19,$B$21,$B$22,$B$23,$B$24,$B$25,$B$27,$B$26,$B$28,$F$13,$B$31,$CN$11,$B$29)</f>
        <v>3.5894296970098494</v>
      </c>
      <c r="CP21" s="181">
        <f ca="1">_xll.Export_ParabolicVol_VIXLikeOption(SUM!$F$12:$F$28,SUM!$G$12:$G$28,$E21,$G21,CP$15,$B$15,$B$16,$B$17,$B$18,$B$19,$B$21,$B$22,$B$23,$B$24,$B$25,$B$27,$B$26,$B$28,$F$13,$B$31,$CN$11,$B$29)</f>
        <v>3.2760442984562053</v>
      </c>
      <c r="CQ21" s="181">
        <f ca="1">_xll.Export_ParabolicVol_VIXLikeOption(SUM!$F$12:$F$28,SUM!$G$12:$G$28,$E21,$G21,CQ$15,$B$15,$B$16,$B$17,$B$18,$B$19,$B$21,$B$22,$B$23,$B$24,$B$25,$B$27,$B$26,$B$28,$F$13,$B$31,$CN$11,$B$29)</f>
        <v>2.9985730589946296</v>
      </c>
      <c r="CR21" s="181">
        <f ca="1">_xll.Export_ParabolicVol_VIXLikeOption(SUM!$F$12:$F$28,SUM!$G$12:$G$28,$E21,$G21,CR$15,$B$15,$B$16,$B$17,$B$18,$B$19,$B$21,$B$22,$B$23,$B$24,$B$25,$B$27,$B$26,$B$28,$F$13,$B$31,$CN$11,$B$29)</f>
        <v>2.754627086979724</v>
      </c>
      <c r="CS21" s="181">
        <f ca="1">_xll.Export_ParabolicVol_VIXLikeOption(SUM!$F$12:$F$28,SUM!$G$12:$G$28,$E21,$G21,CS$15,$B$15,$B$16,$B$17,$B$18,$B$19,$B$21,$B$22,$B$23,$B$24,$B$25,$B$27,$B$26,$B$28,$F$13,$B$31,$CN$11,$B$29)</f>
        <v>2.5419847117823706</v>
      </c>
      <c r="CT21" s="181">
        <f ca="1">_xll.Export_ParabolicVol_VIXLikeOption(SUM!$F$12:$F$28,SUM!$G$12:$G$28,$E21,$G21,CT$15,$B$15,$B$16,$B$17,$B$18,$B$19,$B$21,$B$22,$B$23,$B$24,$B$25,$B$27,$B$26,$B$28,$F$13,$B$31,$CN$11,$B$29)</f>
        <v>2.3585810826438762</v>
      </c>
      <c r="CU21" s="181">
        <f ca="1">_xll.Export_ParabolicVol_VIXLikeOption(SUM!$F$12:$F$28,SUM!$G$12:$G$28,$E21,$G21,CU$15,$B$15,$B$16,$B$17,$B$18,$B$19,$B$21,$B$22,$B$23,$B$24,$B$25,$B$27,$B$26,$B$28,$F$13,$B$31,$CN$11,$B$29)</f>
        <v>2.2024992473965548</v>
      </c>
      <c r="CV21" s="181">
        <f ca="1">_xll.Export_ParabolicVol_VIXLikeOption(SUM!$F$12:$F$28,SUM!$G$12:$G$28,$E21,$G21,CV$15,$B$15,$B$16,$B$17,$B$18,$B$19,$B$21,$B$22,$B$23,$B$24,$B$25,$B$27,$B$26,$B$28,$F$13,$B$31,$CN$11,$B$29)</f>
        <v>2.0719639664688727</v>
      </c>
      <c r="CW21" s="181">
        <f ca="1">_xll.Export_ParabolicVol_VIXLikeOption(SUM!$F$12:$F$28,SUM!$G$12:$G$28,$E21,$G21,CW$15,$B$15,$B$16,$B$17,$B$18,$B$19,$B$21,$B$22,$B$23,$B$24,$B$25,$B$27,$B$26,$B$28,$F$13,$B$31,$CN$11,$B$29)</f>
        <v>1.9653383140922562</v>
      </c>
      <c r="CX21" s="181">
        <f ca="1">_xll.Export_ParabolicVol_VIXLikeOption(SUM!$F$12:$F$28,SUM!$G$12:$G$28,$E21,$G21,CX$15,$B$15,$B$16,$B$17,$B$18,$B$19,$B$21,$B$22,$B$23,$B$24,$B$25,$B$27,$B$26,$B$28,$F$13,$B$31,$CN$11,$B$29)</f>
        <v>1.8811225103329627</v>
      </c>
      <c r="CY21" s="181">
        <f ca="1">_xll.Export_ParabolicVol_VIXLikeOption(SUM!$F$12:$F$28,SUM!$G$12:$G$28,$E21,$G21,CY$15,$B$15,$B$16,$B$17,$B$18,$B$19,$B$21,$B$22,$B$23,$B$24,$B$25,$B$27,$B$26,$B$28,$F$13,$B$31,$CN$11,$B$29)</f>
        <v>1.8179539129853546</v>
      </c>
      <c r="CZ21" s="181">
        <f ca="1">_xll.Export_ParabolicVol_VIXLikeOption(SUM!$F$12:$F$28,SUM!$G$12:$G$28,$E21,$G21,CZ$15,$B$15,$B$16,$B$17,$B$18,$B$19,$B$21,$B$22,$B$23,$B$24,$B$25,$B$27,$B$26,$B$28,$F$13,$B$31,$CN$11,$B$29)</f>
        <v>1.7746068112499493</v>
      </c>
      <c r="DA21" s="181">
        <f ca="1">_xll.Export_ParabolicVol_VIXLikeOption(SUM!$F$12:$F$28,SUM!$G$12:$G$28,$E21,$G21,DA$15,$B$15,$B$16,$B$17,$B$18,$B$19,$B$21,$B$22,$B$23,$B$24,$B$25,$B$27,$B$26,$B$28,$F$13,$B$31,$CN$11,$B$29)</f>
        <v>1.7499905452768658</v>
      </c>
      <c r="DB21" s="181">
        <f ca="1">_xll.Export_ParabolicVol_VIXLikeOption(SUM!$F$12:$F$28,SUM!$G$12:$G$28,$E21,$G21,DB$15,$B$15,$B$16,$B$17,$B$18,$B$19,$B$21,$B$22,$B$23,$B$24,$B$25,$B$27,$B$26,$B$28,$F$13,$B$31,$CN$11,$B$29)</f>
        <v>1.7431444976728259</v>
      </c>
      <c r="DC21" s="181">
        <f ca="1">_xll.Export_ParabolicVol_VIXLikeOption(SUM!$F$12:$F$28,SUM!$G$12:$G$28,$E21,$G21,DC$15,$B$15,$B$16,$B$17,$B$18,$B$19,$B$21,$B$22,$B$23,$B$24,$B$25,$B$27,$B$26,$B$28,$F$13,$B$31,$CN$11,$B$29)</f>
        <v>1.7532286343554428</v>
      </c>
      <c r="DD21" s="181">
        <f ca="1">_xll.Export_ParabolicVol_VIXLikeOption(SUM!$F$12:$F$28,SUM!$G$12:$G$28,$E21,$G21,DD$15,$B$15,$B$16,$B$17,$B$18,$B$19,$B$21,$B$22,$B$23,$B$24,$B$25,$B$27,$B$26,$B$28,$F$13,$B$31,$CN$11,$B$29)</f>
        <v>1.7795084857049213</v>
      </c>
      <c r="DE21" s="181">
        <f ca="1">_xll.Export_ParabolicVol_VIXLikeOption(SUM!$F$12:$F$28,SUM!$G$12:$G$28,$E21,$G21,DE$15,$B$15,$B$16,$B$17,$B$18,$B$19,$B$21,$B$22,$B$23,$B$24,$B$25,$B$27,$B$26,$B$28,$F$13,$B$31,$CN$11,$B$29)</f>
        <v>1.8213337370928291</v>
      </c>
      <c r="DF21" s="181">
        <f ca="1">_xll.Export_ParabolicVol_VIXLikeOption(SUM!$F$12:$F$28,SUM!$G$12:$G$28,$E21,$G21,DF$15,$B$15,$B$16,$B$17,$B$18,$B$19,$B$21,$B$22,$B$23,$B$24,$B$25,$B$27,$B$26,$B$28,$F$13,$B$31,$CN$11,$B$29)</f>
        <v>1.8781099362089049</v>
      </c>
      <c r="DG21" s="181">
        <f ca="1">_xll.Export_ParabolicVol_VIXLikeOption(SUM!$F$12:$F$28,SUM!$G$12:$G$28,$E21,$G21,DG$15,$B$15,$B$16,$B$17,$B$18,$B$19,$B$21,$B$22,$B$23,$B$24,$B$25,$B$27,$B$26,$B$28,$F$13,$B$31,$CN$11,$B$29)</f>
        <v>1.9492632327676882</v>
      </c>
      <c r="DH21" s="181">
        <f ca="1">_xll.Export_ParabolicVol_VIXLikeOption(SUM!$F$12:$F$28,SUM!$G$12:$G$28,$E21,$G21,DH$15,$B$15,$B$16,$B$17,$B$18,$B$19,$B$21,$B$22,$B$23,$B$24,$B$25,$B$27,$B$26,$B$28,$F$13,$B$31,$CN$11,$B$29)</f>
        <v>2.0341985640308269</v>
      </c>
      <c r="DI21" s="181">
        <f ca="1">_xll.Export_ParabolicVol_VIXLikeOption(SUM!$F$12:$F$28,SUM!$G$12:$G$28,$E21,$G21,DI$15,$B$15,$B$16,$B$17,$B$18,$B$19,$B$21,$B$22,$B$23,$B$24,$B$25,$B$27,$B$26,$B$28,$F$13,$B$31,$CN$11,$B$29)</f>
        <v>2.1322523097755841</v>
      </c>
      <c r="DJ21" s="181">
        <f ca="1">_xll.Export_ParabolicVol_VIXLikeOption(SUM!$F$12:$F$28,SUM!$G$12:$G$28,$E21,$G21,DJ$15,$B$15,$B$16,$B$17,$B$18,$B$19,$B$21,$B$22,$B$23,$B$24,$B$25,$B$27,$B$26,$B$28,$F$13,$B$31,$CN$11,$B$29)</f>
        <v>2.242641178280754</v>
      </c>
      <c r="DK21" s="181">
        <f ca="1">_xll.Export_ParabolicVol_VIXLikeOption(SUM!$F$12:$F$28,SUM!$G$12:$G$28,$E21,$G21,DK$15,$B$15,$B$16,$B$17,$B$18,$B$19,$B$21,$B$22,$B$23,$B$24,$B$25,$B$27,$B$26,$B$28,$F$13,$B$31,$CN$11,$B$29)</f>
        <v>2.3644099476542579</v>
      </c>
      <c r="DL21" s="181">
        <f ca="1">_xll.Export_ParabolicVol_VIXLikeOption(SUM!$F$12:$F$28,SUM!$G$12:$G$28,$E21,$G21,DL$15,$B$15,$B$16,$B$17,$B$18,$B$19,$B$21,$B$22,$B$23,$B$24,$B$25,$B$27,$B$26,$B$28,$F$13,$B$31,$CN$11,$B$29)</f>
        <v>2.4963816419724094</v>
      </c>
      <c r="DM21" s="181">
        <f ca="1">_xll.Export_ParabolicVol_VIXLikeOption(SUM!$F$12:$F$28,SUM!$G$12:$G$28,$E21,$G21,DM$15,$B$15,$B$16,$B$17,$B$18,$B$19,$B$21,$B$22,$B$23,$B$24,$B$25,$B$27,$B$26,$B$28,$F$13,$B$31,$CN$11,$B$29)</f>
        <v>2.6371146968313481</v>
      </c>
    </row>
    <row r="22" spans="1:117" ht="15.75" thickBot="1">
      <c r="A22" s="1" t="s">
        <v>6</v>
      </c>
      <c r="B22" s="35">
        <v>0.1</v>
      </c>
      <c r="E22" s="26">
        <v>19</v>
      </c>
      <c r="F22" s="50">
        <v>41899</v>
      </c>
      <c r="G22" s="13">
        <f ca="1">(F22-SUM!$B$4)/365.25</f>
        <v>0.5229295003422314</v>
      </c>
      <c r="I22" s="176">
        <f ca="1">_xll.Export_ParabolicVol_SimpleSquareRootCall($E22,$G22,I$15,$B$21,$B$22,$B$23,$B$24,$B$25,$B$27,$B$28,$F$13)</f>
        <v>3.9044696708118414</v>
      </c>
      <c r="J22" s="176">
        <f ca="1">_xll.Export_ParabolicVol_SimpleSquareRootCall($E22,$G22,J$15,$B$21,$B$22,$B$23,$B$24,$B$25,$B$27,$B$28,$F$13)</f>
        <v>3.5478580556246393</v>
      </c>
      <c r="K22" s="176">
        <f ca="1">_xll.Export_ParabolicVol_SimpleSquareRootCall($E22,$G22,K$15,$B$21,$B$22,$B$23,$B$24,$B$25,$B$27,$B$28,$F$13)</f>
        <v>3.2307966790835847</v>
      </c>
      <c r="L22" s="176">
        <f ca="1">_xll.Export_ParabolicVol_SimpleSquareRootCall($E22,$G22,L$15,$B$21,$B$22,$B$23,$B$24,$B$25,$B$27,$B$28,$F$13)</f>
        <v>2.9507370445250651</v>
      </c>
      <c r="M22" s="176">
        <f ca="1">_xll.Export_ParabolicVol_SimpleSquareRootCall($E22,$G22,M$15,$B$21,$B$22,$B$23,$B$24,$B$25,$B$27,$B$28,$F$13)</f>
        <v>2.7052884147878302</v>
      </c>
      <c r="N22" s="176">
        <f ca="1">_xll.Export_ParabolicVol_SimpleSquareRootCall($E22,$G22,N$15,$B$21,$B$22,$B$23,$B$24,$B$25,$B$27,$B$28,$F$13)</f>
        <v>2.4922114288102759</v>
      </c>
      <c r="O22" s="176">
        <f ca="1">_xll.Export_ParabolicVol_SimpleSquareRootCall($E22,$G22,O$15,$B$21,$B$22,$B$23,$B$24,$B$25,$B$27,$B$28,$F$13)</f>
        <v>2.309410990372454</v>
      </c>
      <c r="P22" s="176">
        <f ca="1">_xll.Export_ParabolicVol_SimpleSquareRootCall($E22,$G22,P$15,$B$21,$B$22,$B$23,$B$24,$B$25,$B$27,$B$28,$F$13)</f>
        <v>2.1549308811814889</v>
      </c>
      <c r="Q22" s="176">
        <f ca="1">_xll.Export_ParabolicVol_SimpleSquareRootCall($E22,$G22,Q$15,$B$21,$B$22,$B$23,$B$24,$B$25,$B$27,$B$28,$F$13)</f>
        <v>2.0269512827340317</v>
      </c>
      <c r="R22" s="176">
        <f ca="1">_xll.Export_ParabolicVol_SimpleSquareRootCall($E22,$G22,R$15,$B$21,$B$22,$B$23,$B$24,$B$25,$B$27,$B$28,$F$13)</f>
        <v>1.9237890653271936</v>
      </c>
      <c r="S22" s="176">
        <f ca="1">_xll.Export_ParabolicVol_SimpleSquareRootCall($E22,$G22,S$15,$B$21,$B$22,$B$23,$B$24,$B$25,$B$27,$B$28,$F$13)</f>
        <v>1.8439000086139739</v>
      </c>
      <c r="T22" s="176">
        <f ca="1">_xll.Export_ParabolicVol_SimpleSquareRootCall($E22,$G22,T$15,$B$21,$B$22,$B$23,$B$24,$B$25,$B$27,$B$28,$F$13)</f>
        <v>1.7858815602118563</v>
      </c>
      <c r="U22" s="176">
        <f ca="1">_xll.Export_ParabolicVol_SimpleSquareRootCall($E22,$G22,U$15,$B$21,$B$22,$B$23,$B$24,$B$25,$B$27,$B$28,$F$13)</f>
        <v>1.7484744509571764</v>
      </c>
      <c r="V22" s="176">
        <f ca="1">_xll.Export_ParabolicVol_SimpleSquareRootCall($E22,$G22,V$15,$B$21,$B$22,$B$23,$B$24,$B$25,$B$27,$B$28,$F$13)</f>
        <v>1.7305614037433938</v>
      </c>
      <c r="W22" s="176">
        <f ca="1">_xll.Export_ParabolicVol_SimpleSquareRootCall($E22,$G22,W$15,$B$21,$B$22,$B$23,$B$24,$B$25,$B$27,$B$28,$F$13)</f>
        <v>1.7311612589097933</v>
      </c>
      <c r="X22" s="176">
        <f ca="1">_xll.Export_ParabolicVol_SimpleSquareRootCall($E22,$G22,X$15,$B$21,$B$22,$B$23,$B$24,$B$25,$B$27,$B$28,$F$13)</f>
        <v>1.7494170526352173</v>
      </c>
      <c r="Y22" s="176">
        <f ca="1">_xll.Export_ParabolicVol_SimpleSquareRootCall($E22,$G22,Y$15,$B$21,$B$22,$B$23,$B$24,$B$25,$B$27,$B$28,$F$13)</f>
        <v>1.7845768920600982</v>
      </c>
      <c r="Z22" s="176">
        <f ca="1">_xll.Export_ParabolicVol_SimpleSquareRootCall($E22,$G22,Z$15,$B$21,$B$22,$B$23,$B$24,$B$25,$B$27,$B$28,$F$13)</f>
        <v>1.8359668527188608</v>
      </c>
      <c r="AA22" s="176">
        <f ca="1">_xll.Export_ParabolicVol_SimpleSquareRootCall($E22,$G22,AA$15,$B$21,$B$22,$B$23,$B$24,$B$25,$B$27,$B$28,$F$13)</f>
        <v>1.9029555799544406</v>
      </c>
      <c r="AB22" s="176">
        <f ca="1">_xll.Export_ParabolicVol_SimpleSquareRootCall($E22,$G22,AB$15,$B$21,$B$22,$B$23,$B$24,$B$25,$B$27,$B$28,$F$13)</f>
        <v>1.98491082339772</v>
      </c>
      <c r="AC22" s="176">
        <f ca="1">_xll.Export_ParabolicVol_SimpleSquareRootCall($E22,$G22,AC$15,$B$21,$B$22,$B$23,$B$24,$B$25,$B$27,$B$28,$F$13)</f>
        <v>2.0811487995548448</v>
      </c>
      <c r="AD22" s="176">
        <f ca="1">_xll.Export_ParabolicVol_SimpleSquareRootCall($E22,$G22,AD$15,$B$21,$B$22,$B$23,$B$24,$B$25,$B$27,$B$28,$F$13)</f>
        <v>2.1908780875887537</v>
      </c>
      <c r="AE22" s="176">
        <f ca="1">_xll.Export_ParabolicVol_SimpleSquareRootCall($E22,$G22,AE$15,$B$21,$B$22,$B$23,$B$24,$B$25,$B$27,$B$28,$F$13)</f>
        <v>2.3131407271260516</v>
      </c>
      <c r="AF22" s="176">
        <f ca="1">_xll.Export_ParabolicVol_SimpleSquareRootCall($E22,$G22,AF$15,$B$21,$B$22,$B$23,$B$24,$B$25,$B$27,$B$28,$F$13)</f>
        <v>2.4467542832656481</v>
      </c>
      <c r="AG22" s="176">
        <f ca="1">_xll.Export_ParabolicVol_SimpleSquareRootCall($E22,$G22,AG$15,$B$21,$B$22,$B$23,$B$24,$B$25,$B$27,$B$28,$F$13)</f>
        <v>2.5902598068323055</v>
      </c>
      <c r="AH22" s="176">
        <f ca="1">_xll.Export_ParabolicVol_SimpleSquareRootCall($E22,$G22,AH$15,$B$21,$B$22,$B$23,$B$24,$B$25,$B$27,$B$28,$F$13)</f>
        <v>2.741881723370247</v>
      </c>
      <c r="AJ22" s="176">
        <f ca="1">_xll.Export_Bergomi_SimpleSquareRootCall($E22,$G22,AJ$15,$B$15,$B$16,$B$17,$B$18,$B$19,$G22,$G22+$B$31,SUM!$F$12:$F$28,SUM!$G$12:$G$28,$B$21,$B$22,$B$23,$B$24,$B$25,$B$26,$B$27,$B$28,$B$29,$F$13)</f>
        <v>3.9044223441698422</v>
      </c>
      <c r="AK22" s="176">
        <f ca="1">_xll.Export_Bergomi_SimpleSquareRootCall($E22,$G22,AK$15,$B$15,$B$16,$B$17,$B$18,$B$19,$G22,$G22+$B$31,SUM!$F$12:$F$28,SUM!$G$12:$G$28,$B$21,$B$22,$B$23,$B$24,$B$25,$B$26,$B$27,$B$28,$B$29,$F$13)</f>
        <v>3.5477804663129886</v>
      </c>
      <c r="AL22" s="176">
        <f ca="1">_xll.Export_Bergomi_SimpleSquareRootCall($E22,$G22,AL$15,$B$15,$B$16,$B$17,$B$18,$B$19,$G22,$G22+$B$31,SUM!$F$12:$F$28,SUM!$G$12:$G$28,$B$21,$B$22,$B$23,$B$24,$B$25,$B$26,$B$27,$B$28,$B$29,$F$13)</f>
        <v>3.230692849242192</v>
      </c>
      <c r="AM22" s="176">
        <f ca="1">_xll.Export_Bergomi_SimpleSquareRootCall($E22,$G22,AM$15,$B$15,$B$16,$B$17,$B$18,$B$19,$G22,$G22+$B$31,SUM!$F$12:$F$28,SUM!$G$12:$G$28,$B$21,$B$22,$B$23,$B$24,$B$25,$B$26,$B$27,$B$28,$B$29,$F$13)</f>
        <v>2.950610832452135</v>
      </c>
      <c r="AN22" s="176">
        <f ca="1">_xll.Export_Bergomi_SimpleSquareRootCall($E22,$G22,AN$15,$B$15,$B$16,$B$17,$B$18,$B$19,$G22,$G22+$B$31,SUM!$F$12:$F$28,SUM!$G$12:$G$28,$B$21,$B$22,$B$23,$B$24,$B$25,$B$26,$B$27,$B$28,$B$29,$F$13)</f>
        <v>2.7051434501515157</v>
      </c>
      <c r="AO22" s="176">
        <f ca="1">_xll.Export_Bergomi_SimpleSquareRootCall($E22,$G22,AO$15,$B$15,$B$16,$B$17,$B$18,$B$19,$G22,$G22+$B$31,SUM!$F$12:$F$28,SUM!$G$12:$G$28,$B$21,$B$22,$B$23,$B$24,$B$25,$B$26,$B$27,$B$28,$B$29,$F$13)</f>
        <v>2.4920510668045308</v>
      </c>
      <c r="AP22" s="176">
        <f ca="1">_xll.Export_Bergomi_SimpleSquareRootCall($E22,$G22,AP$15,$B$15,$B$16,$B$17,$B$18,$B$19,$G22,$G22+$B$31,SUM!$F$12:$F$28,SUM!$G$12:$G$28,$B$21,$B$22,$B$23,$B$24,$B$25,$B$26,$B$27,$B$28,$B$29,$F$13)</f>
        <v>2.3092382821078159</v>
      </c>
      <c r="AQ22" s="176">
        <f ca="1">_xll.Export_Bergomi_SimpleSquareRootCall($E22,$G22,AQ$15,$B$15,$B$16,$B$17,$B$18,$B$19,$G22,$G22+$B$31,SUM!$F$12:$F$28,SUM!$G$12:$G$28,$B$21,$B$22,$B$23,$B$24,$B$25,$B$26,$B$27,$B$28,$B$29,$F$13)</f>
        <v>2.1547485586148913</v>
      </c>
      <c r="AR22" s="176">
        <f ca="1">_xll.Export_Bergomi_SimpleSquareRootCall($E22,$G22,AR$15,$B$15,$B$16,$B$17,$B$18,$B$19,$G22,$G22+$B$31,SUM!$F$12:$F$28,SUM!$G$12:$G$28,$B$21,$B$22,$B$23,$B$24,$B$25,$B$26,$B$27,$B$28,$B$29,$F$13)</f>
        <v>2.0267617569248495</v>
      </c>
      <c r="AS22" s="176">
        <f ca="1">_xll.Export_Bergomi_SimpleSquareRootCall($E22,$G22,AS$15,$B$15,$B$16,$B$17,$B$18,$B$19,$G22,$G22+$B$31,SUM!$F$12:$F$28,SUM!$G$12:$G$28,$B$21,$B$22,$B$23,$B$24,$B$25,$B$26,$B$27,$B$28,$B$29,$F$13)</f>
        <v>1.9235944368812812</v>
      </c>
      <c r="AT22" s="176">
        <f ca="1">_xll.Export_Bergomi_SimpleSquareRootCall($E22,$G22,AT$15,$B$15,$B$16,$B$17,$B$18,$B$19,$G22,$G22+$B$31,SUM!$F$12:$F$28,SUM!$G$12:$G$28,$B$21,$B$22,$B$23,$B$24,$B$25,$B$26,$B$27,$B$28,$B$29,$F$13)</f>
        <v>1.8437020889776421</v>
      </c>
      <c r="AU22" s="176">
        <f ca="1">_xll.Export_Bergomi_SimpleSquareRootCall($E22,$G22,AU$15,$B$15,$B$16,$B$17,$B$18,$B$19,$G22,$G22+$B$31,SUM!$F$12:$F$28,SUM!$G$12:$G$28,$B$21,$B$22,$B$23,$B$24,$B$25,$B$26,$B$27,$B$28,$B$29,$F$13)</f>
        <v>1.7856819021347428</v>
      </c>
      <c r="AV22" s="176">
        <f ca="1">_xll.Export_Bergomi_SimpleSquareRootCall($E22,$G22,AV$15,$B$15,$B$16,$B$17,$B$18,$B$19,$G22,$G22+$B$31,SUM!$F$12:$F$28,SUM!$G$12:$G$28,$B$21,$B$22,$B$23,$B$24,$B$25,$B$26,$B$27,$B$28,$B$29,$F$13)</f>
        <v>1.7482743860728309</v>
      </c>
      <c r="AW22" s="176">
        <f ca="1">_xll.Export_Bergomi_SimpleSquareRootCall($E22,$G22,AW$15,$B$15,$B$16,$B$17,$B$18,$B$19,$G22,$G22+$B$31,SUM!$F$12:$F$28,SUM!$G$12:$G$28,$B$21,$B$22,$B$23,$B$24,$B$25,$B$26,$B$27,$B$28,$B$29,$F$13)</f>
        <v>1.7303620849061179</v>
      </c>
      <c r="AX22" s="176">
        <f ca="1">_xll.Export_Bergomi_SimpleSquareRootCall($E22,$G22,AX$15,$B$15,$B$16,$B$17,$B$18,$B$19,$G22,$G22+$B$31,SUM!$F$12:$F$28,SUM!$G$12:$G$28,$B$21,$B$22,$B$23,$B$24,$B$25,$B$26,$B$27,$B$28,$B$29,$F$13)</f>
        <v>1.7309637047265154</v>
      </c>
      <c r="AY22" s="176">
        <f ca="1">_xll.Export_Bergomi_SimpleSquareRootCall($E22,$G22,AY$15,$B$15,$B$16,$B$17,$B$18,$B$19,$G22,$G22+$B$31,SUM!$F$12:$F$28,SUM!$G$12:$G$28,$B$21,$B$22,$B$23,$B$24,$B$25,$B$26,$B$27,$B$28,$B$29,$F$13)</f>
        <v>1.7492221915566992</v>
      </c>
      <c r="AZ22" s="176">
        <f ca="1">_xll.Export_Bergomi_SimpleSquareRootCall($E22,$G22,AZ$15,$B$15,$B$16,$B$17,$B$18,$B$19,$G22,$G22+$B$31,SUM!$F$12:$F$28,SUM!$G$12:$G$28,$B$21,$B$22,$B$23,$B$24,$B$25,$B$26,$B$27,$B$28,$B$29,$F$13)</f>
        <v>1.7843856034336161</v>
      </c>
      <c r="BA22" s="176">
        <f ca="1">_xll.Export_Bergomi_SimpleSquareRootCall($E22,$G22,BA$15,$B$15,$B$16,$B$17,$B$18,$B$19,$G22,$G22+$B$31,SUM!$F$12:$F$28,SUM!$G$12:$G$28,$B$21,$B$22,$B$23,$B$24,$B$25,$B$26,$B$27,$B$28,$B$29,$F$13)</f>
        <v>1.8357800023293125</v>
      </c>
      <c r="BB22" s="176">
        <f ca="1">_xll.Export_Bergomi_SimpleSquareRootCall($E22,$G22,BB$15,$B$15,$B$16,$B$17,$B$18,$B$19,$G22,$G22+$B$31,SUM!$F$12:$F$28,SUM!$G$12:$G$28,$B$21,$B$22,$B$23,$B$24,$B$25,$B$26,$B$27,$B$28,$B$29,$F$13)</f>
        <v>1.9027740477698687</v>
      </c>
      <c r="BC22" s="176">
        <f ca="1">_xll.Export_Bergomi_SimpleSquareRootCall($E22,$G22,BC$15,$B$15,$B$16,$B$17,$B$18,$B$19,$G22,$G22+$B$31,SUM!$F$12:$F$28,SUM!$G$12:$G$28,$B$21,$B$22,$B$23,$B$24,$B$25,$B$26,$B$27,$B$28,$B$29,$F$13)</f>
        <v>1.9847355214820637</v>
      </c>
      <c r="BD22" s="176">
        <f ca="1">_xll.Export_Bergomi_SimpleSquareRootCall($E22,$G22,BD$15,$B$15,$B$16,$B$17,$B$18,$B$19,$G22,$G22+$B$31,SUM!$F$12:$F$28,SUM!$G$12:$G$28,$B$21,$B$22,$B$23,$B$24,$B$25,$B$26,$B$27,$B$28,$B$29,$F$13)</f>
        <v>2.0809806784297615</v>
      </c>
      <c r="BE22" s="176">
        <f ca="1">_xll.Export_Bergomi_SimpleSquareRootCall($E22,$G22,BE$15,$B$15,$B$16,$B$17,$B$18,$B$19,$G22,$G22+$B$31,SUM!$F$12:$F$28,SUM!$G$12:$G$28,$B$21,$B$22,$B$23,$B$24,$B$25,$B$26,$B$27,$B$28,$B$29,$F$13)</f>
        <v>2.1907181297534515</v>
      </c>
      <c r="BF22" s="176">
        <f ca="1">_xll.Export_Bergomi_SimpleSquareRootCall($E22,$G22,BF$15,$B$15,$B$16,$B$17,$B$18,$B$19,$G22,$G22+$B$31,SUM!$F$12:$F$28,SUM!$G$12:$G$28,$B$21,$B$22,$B$23,$B$24,$B$25,$B$26,$B$27,$B$28,$B$29,$F$13)</f>
        <v>2.3129899270266492</v>
      </c>
      <c r="BG22" s="176">
        <f ca="1">_xll.Export_Bergomi_SimpleSquareRootCall($E22,$G22,BG$15,$B$15,$B$16,$B$17,$B$18,$B$19,$G22,$G22+$B$31,SUM!$F$12:$F$28,SUM!$G$12:$G$28,$B$21,$B$22,$B$23,$B$24,$B$25,$B$26,$B$27,$B$28,$B$29,$F$13)</f>
        <v>2.4466136137922869</v>
      </c>
      <c r="BH22" s="176">
        <f ca="1">_xll.Export_Bergomi_SimpleSquareRootCall($E22,$G22,BH$15,$B$15,$B$16,$B$17,$B$18,$B$19,$G22,$G22+$B$31,SUM!$F$12:$F$28,SUM!$G$12:$G$28,$B$21,$B$22,$B$23,$B$24,$B$25,$B$26,$B$27,$B$28,$B$29,$F$13)</f>
        <v>2.5901301734476836</v>
      </c>
      <c r="BI22" s="176">
        <f ca="1">_xll.Export_Bergomi_SimpleSquareRootCall($E22,$G22,BI$15,$B$15,$B$16,$B$17,$B$18,$B$19,$G22,$G22+$B$31,SUM!$F$12:$F$28,SUM!$G$12:$G$28,$B$21,$B$22,$B$23,$B$24,$B$25,$B$26,$B$27,$B$28,$B$29,$F$13)</f>
        <v>2.7417639082411136</v>
      </c>
      <c r="BL22" s="169" t="e">
        <f ca="1">_xll.Export_ParabolicVol_VolSwapOption($G22,$G22,$G22+$B$31,BL$15,$B$15,$B$16,$B$17,$B$18,$B$19,$B$21,$B$22,$B$23,$B$24,SUM!$F$12:$F$28,SUM!$G$12:$G$28,OptionRacine!$B$27,OptionRacine!$B$26,OptionRacine!$B$28,OptionRacine!$F$13,OptionRacine!$BL$11,OptionRacine!$B$29)</f>
        <v>#VALUE!</v>
      </c>
      <c r="BM22" s="169" t="e">
        <f ca="1">_xll.Export_ParabolicVol_VolSwapOption($G22,$G22,$G22+$B$31,BM$15,$B$15,$B$16,$B$17,$B$18,$B$19,$B$21,$B$22,$B$23,$B$24,SUM!$F$12:$F$28,SUM!$G$12:$G$28,OptionRacine!$B$27,OptionRacine!$B$26,OptionRacine!$B$28,OptionRacine!$F$13,OptionRacine!$BL$11,OptionRacine!$B$29)</f>
        <v>#VALUE!</v>
      </c>
      <c r="BN22" s="169" t="e">
        <f ca="1">_xll.Export_ParabolicVol_VolSwapOption($G22,$G22,$G22+$B$31,BN$15,$B$15,$B$16,$B$17,$B$18,$B$19,$B$21,$B$22,$B$23,$B$24,SUM!$F$12:$F$28,SUM!$G$12:$G$28,OptionRacine!$B$27,OptionRacine!$B$26,OptionRacine!$B$28,OptionRacine!$F$13,OptionRacine!$BL$11,OptionRacine!$B$29)</f>
        <v>#VALUE!</v>
      </c>
      <c r="BO22" s="169" t="e">
        <f ca="1">_xll.Export_ParabolicVol_VolSwapOption($G22,$G22,$G22+$B$31,BO$15,$B$15,$B$16,$B$17,$B$18,$B$19,$B$21,$B$22,$B$23,$B$24,SUM!$F$12:$F$28,SUM!$G$12:$G$28,OptionRacine!$B$27,OptionRacine!$B$26,OptionRacine!$B$28,OptionRacine!$F$13,OptionRacine!$BL$11,OptionRacine!$B$29)</f>
        <v>#VALUE!</v>
      </c>
      <c r="BP22" s="169" t="e">
        <f ca="1">_xll.Export_ParabolicVol_VolSwapOption($G22,$G22,$G22+$B$31,BP$15,$B$15,$B$16,$B$17,$B$18,$B$19,$B$21,$B$22,$B$23,$B$24,SUM!$F$12:$F$28,SUM!$G$12:$G$28,OptionRacine!$B$27,OptionRacine!$B$26,OptionRacine!$B$28,OptionRacine!$F$13,OptionRacine!$BL$11,OptionRacine!$B$29)</f>
        <v>#VALUE!</v>
      </c>
      <c r="BQ22" s="169" t="e">
        <f ca="1">_xll.Export_ParabolicVol_VolSwapOption($G22,$G22,$G22+$B$31,BQ$15,$B$15,$B$16,$B$17,$B$18,$B$19,$B$21,$B$22,$B$23,$B$24,SUM!$F$12:$F$28,SUM!$G$12:$G$28,OptionRacine!$B$27,OptionRacine!$B$26,OptionRacine!$B$28,OptionRacine!$F$13,OptionRacine!$BL$11,OptionRacine!$B$29)</f>
        <v>#VALUE!</v>
      </c>
      <c r="BR22" s="169" t="e">
        <f ca="1">_xll.Export_ParabolicVol_VolSwapOption($G22,$G22,$G22+$B$31,BR$15,$B$15,$B$16,$B$17,$B$18,$B$19,$B$21,$B$22,$B$23,$B$24,SUM!$F$12:$F$28,SUM!$G$12:$G$28,OptionRacine!$B$27,OptionRacine!$B$26,OptionRacine!$B$28,OptionRacine!$F$13,OptionRacine!$BL$11,OptionRacine!$B$29)</f>
        <v>#VALUE!</v>
      </c>
      <c r="BS22" s="169" t="e">
        <f ca="1">_xll.Export_ParabolicVol_VolSwapOption($G22,$G22,$G22+$B$31,BS$15,$B$15,$B$16,$B$17,$B$18,$B$19,$B$21,$B$22,$B$23,$B$24,SUM!$F$12:$F$28,SUM!$G$12:$G$28,OptionRacine!$B$27,OptionRacine!$B$26,OptionRacine!$B$28,OptionRacine!$F$13,OptionRacine!$BL$11,OptionRacine!$B$29)</f>
        <v>#VALUE!</v>
      </c>
      <c r="BT22" s="169" t="e">
        <f ca="1">_xll.Export_ParabolicVol_VolSwapOption($G22,$G22,$G22+$B$31,BT$15,$B$15,$B$16,$B$17,$B$18,$B$19,$B$21,$B$22,$B$23,$B$24,SUM!$F$12:$F$28,SUM!$G$12:$G$28,OptionRacine!$B$27,OptionRacine!$B$26,OptionRacine!$B$28,OptionRacine!$F$13,OptionRacine!$BL$11,OptionRacine!$B$29)</f>
        <v>#VALUE!</v>
      </c>
      <c r="BU22" s="169" t="e">
        <f ca="1">_xll.Export_ParabolicVol_VolSwapOption($G22,$G22,$G22+$B$31,BU$15,$B$15,$B$16,$B$17,$B$18,$B$19,$B$21,$B$22,$B$23,$B$24,SUM!$F$12:$F$28,SUM!$G$12:$G$28,OptionRacine!$B$27,OptionRacine!$B$26,OptionRacine!$B$28,OptionRacine!$F$13,OptionRacine!$BL$11,OptionRacine!$B$29)</f>
        <v>#VALUE!</v>
      </c>
      <c r="BV22" s="169" t="e">
        <f ca="1">_xll.Export_ParabolicVol_VolSwapOption($G22,$G22,$G22+$B$31,BV$15,$B$15,$B$16,$B$17,$B$18,$B$19,$B$21,$B$22,$B$23,$B$24,SUM!$F$12:$F$28,SUM!$G$12:$G$28,OptionRacine!$B$27,OptionRacine!$B$26,OptionRacine!$B$28,OptionRacine!$F$13,OptionRacine!$BL$11,OptionRacine!$B$29)</f>
        <v>#VALUE!</v>
      </c>
      <c r="BW22" s="169" t="e">
        <f ca="1">_xll.Export_ParabolicVol_VolSwapOption($G22,$G22,$G22+$B$31,BW$15,$B$15,$B$16,$B$17,$B$18,$B$19,$B$21,$B$22,$B$23,$B$24,SUM!$F$12:$F$28,SUM!$G$12:$G$28,OptionRacine!$B$27,OptionRacine!$B$26,OptionRacine!$B$28,OptionRacine!$F$13,OptionRacine!$BL$11,OptionRacine!$B$29)</f>
        <v>#VALUE!</v>
      </c>
      <c r="BX22" s="169" t="e">
        <f ca="1">_xll.Export_ParabolicVol_VolSwapOption($G22,$G22,$G22+$B$31,BX$15,$B$15,$B$16,$B$17,$B$18,$B$19,$B$21,$B$22,$B$23,$B$24,SUM!$F$12:$F$28,SUM!$G$12:$G$28,OptionRacine!$B$27,OptionRacine!$B$26,OptionRacine!$B$28,OptionRacine!$F$13,OptionRacine!$BL$11,OptionRacine!$B$29)</f>
        <v>#VALUE!</v>
      </c>
      <c r="BY22" s="169" t="e">
        <f ca="1">_xll.Export_ParabolicVol_VolSwapOption($G22,$G22,$G22+$B$31,BY$15,$B$15,$B$16,$B$17,$B$18,$B$19,$B$21,$B$22,$B$23,$B$24,SUM!$F$12:$F$28,SUM!$G$12:$G$28,OptionRacine!$B$27,OptionRacine!$B$26,OptionRacine!$B$28,OptionRacine!$F$13,OptionRacine!$BL$11,OptionRacine!$B$29)</f>
        <v>#VALUE!</v>
      </c>
      <c r="BZ22" s="169" t="e">
        <f ca="1">_xll.Export_ParabolicVol_VolSwapOption($G22,$G22,$G22+$B$31,BZ$15,$B$15,$B$16,$B$17,$B$18,$B$19,$B$21,$B$22,$B$23,$B$24,SUM!$F$12:$F$28,SUM!$G$12:$G$28,OptionRacine!$B$27,OptionRacine!$B$26,OptionRacine!$B$28,OptionRacine!$F$13,OptionRacine!$BL$11,OptionRacine!$B$29)</f>
        <v>#VALUE!</v>
      </c>
      <c r="CA22" s="169" t="e">
        <f ca="1">_xll.Export_ParabolicVol_VolSwapOption($G22,$G22,$G22+$B$31,CA$15,$B$15,$B$16,$B$17,$B$18,$B$19,$B$21,$B$22,$B$23,$B$24,SUM!$F$12:$F$28,SUM!$G$12:$G$28,OptionRacine!$B$27,OptionRacine!$B$26,OptionRacine!$B$28,OptionRacine!$F$13,OptionRacine!$BL$11,OptionRacine!$B$29)</f>
        <v>#VALUE!</v>
      </c>
      <c r="CB22" s="169" t="e">
        <f ca="1">_xll.Export_ParabolicVol_VolSwapOption($G22,$G22,$G22+$B$31,CB$15,$B$15,$B$16,$B$17,$B$18,$B$19,$B$21,$B$22,$B$23,$B$24,SUM!$F$12:$F$28,SUM!$G$12:$G$28,OptionRacine!$B$27,OptionRacine!$B$26,OptionRacine!$B$28,OptionRacine!$F$13,OptionRacine!$BL$11,OptionRacine!$B$29)</f>
        <v>#VALUE!</v>
      </c>
      <c r="CC22" s="169" t="e">
        <f ca="1">_xll.Export_ParabolicVol_VolSwapOption($G22,$G22,$G22+$B$31,CC$15,$B$15,$B$16,$B$17,$B$18,$B$19,$B$21,$B$22,$B$23,$B$24,SUM!$F$12:$F$28,SUM!$G$12:$G$28,OptionRacine!$B$27,OptionRacine!$B$26,OptionRacine!$B$28,OptionRacine!$F$13,OptionRacine!$BL$11,OptionRacine!$B$29)</f>
        <v>#VALUE!</v>
      </c>
      <c r="CD22" s="169" t="e">
        <f ca="1">_xll.Export_ParabolicVol_VolSwapOption($G22,$G22,$G22+$B$31,CD$15,$B$15,$B$16,$B$17,$B$18,$B$19,$B$21,$B$22,$B$23,$B$24,SUM!$F$12:$F$28,SUM!$G$12:$G$28,OptionRacine!$B$27,OptionRacine!$B$26,OptionRacine!$B$28,OptionRacine!$F$13,OptionRacine!$BL$11,OptionRacine!$B$29)</f>
        <v>#VALUE!</v>
      </c>
      <c r="CE22" s="169" t="e">
        <f ca="1">_xll.Export_ParabolicVol_VolSwapOption($G22,$G22,$G22+$B$31,CE$15,$B$15,$B$16,$B$17,$B$18,$B$19,$B$21,$B$22,$B$23,$B$24,SUM!$F$12:$F$28,SUM!$G$12:$G$28,OptionRacine!$B$27,OptionRacine!$B$26,OptionRacine!$B$28,OptionRacine!$F$13,OptionRacine!$BL$11,OptionRacine!$B$29)</f>
        <v>#VALUE!</v>
      </c>
      <c r="CF22" s="169" t="e">
        <f ca="1">_xll.Export_ParabolicVol_VolSwapOption($G22,$G22,$G22+$B$31,CF$15,$B$15,$B$16,$B$17,$B$18,$B$19,$B$21,$B$22,$B$23,$B$24,SUM!$F$12:$F$28,SUM!$G$12:$G$28,OptionRacine!$B$27,OptionRacine!$B$26,OptionRacine!$B$28,OptionRacine!$F$13,OptionRacine!$BL$11,OptionRacine!$B$29)</f>
        <v>#VALUE!</v>
      </c>
      <c r="CG22" s="169" t="e">
        <f ca="1">_xll.Export_ParabolicVol_VolSwapOption($G22,$G22,$G22+$B$31,CG$15,$B$15,$B$16,$B$17,$B$18,$B$19,$B$21,$B$22,$B$23,$B$24,SUM!$F$12:$F$28,SUM!$G$12:$G$28,OptionRacine!$B$27,OptionRacine!$B$26,OptionRacine!$B$28,OptionRacine!$F$13,OptionRacine!$BL$11,OptionRacine!$B$29)</f>
        <v>#VALUE!</v>
      </c>
      <c r="CH22" s="169" t="e">
        <f ca="1">_xll.Export_ParabolicVol_VolSwapOption($G22,$G22,$G22+$B$31,CH$15,$B$15,$B$16,$B$17,$B$18,$B$19,$B$21,$B$22,$B$23,$B$24,SUM!$F$12:$F$28,SUM!$G$12:$G$28,OptionRacine!$B$27,OptionRacine!$B$26,OptionRacine!$B$28,OptionRacine!$F$13,OptionRacine!$BL$11,OptionRacine!$B$29)</f>
        <v>#VALUE!</v>
      </c>
      <c r="CI22" s="169" t="e">
        <f ca="1">_xll.Export_ParabolicVol_VolSwapOption($G22,$G22,$G22+$B$31,CI$15,$B$15,$B$16,$B$17,$B$18,$B$19,$B$21,$B$22,$B$23,$B$24,SUM!$F$12:$F$28,SUM!$G$12:$G$28,OptionRacine!$B$27,OptionRacine!$B$26,OptionRacine!$B$28,OptionRacine!$F$13,OptionRacine!$BL$11,OptionRacine!$B$29)</f>
        <v>#VALUE!</v>
      </c>
      <c r="CJ22" s="169" t="e">
        <f ca="1">_xll.Export_ParabolicVol_VolSwapOption($G22,$G22,$G22+$B$31,CJ$15,$B$15,$B$16,$B$17,$B$18,$B$19,$B$21,$B$22,$B$23,$B$24,SUM!$F$12:$F$28,SUM!$G$12:$G$28,OptionRacine!$B$27,OptionRacine!$B$26,OptionRacine!$B$28,OptionRacine!$F$13,OptionRacine!$BL$11,OptionRacine!$B$29)</f>
        <v>#VALUE!</v>
      </c>
      <c r="CK22" s="169" t="e">
        <f ca="1">_xll.Export_ParabolicVol_VolSwapOption($G22,$G22,$G22+$B$31,CK$15,$B$15,$B$16,$B$17,$B$18,$B$19,$B$21,$B$22,$B$23,$B$24,SUM!$F$12:$F$28,SUM!$G$12:$G$28,OptionRacine!$B$27,OptionRacine!$B$26,OptionRacine!$B$28,OptionRacine!$F$13,OptionRacine!$BL$11,OptionRacine!$B$29)</f>
        <v>#VALUE!</v>
      </c>
      <c r="CN22" s="181">
        <f ca="1">_xll.Export_ParabolicVol_VIXLikeOption(SUM!$F$12:$F$28,SUM!$G$12:$G$28,$E22,$G22,CN$15,$B$15,$B$16,$B$17,$B$18,$B$19,$B$21,$B$22,$B$23,$B$24,$B$25,$B$27,$B$26,$B$28,$F$13,$B$31,$CN$11,$B$29)</f>
        <v>3.9044223441698422</v>
      </c>
      <c r="CO22" s="181">
        <f ca="1">_xll.Export_ParabolicVol_VIXLikeOption(SUM!$F$12:$F$28,SUM!$G$12:$G$28,$E22,$G22,CO$15,$B$15,$B$16,$B$17,$B$18,$B$19,$B$21,$B$22,$B$23,$B$24,$B$25,$B$27,$B$26,$B$28,$F$13,$B$31,$CN$11,$B$29)</f>
        <v>3.5477804663129886</v>
      </c>
      <c r="CP22" s="181">
        <f ca="1">_xll.Export_ParabolicVol_VIXLikeOption(SUM!$F$12:$F$28,SUM!$G$12:$G$28,$E22,$G22,CP$15,$B$15,$B$16,$B$17,$B$18,$B$19,$B$21,$B$22,$B$23,$B$24,$B$25,$B$27,$B$26,$B$28,$F$13,$B$31,$CN$11,$B$29)</f>
        <v>3.230692849242192</v>
      </c>
      <c r="CQ22" s="181">
        <f ca="1">_xll.Export_ParabolicVol_VIXLikeOption(SUM!$F$12:$F$28,SUM!$G$12:$G$28,$E22,$G22,CQ$15,$B$15,$B$16,$B$17,$B$18,$B$19,$B$21,$B$22,$B$23,$B$24,$B$25,$B$27,$B$26,$B$28,$F$13,$B$31,$CN$11,$B$29)</f>
        <v>2.950610832452135</v>
      </c>
      <c r="CR22" s="181">
        <f ca="1">_xll.Export_ParabolicVol_VIXLikeOption(SUM!$F$12:$F$28,SUM!$G$12:$G$28,$E22,$G22,CR$15,$B$15,$B$16,$B$17,$B$18,$B$19,$B$21,$B$22,$B$23,$B$24,$B$25,$B$27,$B$26,$B$28,$F$13,$B$31,$CN$11,$B$29)</f>
        <v>2.7051434501515157</v>
      </c>
      <c r="CS22" s="181">
        <f ca="1">_xll.Export_ParabolicVol_VIXLikeOption(SUM!$F$12:$F$28,SUM!$G$12:$G$28,$E22,$G22,CS$15,$B$15,$B$16,$B$17,$B$18,$B$19,$B$21,$B$22,$B$23,$B$24,$B$25,$B$27,$B$26,$B$28,$F$13,$B$31,$CN$11,$B$29)</f>
        <v>2.4920510668045308</v>
      </c>
      <c r="CT22" s="181">
        <f ca="1">_xll.Export_ParabolicVol_VIXLikeOption(SUM!$F$12:$F$28,SUM!$G$12:$G$28,$E22,$G22,CT$15,$B$15,$B$16,$B$17,$B$18,$B$19,$B$21,$B$22,$B$23,$B$24,$B$25,$B$27,$B$26,$B$28,$F$13,$B$31,$CN$11,$B$29)</f>
        <v>2.3092382821078159</v>
      </c>
      <c r="CU22" s="181">
        <f ca="1">_xll.Export_ParabolicVol_VIXLikeOption(SUM!$F$12:$F$28,SUM!$G$12:$G$28,$E22,$G22,CU$15,$B$15,$B$16,$B$17,$B$18,$B$19,$B$21,$B$22,$B$23,$B$24,$B$25,$B$27,$B$26,$B$28,$F$13,$B$31,$CN$11,$B$29)</f>
        <v>2.1547485586148913</v>
      </c>
      <c r="CV22" s="181">
        <f ca="1">_xll.Export_ParabolicVol_VIXLikeOption(SUM!$F$12:$F$28,SUM!$G$12:$G$28,$E22,$G22,CV$15,$B$15,$B$16,$B$17,$B$18,$B$19,$B$21,$B$22,$B$23,$B$24,$B$25,$B$27,$B$26,$B$28,$F$13,$B$31,$CN$11,$B$29)</f>
        <v>2.0267617569248495</v>
      </c>
      <c r="CW22" s="181">
        <f ca="1">_xll.Export_ParabolicVol_VIXLikeOption(SUM!$F$12:$F$28,SUM!$G$12:$G$28,$E22,$G22,CW$15,$B$15,$B$16,$B$17,$B$18,$B$19,$B$21,$B$22,$B$23,$B$24,$B$25,$B$27,$B$26,$B$28,$F$13,$B$31,$CN$11,$B$29)</f>
        <v>1.9235944368812812</v>
      </c>
      <c r="CX22" s="181">
        <f ca="1">_xll.Export_ParabolicVol_VIXLikeOption(SUM!$F$12:$F$28,SUM!$G$12:$G$28,$E22,$G22,CX$15,$B$15,$B$16,$B$17,$B$18,$B$19,$B$21,$B$22,$B$23,$B$24,$B$25,$B$27,$B$26,$B$28,$F$13,$B$31,$CN$11,$B$29)</f>
        <v>1.8437020889776421</v>
      </c>
      <c r="CY22" s="181">
        <f ca="1">_xll.Export_ParabolicVol_VIXLikeOption(SUM!$F$12:$F$28,SUM!$G$12:$G$28,$E22,$G22,CY$15,$B$15,$B$16,$B$17,$B$18,$B$19,$B$21,$B$22,$B$23,$B$24,$B$25,$B$27,$B$26,$B$28,$F$13,$B$31,$CN$11,$B$29)</f>
        <v>1.7856819021347428</v>
      </c>
      <c r="CZ22" s="181">
        <f ca="1">_xll.Export_ParabolicVol_VIXLikeOption(SUM!$F$12:$F$28,SUM!$G$12:$G$28,$E22,$G22,CZ$15,$B$15,$B$16,$B$17,$B$18,$B$19,$B$21,$B$22,$B$23,$B$24,$B$25,$B$27,$B$26,$B$28,$F$13,$B$31,$CN$11,$B$29)</f>
        <v>1.7482743860728309</v>
      </c>
      <c r="DA22" s="181">
        <f ca="1">_xll.Export_ParabolicVol_VIXLikeOption(SUM!$F$12:$F$28,SUM!$G$12:$G$28,$E22,$G22,DA$15,$B$15,$B$16,$B$17,$B$18,$B$19,$B$21,$B$22,$B$23,$B$24,$B$25,$B$27,$B$26,$B$28,$F$13,$B$31,$CN$11,$B$29)</f>
        <v>1.7303620849061179</v>
      </c>
      <c r="DB22" s="181">
        <f ca="1">_xll.Export_ParabolicVol_VIXLikeOption(SUM!$F$12:$F$28,SUM!$G$12:$G$28,$E22,$G22,DB$15,$B$15,$B$16,$B$17,$B$18,$B$19,$B$21,$B$22,$B$23,$B$24,$B$25,$B$27,$B$26,$B$28,$F$13,$B$31,$CN$11,$B$29)</f>
        <v>1.7309637047265154</v>
      </c>
      <c r="DC22" s="181">
        <f ca="1">_xll.Export_ParabolicVol_VIXLikeOption(SUM!$F$12:$F$28,SUM!$G$12:$G$28,$E22,$G22,DC$15,$B$15,$B$16,$B$17,$B$18,$B$19,$B$21,$B$22,$B$23,$B$24,$B$25,$B$27,$B$26,$B$28,$F$13,$B$31,$CN$11,$B$29)</f>
        <v>1.7492221915566992</v>
      </c>
      <c r="DD22" s="181">
        <f ca="1">_xll.Export_ParabolicVol_VIXLikeOption(SUM!$F$12:$F$28,SUM!$G$12:$G$28,$E22,$G22,DD$15,$B$15,$B$16,$B$17,$B$18,$B$19,$B$21,$B$22,$B$23,$B$24,$B$25,$B$27,$B$26,$B$28,$F$13,$B$31,$CN$11,$B$29)</f>
        <v>1.7843856034336161</v>
      </c>
      <c r="DE22" s="181">
        <f ca="1">_xll.Export_ParabolicVol_VIXLikeOption(SUM!$F$12:$F$28,SUM!$G$12:$G$28,$E22,$G22,DE$15,$B$15,$B$16,$B$17,$B$18,$B$19,$B$21,$B$22,$B$23,$B$24,$B$25,$B$27,$B$26,$B$28,$F$13,$B$31,$CN$11,$B$29)</f>
        <v>1.8357800023293125</v>
      </c>
      <c r="DF22" s="181">
        <f ca="1">_xll.Export_ParabolicVol_VIXLikeOption(SUM!$F$12:$F$28,SUM!$G$12:$G$28,$E22,$G22,DF$15,$B$15,$B$16,$B$17,$B$18,$B$19,$B$21,$B$22,$B$23,$B$24,$B$25,$B$27,$B$26,$B$28,$F$13,$B$31,$CN$11,$B$29)</f>
        <v>1.9027740477698687</v>
      </c>
      <c r="DG22" s="181">
        <f ca="1">_xll.Export_ParabolicVol_VIXLikeOption(SUM!$F$12:$F$28,SUM!$G$12:$G$28,$E22,$G22,DG$15,$B$15,$B$16,$B$17,$B$18,$B$19,$B$21,$B$22,$B$23,$B$24,$B$25,$B$27,$B$26,$B$28,$F$13,$B$31,$CN$11,$B$29)</f>
        <v>1.9847355214820637</v>
      </c>
      <c r="DH22" s="181">
        <f ca="1">_xll.Export_ParabolicVol_VIXLikeOption(SUM!$F$12:$F$28,SUM!$G$12:$G$28,$E22,$G22,DH$15,$B$15,$B$16,$B$17,$B$18,$B$19,$B$21,$B$22,$B$23,$B$24,$B$25,$B$27,$B$26,$B$28,$F$13,$B$31,$CN$11,$B$29)</f>
        <v>2.0809806784297615</v>
      </c>
      <c r="DI22" s="181">
        <f ca="1">_xll.Export_ParabolicVol_VIXLikeOption(SUM!$F$12:$F$28,SUM!$G$12:$G$28,$E22,$G22,DI$15,$B$15,$B$16,$B$17,$B$18,$B$19,$B$21,$B$22,$B$23,$B$24,$B$25,$B$27,$B$26,$B$28,$F$13,$B$31,$CN$11,$B$29)</f>
        <v>2.1907181297534515</v>
      </c>
      <c r="DJ22" s="181">
        <f ca="1">_xll.Export_ParabolicVol_VIXLikeOption(SUM!$F$12:$F$28,SUM!$G$12:$G$28,$E22,$G22,DJ$15,$B$15,$B$16,$B$17,$B$18,$B$19,$B$21,$B$22,$B$23,$B$24,$B$25,$B$27,$B$26,$B$28,$F$13,$B$31,$CN$11,$B$29)</f>
        <v>2.3129899270266492</v>
      </c>
      <c r="DK22" s="181">
        <f ca="1">_xll.Export_ParabolicVol_VIXLikeOption(SUM!$F$12:$F$28,SUM!$G$12:$G$28,$E22,$G22,DK$15,$B$15,$B$16,$B$17,$B$18,$B$19,$B$21,$B$22,$B$23,$B$24,$B$25,$B$27,$B$26,$B$28,$F$13,$B$31,$CN$11,$B$29)</f>
        <v>2.4466136137922869</v>
      </c>
      <c r="DL22" s="181">
        <f ca="1">_xll.Export_ParabolicVol_VIXLikeOption(SUM!$F$12:$F$28,SUM!$G$12:$G$28,$E22,$G22,DL$15,$B$15,$B$16,$B$17,$B$18,$B$19,$B$21,$B$22,$B$23,$B$24,$B$25,$B$27,$B$26,$B$28,$F$13,$B$31,$CN$11,$B$29)</f>
        <v>2.5901301734476836</v>
      </c>
      <c r="DM22" s="181">
        <f ca="1">_xll.Export_ParabolicVol_VIXLikeOption(SUM!$F$12:$F$28,SUM!$G$12:$G$28,$E22,$G22,DM$15,$B$15,$B$16,$B$17,$B$18,$B$19,$B$21,$B$22,$B$23,$B$24,$B$25,$B$27,$B$26,$B$28,$F$13,$B$31,$CN$11,$B$29)</f>
        <v>2.7417639082411136</v>
      </c>
    </row>
    <row r="23" spans="1:117" ht="15.75" thickBot="1">
      <c r="A23" s="1" t="s">
        <v>7</v>
      </c>
      <c r="B23" s="35">
        <v>0.1</v>
      </c>
      <c r="E23" s="26">
        <v>19</v>
      </c>
      <c r="F23" s="50">
        <v>41934</v>
      </c>
      <c r="G23" s="13">
        <f ca="1">(F23-SUM!$B$4)/365.25</f>
        <v>0.61875427789185489</v>
      </c>
      <c r="I23" s="176">
        <f ca="1">_xll.Export_ParabolicVol_SimpleSquareRootCall($E23,$G23,I$15,$B$21,$B$22,$B$23,$B$24,$B$25,$B$27,$B$28,$F$13)</f>
        <v>3.8629102541356626</v>
      </c>
      <c r="J23" s="176">
        <f ca="1">_xll.Export_ParabolicVol_SimpleSquareRootCall($E23,$G23,J$15,$B$21,$B$22,$B$23,$B$24,$B$25,$B$27,$B$28,$F$13)</f>
        <v>3.5013330472442705</v>
      </c>
      <c r="K23" s="176">
        <f ca="1">_xll.Export_ParabolicVol_SimpleSquareRootCall($E23,$G23,K$15,$B$21,$B$22,$B$23,$B$24,$B$25,$B$27,$B$28,$F$13)</f>
        <v>3.1804829344523124</v>
      </c>
      <c r="L23" s="176">
        <f ca="1">_xll.Export_ParabolicVol_SimpleSquareRootCall($E23,$G23,L$15,$B$21,$B$22,$B$23,$B$24,$B$25,$B$27,$B$28,$F$13)</f>
        <v>2.897836563973363</v>
      </c>
      <c r="M23" s="176">
        <f ca="1">_xll.Export_ParabolicVol_SimpleSquareRootCall($E23,$G23,M$15,$B$21,$B$22,$B$23,$B$24,$B$25,$B$27,$B$28,$F$13)</f>
        <v>2.6510054844430884</v>
      </c>
      <c r="N23" s="176">
        <f ca="1">_xll.Export_ParabolicVol_SimpleSquareRootCall($E23,$G23,N$15,$B$21,$B$22,$B$23,$B$24,$B$25,$B$27,$B$28,$F$13)</f>
        <v>2.4377333601785671</v>
      </c>
      <c r="O23" s="176">
        <f ca="1">_xll.Export_ParabolicVol_SimpleSquareRootCall($E23,$G23,O$15,$B$21,$B$22,$B$23,$B$24,$B$25,$B$27,$B$28,$F$13)</f>
        <v>2.255892833701687</v>
      </c>
      <c r="P23" s="176">
        <f ca="1">_xll.Export_ParabolicVol_SimpleSquareRootCall($E23,$G23,P$15,$B$21,$B$22,$B$23,$B$24,$B$25,$B$27,$B$28,$F$13)</f>
        <v>2.1034845157597655</v>
      </c>
      <c r="Q23" s="176">
        <f ca="1">_xll.Export_ParabolicVol_SimpleSquareRootCall($E23,$G23,Q$15,$B$21,$B$22,$B$23,$B$24,$B$25,$B$27,$B$28,$F$13)</f>
        <v>1.9786391303369337</v>
      </c>
      <c r="R23" s="176">
        <f ca="1">_xll.Export_ParabolicVol_SimpleSquareRootCall($E23,$G23,R$15,$B$21,$B$22,$B$23,$B$24,$B$25,$B$27,$B$28,$F$13)</f>
        <v>1.8796223678786825</v>
      </c>
      <c r="S23" s="176">
        <f ca="1">_xll.Export_ParabolicVol_SimpleSquareRootCall($E23,$G23,S$15,$B$21,$B$22,$B$23,$B$24,$B$25,$B$27,$B$28,$F$13)</f>
        <v>1.8048412094439663</v>
      </c>
      <c r="T23" s="176">
        <f ca="1">_xll.Export_ParabolicVol_SimpleSquareRootCall($E23,$G23,T$15,$B$21,$B$22,$B$23,$B$24,$B$25,$B$27,$B$28,$F$13)</f>
        <v>1.7528498890676008</v>
      </c>
      <c r="U23" s="176">
        <f ca="1">_xll.Export_ParabolicVol_SimpleSquareRootCall($E23,$G23,U$15,$B$21,$B$22,$B$23,$B$24,$B$25,$B$27,$B$28,$F$13)</f>
        <v>1.7223533936023045</v>
      </c>
      <c r="V23" s="176">
        <f ca="1">_xll.Export_ParabolicVol_SimpleSquareRootCall($E23,$G23,V$15,$B$21,$B$22,$B$23,$B$24,$B$25,$B$27,$B$28,$F$13)</f>
        <v>1.7122063852164058</v>
      </c>
      <c r="W23" s="176">
        <f ca="1">_xll.Export_ParabolicVol_SimpleSquareRootCall($E23,$G23,W$15,$B$21,$B$22,$B$23,$B$24,$B$25,$B$27,$B$28,$F$13)</f>
        <v>1.7214056187224727</v>
      </c>
      <c r="X23" s="176">
        <f ca="1">_xll.Export_ParabolicVol_SimpleSquareRootCall($E23,$G23,X$15,$B$21,$B$22,$B$23,$B$24,$B$25,$B$27,$B$28,$F$13)</f>
        <v>1.7490742603386153</v>
      </c>
      <c r="Y23" s="176">
        <f ca="1">_xll.Export_ParabolicVol_SimpleSquareRootCall($E23,$G23,Y$15,$B$21,$B$22,$B$23,$B$24,$B$25,$B$27,$B$28,$F$13)</f>
        <v>1.7944369548594612</v>
      </c>
      <c r="Z23" s="176">
        <f ca="1">_xll.Export_ParabolicVol_SimpleSquareRootCall($E23,$G23,Z$15,$B$21,$B$22,$B$23,$B$24,$B$25,$B$27,$B$28,$F$13)</f>
        <v>1.8567850156541708</v>
      </c>
      <c r="AA23" s="176">
        <f ca="1">_xll.Export_ParabolicVol_SimpleSquareRootCall($E23,$G23,AA$15,$B$21,$B$22,$B$23,$B$24,$B$25,$B$27,$B$28,$F$13)</f>
        <v>1.9354317335492655</v>
      </c>
      <c r="AB23" s="176">
        <f ca="1">_xll.Export_ParabolicVol_SimpleSquareRootCall($E23,$G23,AB$15,$B$21,$B$22,$B$23,$B$24,$B$25,$B$27,$B$28,$F$13)</f>
        <v>2.0296585442489476</v>
      </c>
      <c r="AC23" s="176">
        <f ca="1">_xll.Export_ParabolicVol_SimpleSquareRootCall($E23,$G23,AC$15,$B$21,$B$22,$B$23,$B$24,$B$25,$B$27,$B$28,$F$13)</f>
        <v>2.1386536946957175</v>
      </c>
      <c r="AD23" s="176">
        <f ca="1">_xll.Export_ParabolicVol_SimpleSquareRootCall($E23,$G23,AD$15,$B$21,$B$22,$B$23,$B$24,$B$25,$B$27,$B$28,$F$13)</f>
        <v>2.2614461312732175</v>
      </c>
      <c r="AE23" s="176">
        <f ca="1">_xll.Export_ParabolicVol_SimpleSquareRootCall($E23,$G23,AE$15,$B$21,$B$22,$B$23,$B$24,$B$25,$B$27,$B$28,$F$13)</f>
        <v>2.3968385911316248</v>
      </c>
      <c r="AF23" s="176">
        <f ca="1">_xll.Export_ParabolicVol_SimpleSquareRootCall($E23,$G23,AF$15,$B$21,$B$22,$B$23,$B$24,$B$25,$B$27,$B$28,$F$13)</f>
        <v>2.5433452562620169</v>
      </c>
      <c r="AG23" s="176">
        <f ca="1">_xll.Export_ParabolicVol_SimpleSquareRootCall($E23,$G23,AG$15,$B$21,$B$22,$B$23,$B$24,$B$25,$B$27,$B$28,$F$13)</f>
        <v>2.6991407041409543</v>
      </c>
      <c r="AH23" s="176">
        <f ca="1">_xll.Export_ParabolicVol_SimpleSquareRootCall($E23,$G23,AH$15,$B$21,$B$22,$B$23,$B$24,$B$25,$B$27,$B$28,$F$13)</f>
        <v>2.862028051298402</v>
      </c>
      <c r="AJ23" s="176">
        <f ca="1">_xll.Export_Bergomi_SimpleSquareRootCall($E23,$G23,AJ$15,$B$15,$B$16,$B$17,$B$18,$B$19,$G23,$G23+$B$31,SUM!$F$12:$F$28,SUM!$G$12:$G$28,$B$21,$B$22,$B$23,$B$24,$B$25,$B$26,$B$27,$B$28,$B$29,$F$13)</f>
        <v>3.8628857701268067</v>
      </c>
      <c r="AK23" s="176">
        <f ca="1">_xll.Export_Bergomi_SimpleSquareRootCall($E23,$G23,AK$15,$B$15,$B$16,$B$17,$B$18,$B$19,$G23,$G23+$B$31,SUM!$F$12:$F$28,SUM!$G$12:$G$28,$B$21,$B$22,$B$23,$B$24,$B$25,$B$26,$B$27,$B$28,$B$29,$F$13)</f>
        <v>3.5012748648556991</v>
      </c>
      <c r="AL23" s="176">
        <f ca="1">_xll.Export_Bergomi_SimpleSquareRootCall($E23,$G23,AL$15,$B$15,$B$16,$B$17,$B$18,$B$19,$G23,$G23+$B$31,SUM!$F$12:$F$28,SUM!$G$12:$G$28,$B$21,$B$22,$B$23,$B$24,$B$25,$B$26,$B$27,$B$28,$B$29,$F$13)</f>
        <v>3.1803953364416389</v>
      </c>
      <c r="AM23" s="176">
        <f ca="1">_xll.Export_Bergomi_SimpleSquareRootCall($E23,$G23,AM$15,$B$15,$B$16,$B$17,$B$18,$B$19,$G23,$G23+$B$31,SUM!$F$12:$F$28,SUM!$G$12:$G$28,$B$21,$B$22,$B$23,$B$24,$B$25,$B$26,$B$27,$B$28,$B$29,$F$13)</f>
        <v>2.897723539778486</v>
      </c>
      <c r="AN23" s="176">
        <f ca="1">_xll.Export_Bergomi_SimpleSquareRootCall($E23,$G23,AN$15,$B$15,$B$16,$B$17,$B$18,$B$19,$G23,$G23+$B$31,SUM!$F$12:$F$28,SUM!$G$12:$G$28,$B$21,$B$22,$B$23,$B$24,$B$25,$B$26,$B$27,$B$28,$B$29,$F$13)</f>
        <v>2.6508706620479119</v>
      </c>
      <c r="AO23" s="176">
        <f ca="1">_xll.Export_Bergomi_SimpleSquareRootCall($E23,$G23,AO$15,$B$15,$B$16,$B$17,$B$18,$B$19,$G23,$G23+$B$31,SUM!$F$12:$F$28,SUM!$G$12:$G$28,$B$21,$B$22,$B$23,$B$24,$B$25,$B$26,$B$27,$B$28,$B$29,$F$13)</f>
        <v>2.4375799632016091</v>
      </c>
      <c r="AP23" s="176">
        <f ca="1">_xll.Export_Bergomi_SimpleSquareRootCall($E23,$G23,AP$15,$B$15,$B$16,$B$17,$B$18,$B$19,$G23,$G23+$B$31,SUM!$F$12:$F$28,SUM!$G$12:$G$28,$B$21,$B$22,$B$23,$B$24,$B$25,$B$26,$B$27,$B$28,$B$29,$F$13)</f>
        <v>2.2557236593112977</v>
      </c>
      <c r="AQ23" s="176">
        <f ca="1">_xll.Export_Bergomi_SimpleSquareRootCall($E23,$G23,AQ$15,$B$15,$B$16,$B$17,$B$18,$B$19,$G23,$G23+$B$31,SUM!$F$12:$F$28,SUM!$G$12:$G$28,$B$21,$B$22,$B$23,$B$24,$B$25,$B$26,$B$27,$B$28,$B$29,$F$13)</f>
        <v>2.1033019302610541</v>
      </c>
      <c r="AR23" s="176">
        <f ca="1">_xll.Export_Bergomi_SimpleSquareRootCall($E23,$G23,AR$15,$B$15,$B$16,$B$17,$B$18,$B$19,$G23,$G23+$B$31,SUM!$F$12:$F$28,SUM!$G$12:$G$28,$B$21,$B$22,$B$23,$B$24,$B$25,$B$26,$B$27,$B$28,$B$29,$F$13)</f>
        <v>1.9784450799848676</v>
      </c>
      <c r="AS23" s="176">
        <f ca="1">_xll.Export_Bergomi_SimpleSquareRootCall($E23,$G23,AS$15,$B$15,$B$16,$B$17,$B$18,$B$19,$G23,$G23+$B$31,SUM!$F$12:$F$28,SUM!$G$12:$G$28,$B$21,$B$22,$B$23,$B$24,$B$25,$B$26,$B$27,$B$28,$B$29,$F$13)</f>
        <v>1.8794184028024796</v>
      </c>
      <c r="AT23" s="176">
        <f ca="1">_xll.Export_Bergomi_SimpleSquareRootCall($E23,$G23,AT$15,$B$15,$B$16,$B$17,$B$18,$B$19,$G23,$G23+$B$31,SUM!$F$12:$F$28,SUM!$G$12:$G$28,$B$21,$B$22,$B$23,$B$24,$B$25,$B$26,$B$27,$B$28,$B$29,$F$13)</f>
        <v>1.8046285186739022</v>
      </c>
      <c r="AU23" s="176">
        <f ca="1">_xll.Export_Bergomi_SimpleSquareRootCall($E23,$G23,AU$15,$B$15,$B$16,$B$17,$B$18,$B$19,$G23,$G23+$B$31,SUM!$F$12:$F$28,SUM!$G$12:$G$28,$B$21,$B$22,$B$23,$B$24,$B$25,$B$26,$B$27,$B$28,$B$29,$F$13)</f>
        <v>1.752629344672338</v>
      </c>
      <c r="AV23" s="176">
        <f ca="1">_xll.Export_Bergomi_SimpleSquareRootCall($E23,$G23,AV$15,$B$15,$B$16,$B$17,$B$18,$B$19,$G23,$G23+$B$31,SUM!$F$12:$F$28,SUM!$G$12:$G$28,$B$21,$B$22,$B$23,$B$24,$B$25,$B$26,$B$27,$B$28,$B$29,$F$13)</f>
        <v>1.722125601974331</v>
      </c>
      <c r="AW23" s="176">
        <f ca="1">_xll.Export_Bergomi_SimpleSquareRootCall($E23,$G23,AW$15,$B$15,$B$16,$B$17,$B$18,$B$19,$G23,$G23+$B$31,SUM!$F$12:$F$28,SUM!$G$12:$G$28,$B$21,$B$22,$B$23,$B$24,$B$25,$B$26,$B$27,$B$28,$B$29,$F$13)</f>
        <v>1.7119717436433197</v>
      </c>
      <c r="AX23" s="176">
        <f ca="1">_xll.Export_Bergomi_SimpleSquareRootCall($E23,$G23,AX$15,$B$15,$B$16,$B$17,$B$18,$B$19,$G23,$G23+$B$31,SUM!$F$12:$F$28,SUM!$G$12:$G$28,$B$21,$B$22,$B$23,$B$24,$B$25,$B$26,$B$27,$B$28,$B$29,$F$13)</f>
        <v>1.7211643755621513</v>
      </c>
      <c r="AY23" s="176">
        <f ca="1">_xll.Export_Bergomi_SimpleSquareRootCall($E23,$G23,AY$15,$B$15,$B$16,$B$17,$B$18,$B$19,$G23,$G23+$B$31,SUM!$F$12:$F$28,SUM!$G$12:$G$28,$B$21,$B$22,$B$23,$B$24,$B$25,$B$26,$B$27,$B$28,$B$29,$F$13)</f>
        <v>1.748826577345199</v>
      </c>
      <c r="AZ23" s="176">
        <f ca="1">_xll.Export_Bergomi_SimpleSquareRootCall($E23,$G23,AZ$15,$B$15,$B$16,$B$17,$B$18,$B$19,$G23,$G23+$B$31,SUM!$F$12:$F$28,SUM!$G$12:$G$28,$B$21,$B$22,$B$23,$B$24,$B$25,$B$26,$B$27,$B$28,$B$29,$F$13)</f>
        <v>1.7941829704240144</v>
      </c>
      <c r="BA23" s="176">
        <f ca="1">_xll.Export_Bergomi_SimpleSquareRootCall($E23,$G23,BA$15,$B$15,$B$16,$B$17,$B$18,$B$19,$G23,$G23+$B$31,SUM!$F$12:$F$28,SUM!$G$12:$G$28,$B$21,$B$22,$B$23,$B$24,$B$25,$B$26,$B$27,$B$28,$B$29,$F$13)</f>
        <v>1.8565249078575854</v>
      </c>
      <c r="BB23" s="176">
        <f ca="1">_xll.Export_Bergomi_SimpleSquareRootCall($E23,$G23,BB$15,$B$15,$B$16,$B$17,$B$18,$B$19,$G23,$G23+$B$31,SUM!$F$12:$F$28,SUM!$G$12:$G$28,$B$21,$B$22,$B$23,$B$24,$B$25,$B$26,$B$27,$B$28,$B$29,$F$13)</f>
        <v>1.935165781910134</v>
      </c>
      <c r="BC23" s="176">
        <f ca="1">_xll.Export_Bergomi_SimpleSquareRootCall($E23,$G23,BC$15,$B$15,$B$16,$B$17,$B$18,$B$19,$G23,$G23+$B$31,SUM!$F$12:$F$28,SUM!$G$12:$G$28,$B$21,$B$22,$B$23,$B$24,$B$25,$B$26,$B$27,$B$28,$B$29,$F$13)</f>
        <v>2.0293871888404049</v>
      </c>
      <c r="BD23" s="176">
        <f ca="1">_xll.Export_Bergomi_SimpleSquareRootCall($E23,$G23,BD$15,$B$15,$B$16,$B$17,$B$18,$B$19,$G23,$G23+$B$31,SUM!$F$12:$F$28,SUM!$G$12:$G$28,$B$21,$B$22,$B$23,$B$24,$B$25,$B$26,$B$27,$B$28,$B$29,$F$13)</f>
        <v>2.1383775908855136</v>
      </c>
      <c r="BE23" s="176">
        <f ca="1">_xll.Export_Bergomi_SimpleSquareRootCall($E23,$G23,BE$15,$B$15,$B$16,$B$17,$B$18,$B$19,$G23,$G23+$B$31,SUM!$F$12:$F$28,SUM!$G$12:$G$28,$B$21,$B$22,$B$23,$B$24,$B$25,$B$26,$B$27,$B$28,$B$29,$F$13)</f>
        <v>2.2611661977260473</v>
      </c>
      <c r="BF23" s="176">
        <f ca="1">_xll.Export_Bergomi_SimpleSquareRootCall($E23,$G23,BF$15,$B$15,$B$16,$B$17,$B$18,$B$19,$G23,$G23+$B$31,SUM!$F$12:$F$28,SUM!$G$12:$G$28,$B$21,$B$22,$B$23,$B$24,$B$25,$B$26,$B$27,$B$28,$B$29,$F$13)</f>
        <v>2.3965560479547312</v>
      </c>
      <c r="BG23" s="176">
        <f ca="1">_xll.Export_Bergomi_SimpleSquareRootCall($E23,$G23,BG$15,$B$15,$B$16,$B$17,$B$18,$B$19,$G23,$G23+$B$31,SUM!$F$12:$F$28,SUM!$G$12:$G$28,$B$21,$B$22,$B$23,$B$24,$B$25,$B$26,$B$27,$B$28,$B$29,$F$13)</f>
        <v>2.5430616493683176</v>
      </c>
      <c r="BH23" s="176">
        <f ca="1">_xll.Export_Bergomi_SimpleSquareRootCall($E23,$G23,BH$15,$B$15,$B$16,$B$17,$B$18,$B$19,$G23,$G23+$B$31,SUM!$F$12:$F$28,SUM!$G$12:$G$28,$B$21,$B$22,$B$23,$B$24,$B$25,$B$26,$B$27,$B$28,$B$29,$F$13)</f>
        <v>2.6988579111927056</v>
      </c>
      <c r="BI23" s="176">
        <f ca="1">_xll.Export_Bergomi_SimpleSquareRootCall($E23,$G23,BI$15,$B$15,$B$16,$B$17,$B$18,$B$19,$G23,$G23+$B$31,SUM!$F$12:$F$28,SUM!$G$12:$G$28,$B$21,$B$22,$B$23,$B$24,$B$25,$B$26,$B$27,$B$28,$B$29,$F$13)</f>
        <v>2.8617482641802359</v>
      </c>
      <c r="BL23" s="169" t="e">
        <f ca="1">_xll.Export_ParabolicVol_VolSwapOption($G23,$G23,$G23+$B$31,BL$15,$B$15,$B$16,$B$17,$B$18,$B$19,$B$21,$B$22,$B$23,$B$24,SUM!$F$12:$F$28,SUM!$G$12:$G$28,OptionRacine!$B$27,OptionRacine!$B$26,OptionRacine!$B$28,OptionRacine!$F$13,OptionRacine!$BL$11,OptionRacine!$B$29)</f>
        <v>#VALUE!</v>
      </c>
      <c r="BM23" s="169" t="e">
        <f ca="1">_xll.Export_ParabolicVol_VolSwapOption($G23,$G23,$G23+$B$31,BM$15,$B$15,$B$16,$B$17,$B$18,$B$19,$B$21,$B$22,$B$23,$B$24,SUM!$F$12:$F$28,SUM!$G$12:$G$28,OptionRacine!$B$27,OptionRacine!$B$26,OptionRacine!$B$28,OptionRacine!$F$13,OptionRacine!$BL$11,OptionRacine!$B$29)</f>
        <v>#VALUE!</v>
      </c>
      <c r="BN23" s="169" t="e">
        <f ca="1">_xll.Export_ParabolicVol_VolSwapOption($G23,$G23,$G23+$B$31,BN$15,$B$15,$B$16,$B$17,$B$18,$B$19,$B$21,$B$22,$B$23,$B$24,SUM!$F$12:$F$28,SUM!$G$12:$G$28,OptionRacine!$B$27,OptionRacine!$B$26,OptionRacine!$B$28,OptionRacine!$F$13,OptionRacine!$BL$11,OptionRacine!$B$29)</f>
        <v>#VALUE!</v>
      </c>
      <c r="BO23" s="169" t="e">
        <f ca="1">_xll.Export_ParabolicVol_VolSwapOption($G23,$G23,$G23+$B$31,BO$15,$B$15,$B$16,$B$17,$B$18,$B$19,$B$21,$B$22,$B$23,$B$24,SUM!$F$12:$F$28,SUM!$G$12:$G$28,OptionRacine!$B$27,OptionRacine!$B$26,OptionRacine!$B$28,OptionRacine!$F$13,OptionRacine!$BL$11,OptionRacine!$B$29)</f>
        <v>#VALUE!</v>
      </c>
      <c r="BP23" s="169" t="e">
        <f ca="1">_xll.Export_ParabolicVol_VolSwapOption($G23,$G23,$G23+$B$31,BP$15,$B$15,$B$16,$B$17,$B$18,$B$19,$B$21,$B$22,$B$23,$B$24,SUM!$F$12:$F$28,SUM!$G$12:$G$28,OptionRacine!$B$27,OptionRacine!$B$26,OptionRacine!$B$28,OptionRacine!$F$13,OptionRacine!$BL$11,OptionRacine!$B$29)</f>
        <v>#VALUE!</v>
      </c>
      <c r="BQ23" s="169" t="e">
        <f ca="1">_xll.Export_ParabolicVol_VolSwapOption($G23,$G23,$G23+$B$31,BQ$15,$B$15,$B$16,$B$17,$B$18,$B$19,$B$21,$B$22,$B$23,$B$24,SUM!$F$12:$F$28,SUM!$G$12:$G$28,OptionRacine!$B$27,OptionRacine!$B$26,OptionRacine!$B$28,OptionRacine!$F$13,OptionRacine!$BL$11,OptionRacine!$B$29)</f>
        <v>#VALUE!</v>
      </c>
      <c r="BR23" s="169" t="e">
        <f ca="1">_xll.Export_ParabolicVol_VolSwapOption($G23,$G23,$G23+$B$31,BR$15,$B$15,$B$16,$B$17,$B$18,$B$19,$B$21,$B$22,$B$23,$B$24,SUM!$F$12:$F$28,SUM!$G$12:$G$28,OptionRacine!$B$27,OptionRacine!$B$26,OptionRacine!$B$28,OptionRacine!$F$13,OptionRacine!$BL$11,OptionRacine!$B$29)</f>
        <v>#VALUE!</v>
      </c>
      <c r="BS23" s="169" t="e">
        <f ca="1">_xll.Export_ParabolicVol_VolSwapOption($G23,$G23,$G23+$B$31,BS$15,$B$15,$B$16,$B$17,$B$18,$B$19,$B$21,$B$22,$B$23,$B$24,SUM!$F$12:$F$28,SUM!$G$12:$G$28,OptionRacine!$B$27,OptionRacine!$B$26,OptionRacine!$B$28,OptionRacine!$F$13,OptionRacine!$BL$11,OptionRacine!$B$29)</f>
        <v>#VALUE!</v>
      </c>
      <c r="BT23" s="169" t="e">
        <f ca="1">_xll.Export_ParabolicVol_VolSwapOption($G23,$G23,$G23+$B$31,BT$15,$B$15,$B$16,$B$17,$B$18,$B$19,$B$21,$B$22,$B$23,$B$24,SUM!$F$12:$F$28,SUM!$G$12:$G$28,OptionRacine!$B$27,OptionRacine!$B$26,OptionRacine!$B$28,OptionRacine!$F$13,OptionRacine!$BL$11,OptionRacine!$B$29)</f>
        <v>#VALUE!</v>
      </c>
      <c r="BU23" s="169" t="e">
        <f ca="1">_xll.Export_ParabolicVol_VolSwapOption($G23,$G23,$G23+$B$31,BU$15,$B$15,$B$16,$B$17,$B$18,$B$19,$B$21,$B$22,$B$23,$B$24,SUM!$F$12:$F$28,SUM!$G$12:$G$28,OptionRacine!$B$27,OptionRacine!$B$26,OptionRacine!$B$28,OptionRacine!$F$13,OptionRacine!$BL$11,OptionRacine!$B$29)</f>
        <v>#VALUE!</v>
      </c>
      <c r="BV23" s="169" t="e">
        <f ca="1">_xll.Export_ParabolicVol_VolSwapOption($G23,$G23,$G23+$B$31,BV$15,$B$15,$B$16,$B$17,$B$18,$B$19,$B$21,$B$22,$B$23,$B$24,SUM!$F$12:$F$28,SUM!$G$12:$G$28,OptionRacine!$B$27,OptionRacine!$B$26,OptionRacine!$B$28,OptionRacine!$F$13,OptionRacine!$BL$11,OptionRacine!$B$29)</f>
        <v>#VALUE!</v>
      </c>
      <c r="BW23" s="169" t="e">
        <f ca="1">_xll.Export_ParabolicVol_VolSwapOption($G23,$G23,$G23+$B$31,BW$15,$B$15,$B$16,$B$17,$B$18,$B$19,$B$21,$B$22,$B$23,$B$24,SUM!$F$12:$F$28,SUM!$G$12:$G$28,OptionRacine!$B$27,OptionRacine!$B$26,OptionRacine!$B$28,OptionRacine!$F$13,OptionRacine!$BL$11,OptionRacine!$B$29)</f>
        <v>#VALUE!</v>
      </c>
      <c r="BX23" s="169" t="e">
        <f ca="1">_xll.Export_ParabolicVol_VolSwapOption($G23,$G23,$G23+$B$31,BX$15,$B$15,$B$16,$B$17,$B$18,$B$19,$B$21,$B$22,$B$23,$B$24,SUM!$F$12:$F$28,SUM!$G$12:$G$28,OptionRacine!$B$27,OptionRacine!$B$26,OptionRacine!$B$28,OptionRacine!$F$13,OptionRacine!$BL$11,OptionRacine!$B$29)</f>
        <v>#VALUE!</v>
      </c>
      <c r="BY23" s="169" t="e">
        <f ca="1">_xll.Export_ParabolicVol_VolSwapOption($G23,$G23,$G23+$B$31,BY$15,$B$15,$B$16,$B$17,$B$18,$B$19,$B$21,$B$22,$B$23,$B$24,SUM!$F$12:$F$28,SUM!$G$12:$G$28,OptionRacine!$B$27,OptionRacine!$B$26,OptionRacine!$B$28,OptionRacine!$F$13,OptionRacine!$BL$11,OptionRacine!$B$29)</f>
        <v>#VALUE!</v>
      </c>
      <c r="BZ23" s="169" t="e">
        <f ca="1">_xll.Export_ParabolicVol_VolSwapOption($G23,$G23,$G23+$B$31,BZ$15,$B$15,$B$16,$B$17,$B$18,$B$19,$B$21,$B$22,$B$23,$B$24,SUM!$F$12:$F$28,SUM!$G$12:$G$28,OptionRacine!$B$27,OptionRacine!$B$26,OptionRacine!$B$28,OptionRacine!$F$13,OptionRacine!$BL$11,OptionRacine!$B$29)</f>
        <v>#VALUE!</v>
      </c>
      <c r="CA23" s="169" t="e">
        <f ca="1">_xll.Export_ParabolicVol_VolSwapOption($G23,$G23,$G23+$B$31,CA$15,$B$15,$B$16,$B$17,$B$18,$B$19,$B$21,$B$22,$B$23,$B$24,SUM!$F$12:$F$28,SUM!$G$12:$G$28,OptionRacine!$B$27,OptionRacine!$B$26,OptionRacine!$B$28,OptionRacine!$F$13,OptionRacine!$BL$11,OptionRacine!$B$29)</f>
        <v>#VALUE!</v>
      </c>
      <c r="CB23" s="169" t="e">
        <f ca="1">_xll.Export_ParabolicVol_VolSwapOption($G23,$G23,$G23+$B$31,CB$15,$B$15,$B$16,$B$17,$B$18,$B$19,$B$21,$B$22,$B$23,$B$24,SUM!$F$12:$F$28,SUM!$G$12:$G$28,OptionRacine!$B$27,OptionRacine!$B$26,OptionRacine!$B$28,OptionRacine!$F$13,OptionRacine!$BL$11,OptionRacine!$B$29)</f>
        <v>#VALUE!</v>
      </c>
      <c r="CC23" s="169" t="e">
        <f ca="1">_xll.Export_ParabolicVol_VolSwapOption($G23,$G23,$G23+$B$31,CC$15,$B$15,$B$16,$B$17,$B$18,$B$19,$B$21,$B$22,$B$23,$B$24,SUM!$F$12:$F$28,SUM!$G$12:$G$28,OptionRacine!$B$27,OptionRacine!$B$26,OptionRacine!$B$28,OptionRacine!$F$13,OptionRacine!$BL$11,OptionRacine!$B$29)</f>
        <v>#VALUE!</v>
      </c>
      <c r="CD23" s="169" t="e">
        <f ca="1">_xll.Export_ParabolicVol_VolSwapOption($G23,$G23,$G23+$B$31,CD$15,$B$15,$B$16,$B$17,$B$18,$B$19,$B$21,$B$22,$B$23,$B$24,SUM!$F$12:$F$28,SUM!$G$12:$G$28,OptionRacine!$B$27,OptionRacine!$B$26,OptionRacine!$B$28,OptionRacine!$F$13,OptionRacine!$BL$11,OptionRacine!$B$29)</f>
        <v>#VALUE!</v>
      </c>
      <c r="CE23" s="169" t="e">
        <f ca="1">_xll.Export_ParabolicVol_VolSwapOption($G23,$G23,$G23+$B$31,CE$15,$B$15,$B$16,$B$17,$B$18,$B$19,$B$21,$B$22,$B$23,$B$24,SUM!$F$12:$F$28,SUM!$G$12:$G$28,OptionRacine!$B$27,OptionRacine!$B$26,OptionRacine!$B$28,OptionRacine!$F$13,OptionRacine!$BL$11,OptionRacine!$B$29)</f>
        <v>#VALUE!</v>
      </c>
      <c r="CF23" s="169" t="e">
        <f ca="1">_xll.Export_ParabolicVol_VolSwapOption($G23,$G23,$G23+$B$31,CF$15,$B$15,$B$16,$B$17,$B$18,$B$19,$B$21,$B$22,$B$23,$B$24,SUM!$F$12:$F$28,SUM!$G$12:$G$28,OptionRacine!$B$27,OptionRacine!$B$26,OptionRacine!$B$28,OptionRacine!$F$13,OptionRacine!$BL$11,OptionRacine!$B$29)</f>
        <v>#VALUE!</v>
      </c>
      <c r="CG23" s="169" t="e">
        <f ca="1">_xll.Export_ParabolicVol_VolSwapOption($G23,$G23,$G23+$B$31,CG$15,$B$15,$B$16,$B$17,$B$18,$B$19,$B$21,$B$22,$B$23,$B$24,SUM!$F$12:$F$28,SUM!$G$12:$G$28,OptionRacine!$B$27,OptionRacine!$B$26,OptionRacine!$B$28,OptionRacine!$F$13,OptionRacine!$BL$11,OptionRacine!$B$29)</f>
        <v>#VALUE!</v>
      </c>
      <c r="CH23" s="169" t="e">
        <f ca="1">_xll.Export_ParabolicVol_VolSwapOption($G23,$G23,$G23+$B$31,CH$15,$B$15,$B$16,$B$17,$B$18,$B$19,$B$21,$B$22,$B$23,$B$24,SUM!$F$12:$F$28,SUM!$G$12:$G$28,OptionRacine!$B$27,OptionRacine!$B$26,OptionRacine!$B$28,OptionRacine!$F$13,OptionRacine!$BL$11,OptionRacine!$B$29)</f>
        <v>#VALUE!</v>
      </c>
      <c r="CI23" s="169" t="e">
        <f ca="1">_xll.Export_ParabolicVol_VolSwapOption($G23,$G23,$G23+$B$31,CI$15,$B$15,$B$16,$B$17,$B$18,$B$19,$B$21,$B$22,$B$23,$B$24,SUM!$F$12:$F$28,SUM!$G$12:$G$28,OptionRacine!$B$27,OptionRacine!$B$26,OptionRacine!$B$28,OptionRacine!$F$13,OptionRacine!$BL$11,OptionRacine!$B$29)</f>
        <v>#VALUE!</v>
      </c>
      <c r="CJ23" s="169" t="e">
        <f ca="1">_xll.Export_ParabolicVol_VolSwapOption($G23,$G23,$G23+$B$31,CJ$15,$B$15,$B$16,$B$17,$B$18,$B$19,$B$21,$B$22,$B$23,$B$24,SUM!$F$12:$F$28,SUM!$G$12:$G$28,OptionRacine!$B$27,OptionRacine!$B$26,OptionRacine!$B$28,OptionRacine!$F$13,OptionRacine!$BL$11,OptionRacine!$B$29)</f>
        <v>#VALUE!</v>
      </c>
      <c r="CK23" s="169" t="e">
        <f ca="1">_xll.Export_ParabolicVol_VolSwapOption($G23,$G23,$G23+$B$31,CK$15,$B$15,$B$16,$B$17,$B$18,$B$19,$B$21,$B$22,$B$23,$B$24,SUM!$F$12:$F$28,SUM!$G$12:$G$28,OptionRacine!$B$27,OptionRacine!$B$26,OptionRacine!$B$28,OptionRacine!$F$13,OptionRacine!$BL$11,OptionRacine!$B$29)</f>
        <v>#VALUE!</v>
      </c>
      <c r="CN23" s="181">
        <f ca="1">_xll.Export_ParabolicVol_VIXLikeOption(SUM!$F$12:$F$28,SUM!$G$12:$G$28,$E23,$G23,CN$15,$B$15,$B$16,$B$17,$B$18,$B$19,$B$21,$B$22,$B$23,$B$24,$B$25,$B$27,$B$26,$B$28,$F$13,$B$31,$CN$11,$B$29)</f>
        <v>3.8628857701268067</v>
      </c>
      <c r="CO23" s="181">
        <f ca="1">_xll.Export_ParabolicVol_VIXLikeOption(SUM!$F$12:$F$28,SUM!$G$12:$G$28,$E23,$G23,CO$15,$B$15,$B$16,$B$17,$B$18,$B$19,$B$21,$B$22,$B$23,$B$24,$B$25,$B$27,$B$26,$B$28,$F$13,$B$31,$CN$11,$B$29)</f>
        <v>3.5012748648556991</v>
      </c>
      <c r="CP23" s="181">
        <f ca="1">_xll.Export_ParabolicVol_VIXLikeOption(SUM!$F$12:$F$28,SUM!$G$12:$G$28,$E23,$G23,CP$15,$B$15,$B$16,$B$17,$B$18,$B$19,$B$21,$B$22,$B$23,$B$24,$B$25,$B$27,$B$26,$B$28,$F$13,$B$31,$CN$11,$B$29)</f>
        <v>3.1803953364416389</v>
      </c>
      <c r="CQ23" s="181">
        <f ca="1">_xll.Export_ParabolicVol_VIXLikeOption(SUM!$F$12:$F$28,SUM!$G$12:$G$28,$E23,$G23,CQ$15,$B$15,$B$16,$B$17,$B$18,$B$19,$B$21,$B$22,$B$23,$B$24,$B$25,$B$27,$B$26,$B$28,$F$13,$B$31,$CN$11,$B$29)</f>
        <v>2.897723539778486</v>
      </c>
      <c r="CR23" s="181">
        <f ca="1">_xll.Export_ParabolicVol_VIXLikeOption(SUM!$F$12:$F$28,SUM!$G$12:$G$28,$E23,$G23,CR$15,$B$15,$B$16,$B$17,$B$18,$B$19,$B$21,$B$22,$B$23,$B$24,$B$25,$B$27,$B$26,$B$28,$F$13,$B$31,$CN$11,$B$29)</f>
        <v>2.6508706620479119</v>
      </c>
      <c r="CS23" s="181">
        <f ca="1">_xll.Export_ParabolicVol_VIXLikeOption(SUM!$F$12:$F$28,SUM!$G$12:$G$28,$E23,$G23,CS$15,$B$15,$B$16,$B$17,$B$18,$B$19,$B$21,$B$22,$B$23,$B$24,$B$25,$B$27,$B$26,$B$28,$F$13,$B$31,$CN$11,$B$29)</f>
        <v>2.4375799632016091</v>
      </c>
      <c r="CT23" s="181">
        <f ca="1">_xll.Export_ParabolicVol_VIXLikeOption(SUM!$F$12:$F$28,SUM!$G$12:$G$28,$E23,$G23,CT$15,$B$15,$B$16,$B$17,$B$18,$B$19,$B$21,$B$22,$B$23,$B$24,$B$25,$B$27,$B$26,$B$28,$F$13,$B$31,$CN$11,$B$29)</f>
        <v>2.2557236593112977</v>
      </c>
      <c r="CU23" s="181">
        <f ca="1">_xll.Export_ParabolicVol_VIXLikeOption(SUM!$F$12:$F$28,SUM!$G$12:$G$28,$E23,$G23,CU$15,$B$15,$B$16,$B$17,$B$18,$B$19,$B$21,$B$22,$B$23,$B$24,$B$25,$B$27,$B$26,$B$28,$F$13,$B$31,$CN$11,$B$29)</f>
        <v>2.1033019302610541</v>
      </c>
      <c r="CV23" s="181">
        <f ca="1">_xll.Export_ParabolicVol_VIXLikeOption(SUM!$F$12:$F$28,SUM!$G$12:$G$28,$E23,$G23,CV$15,$B$15,$B$16,$B$17,$B$18,$B$19,$B$21,$B$22,$B$23,$B$24,$B$25,$B$27,$B$26,$B$28,$F$13,$B$31,$CN$11,$B$29)</f>
        <v>1.9784450799848676</v>
      </c>
      <c r="CW23" s="181">
        <f ca="1">_xll.Export_ParabolicVol_VIXLikeOption(SUM!$F$12:$F$28,SUM!$G$12:$G$28,$E23,$G23,CW$15,$B$15,$B$16,$B$17,$B$18,$B$19,$B$21,$B$22,$B$23,$B$24,$B$25,$B$27,$B$26,$B$28,$F$13,$B$31,$CN$11,$B$29)</f>
        <v>1.8794184028024796</v>
      </c>
      <c r="CX23" s="181">
        <f ca="1">_xll.Export_ParabolicVol_VIXLikeOption(SUM!$F$12:$F$28,SUM!$G$12:$G$28,$E23,$G23,CX$15,$B$15,$B$16,$B$17,$B$18,$B$19,$B$21,$B$22,$B$23,$B$24,$B$25,$B$27,$B$26,$B$28,$F$13,$B$31,$CN$11,$B$29)</f>
        <v>1.8046285186739022</v>
      </c>
      <c r="CY23" s="181">
        <f ca="1">_xll.Export_ParabolicVol_VIXLikeOption(SUM!$F$12:$F$28,SUM!$G$12:$G$28,$E23,$G23,CY$15,$B$15,$B$16,$B$17,$B$18,$B$19,$B$21,$B$22,$B$23,$B$24,$B$25,$B$27,$B$26,$B$28,$F$13,$B$31,$CN$11,$B$29)</f>
        <v>1.752629344672338</v>
      </c>
      <c r="CZ23" s="181">
        <f ca="1">_xll.Export_ParabolicVol_VIXLikeOption(SUM!$F$12:$F$28,SUM!$G$12:$G$28,$E23,$G23,CZ$15,$B$15,$B$16,$B$17,$B$18,$B$19,$B$21,$B$22,$B$23,$B$24,$B$25,$B$27,$B$26,$B$28,$F$13,$B$31,$CN$11,$B$29)</f>
        <v>1.722125601974331</v>
      </c>
      <c r="DA23" s="181">
        <f ca="1">_xll.Export_ParabolicVol_VIXLikeOption(SUM!$F$12:$F$28,SUM!$G$12:$G$28,$E23,$G23,DA$15,$B$15,$B$16,$B$17,$B$18,$B$19,$B$21,$B$22,$B$23,$B$24,$B$25,$B$27,$B$26,$B$28,$F$13,$B$31,$CN$11,$B$29)</f>
        <v>1.7119717436433197</v>
      </c>
      <c r="DB23" s="181">
        <f ca="1">_xll.Export_ParabolicVol_VIXLikeOption(SUM!$F$12:$F$28,SUM!$G$12:$G$28,$E23,$G23,DB$15,$B$15,$B$16,$B$17,$B$18,$B$19,$B$21,$B$22,$B$23,$B$24,$B$25,$B$27,$B$26,$B$28,$F$13,$B$31,$CN$11,$B$29)</f>
        <v>1.7211643755621513</v>
      </c>
      <c r="DC23" s="181">
        <f ca="1">_xll.Export_ParabolicVol_VIXLikeOption(SUM!$F$12:$F$28,SUM!$G$12:$G$28,$E23,$G23,DC$15,$B$15,$B$16,$B$17,$B$18,$B$19,$B$21,$B$22,$B$23,$B$24,$B$25,$B$27,$B$26,$B$28,$F$13,$B$31,$CN$11,$B$29)</f>
        <v>1.748826577345199</v>
      </c>
      <c r="DD23" s="181">
        <f ca="1">_xll.Export_ParabolicVol_VIXLikeOption(SUM!$F$12:$F$28,SUM!$G$12:$G$28,$E23,$G23,DD$15,$B$15,$B$16,$B$17,$B$18,$B$19,$B$21,$B$22,$B$23,$B$24,$B$25,$B$27,$B$26,$B$28,$F$13,$B$31,$CN$11,$B$29)</f>
        <v>1.7941829704240144</v>
      </c>
      <c r="DE23" s="181">
        <f ca="1">_xll.Export_ParabolicVol_VIXLikeOption(SUM!$F$12:$F$28,SUM!$G$12:$G$28,$E23,$G23,DE$15,$B$15,$B$16,$B$17,$B$18,$B$19,$B$21,$B$22,$B$23,$B$24,$B$25,$B$27,$B$26,$B$28,$F$13,$B$31,$CN$11,$B$29)</f>
        <v>1.8565249078575854</v>
      </c>
      <c r="DF23" s="181">
        <f ca="1">_xll.Export_ParabolicVol_VIXLikeOption(SUM!$F$12:$F$28,SUM!$G$12:$G$28,$E23,$G23,DF$15,$B$15,$B$16,$B$17,$B$18,$B$19,$B$21,$B$22,$B$23,$B$24,$B$25,$B$27,$B$26,$B$28,$F$13,$B$31,$CN$11,$B$29)</f>
        <v>1.935165781910134</v>
      </c>
      <c r="DG23" s="181">
        <f ca="1">_xll.Export_ParabolicVol_VIXLikeOption(SUM!$F$12:$F$28,SUM!$G$12:$G$28,$E23,$G23,DG$15,$B$15,$B$16,$B$17,$B$18,$B$19,$B$21,$B$22,$B$23,$B$24,$B$25,$B$27,$B$26,$B$28,$F$13,$B$31,$CN$11,$B$29)</f>
        <v>2.0293871888404049</v>
      </c>
      <c r="DH23" s="181">
        <f ca="1">_xll.Export_ParabolicVol_VIXLikeOption(SUM!$F$12:$F$28,SUM!$G$12:$G$28,$E23,$G23,DH$15,$B$15,$B$16,$B$17,$B$18,$B$19,$B$21,$B$22,$B$23,$B$24,$B$25,$B$27,$B$26,$B$28,$F$13,$B$31,$CN$11,$B$29)</f>
        <v>2.1383775908855136</v>
      </c>
      <c r="DI23" s="181">
        <f ca="1">_xll.Export_ParabolicVol_VIXLikeOption(SUM!$F$12:$F$28,SUM!$G$12:$G$28,$E23,$G23,DI$15,$B$15,$B$16,$B$17,$B$18,$B$19,$B$21,$B$22,$B$23,$B$24,$B$25,$B$27,$B$26,$B$28,$F$13,$B$31,$CN$11,$B$29)</f>
        <v>2.2611661977260473</v>
      </c>
      <c r="DJ23" s="181">
        <f ca="1">_xll.Export_ParabolicVol_VIXLikeOption(SUM!$F$12:$F$28,SUM!$G$12:$G$28,$E23,$G23,DJ$15,$B$15,$B$16,$B$17,$B$18,$B$19,$B$21,$B$22,$B$23,$B$24,$B$25,$B$27,$B$26,$B$28,$F$13,$B$31,$CN$11,$B$29)</f>
        <v>2.3965560479547312</v>
      </c>
      <c r="DK23" s="181">
        <f ca="1">_xll.Export_ParabolicVol_VIXLikeOption(SUM!$F$12:$F$28,SUM!$G$12:$G$28,$E23,$G23,DK$15,$B$15,$B$16,$B$17,$B$18,$B$19,$B$21,$B$22,$B$23,$B$24,$B$25,$B$27,$B$26,$B$28,$F$13,$B$31,$CN$11,$B$29)</f>
        <v>2.5430616493683176</v>
      </c>
      <c r="DL23" s="181">
        <f ca="1">_xll.Export_ParabolicVol_VIXLikeOption(SUM!$F$12:$F$28,SUM!$G$12:$G$28,$E23,$G23,DL$15,$B$15,$B$16,$B$17,$B$18,$B$19,$B$21,$B$22,$B$23,$B$24,$B$25,$B$27,$B$26,$B$28,$F$13,$B$31,$CN$11,$B$29)</f>
        <v>2.6988579111927056</v>
      </c>
      <c r="DM23" s="181">
        <f ca="1">_xll.Export_ParabolicVol_VIXLikeOption(SUM!$F$12:$F$28,SUM!$G$12:$G$28,$E23,$G23,DM$15,$B$15,$B$16,$B$17,$B$18,$B$19,$B$21,$B$22,$B$23,$B$24,$B$25,$B$27,$B$26,$B$28,$F$13,$B$31,$CN$11,$B$29)</f>
        <v>2.8617482641802359</v>
      </c>
    </row>
    <row r="24" spans="1:117" ht="15.75" thickBot="1">
      <c r="A24" s="33" t="s">
        <v>42</v>
      </c>
      <c r="B24" s="35">
        <v>-0.6</v>
      </c>
      <c r="E24" s="26">
        <v>19</v>
      </c>
      <c r="F24" s="42">
        <v>41964</v>
      </c>
      <c r="G24" s="13">
        <f ca="1">(F24-SUM!$B$4)/365.25</f>
        <v>0.70088980150581792</v>
      </c>
      <c r="I24" s="176">
        <f ca="1">_xll.Export_ParabolicVol_SimpleSquareRootCall($E24,$G24,I$15,$B$21,$B$22,$B$23,$B$24,$B$25,$B$27,$B$28,$F$13)</f>
        <v>3.830419918646641</v>
      </c>
      <c r="J24" s="176">
        <f ca="1">_xll.Export_ParabolicVol_SimpleSquareRootCall($E24,$G24,J$15,$B$21,$B$22,$B$23,$B$24,$B$25,$B$27,$B$28,$F$13)</f>
        <v>3.4652369920116652</v>
      </c>
      <c r="K24" s="176">
        <f ca="1">_xll.Export_ParabolicVol_SimpleSquareRootCall($E24,$G24,K$15,$B$21,$B$22,$B$23,$B$24,$B$25,$B$27,$B$28,$F$13)</f>
        <v>3.1416788498394146</v>
      </c>
      <c r="L24" s="176">
        <f ca="1">_xll.Export_ParabolicVol_SimpleSquareRootCall($E24,$G24,L$15,$B$21,$B$22,$B$23,$B$24,$B$25,$B$27,$B$28,$F$13)</f>
        <v>2.8572458464245658</v>
      </c>
      <c r="M24" s="176">
        <f ca="1">_xll.Export_ParabolicVol_SimpleSquareRootCall($E24,$G24,M$15,$B$21,$B$22,$B$23,$B$24,$B$25,$B$27,$B$28,$F$13)</f>
        <v>2.6095543756421193</v>
      </c>
      <c r="N24" s="176">
        <f ca="1">_xll.Export_ParabolicVol_SimpleSquareRootCall($E24,$G24,N$15,$B$21,$B$22,$B$23,$B$24,$B$25,$B$27,$B$28,$F$13)</f>
        <v>2.3963369441462752</v>
      </c>
      <c r="O24" s="176">
        <f ca="1">_xll.Export_ParabolicVol_SimpleSquareRootCall($E24,$G24,O$15,$B$21,$B$22,$B$23,$B$24,$B$25,$B$27,$B$28,$F$13)</f>
        <v>2.2154423303778521</v>
      </c>
      <c r="P24" s="176">
        <f ca="1">_xll.Export_ParabolicVol_SimpleSquareRootCall($E24,$G24,P$15,$B$21,$B$22,$B$23,$B$24,$B$25,$B$27,$B$28,$F$13)</f>
        <v>2.0648382815186577</v>
      </c>
      <c r="Q24" s="176">
        <f ca="1">_xll.Export_ParabolicVol_SimpleSquareRootCall($E24,$G24,Q$15,$B$21,$B$22,$B$23,$B$24,$B$25,$B$27,$B$28,$F$13)</f>
        <v>1.9426175897263018</v>
      </c>
      <c r="R24" s="176">
        <f ca="1">_xll.Export_ParabolicVol_SimpleSquareRootCall($E24,$G24,R$15,$B$21,$B$22,$B$23,$B$24,$B$25,$B$27,$B$28,$F$13)</f>
        <v>1.8470067917199726</v>
      </c>
      <c r="S24" s="176">
        <f ca="1">_xll.Export_ParabolicVol_SimpleSquareRootCall($E24,$G24,S$15,$B$21,$B$22,$B$23,$B$24,$B$25,$B$27,$B$28,$F$13)</f>
        <v>1.7763758718479536</v>
      </c>
      <c r="T24" s="176">
        <f ca="1">_xll.Export_ParabolicVol_SimpleSquareRootCall($E24,$G24,T$15,$B$21,$B$22,$B$23,$B$24,$B$25,$B$27,$B$28,$F$13)</f>
        <v>1.7292467355546262</v>
      </c>
      <c r="U24" s="176">
        <f ca="1">_xll.Export_ParabolicVol_SimpleSquareRootCall($E24,$G24,U$15,$B$21,$B$22,$B$23,$B$24,$B$25,$B$27,$B$28,$F$13)</f>
        <v>1.7042979867857404</v>
      </c>
      <c r="V24" s="176">
        <f ca="1">_xll.Export_ParabolicVol_SimpleSquareRootCall($E24,$G24,V$15,$B$21,$B$22,$B$23,$B$24,$B$25,$B$27,$B$28,$F$13)</f>
        <v>1.7003636047358217</v>
      </c>
      <c r="W24" s="176">
        <f ca="1">_xll.Export_ParabolicVol_SimpleSquareRootCall($E24,$G24,W$15,$B$21,$B$22,$B$23,$B$24,$B$25,$B$27,$B$28,$F$13)</f>
        <v>1.7164234051651954</v>
      </c>
      <c r="X24" s="176">
        <f ca="1">_xll.Export_ParabolicVol_SimpleSquareRootCall($E24,$G24,X$15,$B$21,$B$22,$B$23,$B$24,$B$25,$B$27,$B$28,$F$13)</f>
        <v>1.7515836233290283</v>
      </c>
      <c r="Y24" s="176">
        <f ca="1">_xll.Export_ParabolicVol_SimpleSquareRootCall($E24,$G24,Y$15,$B$21,$B$22,$B$23,$B$24,$B$25,$B$27,$B$28,$F$13)</f>
        <v>1.8050465221482217</v>
      </c>
      <c r="Z24" s="176">
        <f ca="1">_xll.Export_ParabolicVol_SimpleSquareRootCall($E24,$G24,Z$15,$B$21,$B$22,$B$23,$B$24,$B$25,$B$27,$B$28,$F$13)</f>
        <v>1.8760685940264235</v>
      </c>
      <c r="AA24" s="176">
        <f ca="1">_xll.Export_ParabolicVol_SimpleSquareRootCall($E24,$G24,AA$15,$B$21,$B$22,$B$23,$B$24,$B$25,$B$27,$B$28,$F$13)</f>
        <v>1.9639077031241976</v>
      </c>
      <c r="AB24" s="176">
        <f ca="1">_xll.Export_ParabolicVol_SimpleSquareRootCall($E24,$G24,AB$15,$B$21,$B$22,$B$23,$B$24,$B$25,$B$27,$B$28,$F$13)</f>
        <v>2.0677604442453092</v>
      </c>
      <c r="AC24" s="176">
        <f ca="1">_xll.Export_ParabolicVol_SimpleSquareRootCall($E24,$G24,AC$15,$B$21,$B$22,$B$23,$B$24,$B$25,$B$27,$B$28,$F$13)</f>
        <v>2.186692114773364</v>
      </c>
      <c r="AD24" s="176">
        <f ca="1">_xll.Export_ParabolicVol_SimpleSquareRootCall($E24,$G24,AD$15,$B$21,$B$22,$B$23,$B$24,$B$25,$B$27,$B$28,$F$13)</f>
        <v>2.3195630261342699</v>
      </c>
      <c r="AE24" s="176">
        <f ca="1">_xll.Export_ParabolicVol_SimpleSquareRootCall($E24,$G24,AE$15,$B$21,$B$22,$B$23,$B$24,$B$25,$B$27,$B$28,$F$13)</f>
        <v>2.4649563937922294</v>
      </c>
      <c r="AF24" s="176">
        <f ca="1">_xll.Export_ParabolicVol_SimpleSquareRootCall($E24,$G24,AF$15,$B$21,$B$22,$B$23,$B$24,$B$25,$B$27,$B$28,$F$13)</f>
        <v>2.6211146427010075</v>
      </c>
      <c r="AG24" s="176">
        <f ca="1">_xll.Export_ParabolicVol_SimpleSquareRootCall($E24,$G24,AG$15,$B$21,$B$22,$B$23,$B$24,$B$25,$B$27,$B$28,$F$13)</f>
        <v>2.785892460115833</v>
      </c>
      <c r="AH24" s="176">
        <f ca="1">_xll.Export_ParabolicVol_SimpleSquareRootCall($E24,$G24,AH$15,$B$21,$B$22,$B$23,$B$24,$B$25,$B$27,$B$28,$F$13)</f>
        <v>2.9567360242395857</v>
      </c>
      <c r="AJ24" s="176">
        <f ca="1">_xll.Export_Bergomi_SimpleSquareRootCall($E24,$G24,AJ$15,$B$15,$B$16,$B$17,$B$18,$B$19,$G24,$G24+$B$31,SUM!$F$12:$F$28,SUM!$G$12:$G$28,$B$21,$B$22,$B$23,$B$24,$B$25,$B$26,$B$27,$B$28,$B$29,$F$13)</f>
        <v>3.8304068980187935</v>
      </c>
      <c r="AK24" s="176">
        <f ca="1">_xll.Export_Bergomi_SimpleSquareRootCall($E24,$G24,AK$15,$B$15,$B$16,$B$17,$B$18,$B$19,$G24,$G24+$B$31,SUM!$F$12:$F$28,SUM!$G$12:$G$28,$B$21,$B$22,$B$23,$B$24,$B$25,$B$26,$B$27,$B$28,$B$29,$F$13)</f>
        <v>3.4651874654014105</v>
      </c>
      <c r="AL24" s="176">
        <f ca="1">_xll.Export_Bergomi_SimpleSquareRootCall($E24,$G24,AL$15,$B$15,$B$16,$B$17,$B$18,$B$19,$G24,$G24+$B$31,SUM!$F$12:$F$28,SUM!$G$12:$G$28,$B$21,$B$22,$B$23,$B$24,$B$25,$B$26,$B$27,$B$28,$B$29,$F$13)</f>
        <v>3.1415973714409349</v>
      </c>
      <c r="AM24" s="176">
        <f ca="1">_xll.Export_Bergomi_SimpleSquareRootCall($E24,$G24,AM$15,$B$15,$B$16,$B$17,$B$18,$B$19,$G24,$G24+$B$31,SUM!$F$12:$F$28,SUM!$G$12:$G$28,$B$21,$B$22,$B$23,$B$24,$B$25,$B$26,$B$27,$B$28,$B$29,$F$13)</f>
        <v>2.8571366025313538</v>
      </c>
      <c r="AN24" s="176">
        <f ca="1">_xll.Export_Bergomi_SimpleSquareRootCall($E24,$G24,AN$15,$B$15,$B$16,$B$17,$B$18,$B$19,$G24,$G24+$B$31,SUM!$F$12:$F$28,SUM!$G$12:$G$28,$B$21,$B$22,$B$23,$B$24,$B$25,$B$26,$B$27,$B$28,$B$29,$F$13)</f>
        <v>2.6094211101719869</v>
      </c>
      <c r="AO24" s="176">
        <f ca="1">_xll.Export_Bergomi_SimpleSquareRootCall($E24,$G24,AO$15,$B$15,$B$16,$B$17,$B$18,$B$19,$G24,$G24+$B$31,SUM!$F$12:$F$28,SUM!$G$12:$G$28,$B$21,$B$22,$B$23,$B$24,$B$25,$B$26,$B$27,$B$28,$B$29,$F$13)</f>
        <v>2.3961829141646849</v>
      </c>
      <c r="AP24" s="176">
        <f ca="1">_xll.Export_Bergomi_SimpleSquareRootCall($E24,$G24,AP$15,$B$15,$B$16,$B$17,$B$18,$B$19,$G24,$G24+$B$31,SUM!$F$12:$F$28,SUM!$G$12:$G$28,$B$21,$B$22,$B$23,$B$24,$B$25,$B$26,$B$27,$B$28,$B$29,$F$13)</f>
        <v>2.2152702862054312</v>
      </c>
      <c r="AQ24" s="176">
        <f ca="1">_xll.Export_Bergomi_SimpleSquareRootCall($E24,$G24,AQ$15,$B$15,$B$16,$B$17,$B$18,$B$19,$G24,$G24+$B$31,SUM!$F$12:$F$28,SUM!$G$12:$G$28,$B$21,$B$22,$B$23,$B$24,$B$25,$B$26,$B$27,$B$28,$B$29,$F$13)</f>
        <v>2.0646504673751962</v>
      </c>
      <c r="AR24" s="176">
        <f ca="1">_xll.Export_Bergomi_SimpleSquareRootCall($E24,$G24,AR$15,$B$15,$B$16,$B$17,$B$18,$B$19,$G24,$G24+$B$31,SUM!$F$12:$F$28,SUM!$G$12:$G$28,$B$21,$B$22,$B$23,$B$24,$B$25,$B$26,$B$27,$B$28,$B$29,$F$13)</f>
        <v>1.9424157616915456</v>
      </c>
      <c r="AS24" s="176">
        <f ca="1">_xll.Export_Bergomi_SimpleSquareRootCall($E24,$G24,AS$15,$B$15,$B$16,$B$17,$B$18,$B$19,$G24,$G24+$B$31,SUM!$F$12:$F$28,SUM!$G$12:$G$28,$B$21,$B$22,$B$23,$B$24,$B$25,$B$26,$B$27,$B$28,$B$29,$F$13)</f>
        <v>1.846792250260096</v>
      </c>
      <c r="AT24" s="176">
        <f ca="1">_xll.Export_Bergomi_SimpleSquareRootCall($E24,$G24,AT$15,$B$15,$B$16,$B$17,$B$18,$B$19,$G24,$G24+$B$31,SUM!$F$12:$F$28,SUM!$G$12:$G$28,$B$21,$B$22,$B$23,$B$24,$B$25,$B$26,$B$27,$B$28,$B$29,$F$13)</f>
        <v>1.7761495064369586</v>
      </c>
      <c r="AU24" s="176">
        <f ca="1">_xll.Export_Bergomi_SimpleSquareRootCall($E24,$G24,AU$15,$B$15,$B$16,$B$17,$B$18,$B$19,$G24,$G24+$B$31,SUM!$F$12:$F$28,SUM!$G$12:$G$28,$B$21,$B$22,$B$23,$B$24,$B$25,$B$26,$B$27,$B$28,$B$29,$F$13)</f>
        <v>1.7290090791528934</v>
      </c>
      <c r="AV24" s="176">
        <f ca="1">_xll.Export_Bergomi_SimpleSquareRootCall($E24,$G24,AV$15,$B$15,$B$16,$B$17,$B$18,$B$19,$G24,$G24+$B$31,SUM!$F$12:$F$28,SUM!$G$12:$G$28,$B$21,$B$22,$B$23,$B$24,$B$25,$B$26,$B$27,$B$28,$B$29,$F$13)</f>
        <v>1.7040492782148025</v>
      </c>
      <c r="AW24" s="176">
        <f ca="1">_xll.Export_Bergomi_SimpleSquareRootCall($E24,$G24,AW$15,$B$15,$B$16,$B$17,$B$18,$B$19,$G24,$G24+$B$31,SUM!$F$12:$F$28,SUM!$G$12:$G$28,$B$21,$B$22,$B$23,$B$24,$B$25,$B$26,$B$27,$B$28,$B$29,$F$13)</f>
        <v>1.7001038573432012</v>
      </c>
      <c r="AX24" s="176">
        <f ca="1">_xll.Export_Bergomi_SimpleSquareRootCall($E24,$G24,AX$15,$B$15,$B$16,$B$17,$B$18,$B$19,$G24,$G24+$B$31,SUM!$F$12:$F$28,SUM!$G$12:$G$28,$B$21,$B$22,$B$23,$B$24,$B$25,$B$26,$B$27,$B$28,$B$29,$F$13)</f>
        <v>1.716152480581687</v>
      </c>
      <c r="AY24" s="176">
        <f ca="1">_xll.Export_Bergomi_SimpleSquareRootCall($E24,$G24,AY$15,$B$15,$B$16,$B$17,$B$18,$B$19,$G24,$G24+$B$31,SUM!$F$12:$F$28,SUM!$G$12:$G$28,$B$21,$B$22,$B$23,$B$24,$B$25,$B$26,$B$27,$B$28,$B$29,$F$13)</f>
        <v>1.7513013095120811</v>
      </c>
      <c r="AZ24" s="176">
        <f ca="1">_xll.Export_Bergomi_SimpleSquareRootCall($E24,$G24,AZ$15,$B$15,$B$16,$B$17,$B$18,$B$19,$G24,$G24+$B$31,SUM!$F$12:$F$28,SUM!$G$12:$G$28,$B$21,$B$22,$B$23,$B$24,$B$25,$B$26,$B$27,$B$28,$B$29,$F$13)</f>
        <v>1.8047526151786661</v>
      </c>
      <c r="BA24" s="176">
        <f ca="1">_xll.Export_Bergomi_SimpleSquareRootCall($E24,$G24,BA$15,$B$15,$B$16,$B$17,$B$18,$B$19,$G24,$G24+$B$31,SUM!$F$12:$F$28,SUM!$G$12:$G$28,$B$21,$B$22,$B$23,$B$24,$B$25,$B$26,$B$27,$B$28,$B$29,$F$13)</f>
        <v>1.8757629831731553</v>
      </c>
      <c r="BB24" s="176">
        <f ca="1">_xll.Export_Bergomi_SimpleSquareRootCall($E24,$G24,BB$15,$B$15,$B$16,$B$17,$B$18,$B$19,$G24,$G24+$B$31,SUM!$F$12:$F$28,SUM!$G$12:$G$28,$B$21,$B$22,$B$23,$B$24,$B$25,$B$26,$B$27,$B$28,$B$29,$F$13)</f>
        <v>1.9635904584156441</v>
      </c>
      <c r="BC24" s="176">
        <f ca="1">_xll.Export_Bergomi_SimpleSquareRootCall($E24,$G24,BC$15,$B$15,$B$16,$B$17,$B$18,$B$19,$G24,$G24+$B$31,SUM!$F$12:$F$28,SUM!$G$12:$G$28,$B$21,$B$22,$B$23,$B$24,$B$25,$B$26,$B$27,$B$28,$B$29,$F$13)</f>
        <v>2.0674319051177155</v>
      </c>
      <c r="BD24" s="176">
        <f ca="1">_xll.Export_Bergomi_SimpleSquareRootCall($E24,$G24,BD$15,$B$15,$B$16,$B$17,$B$18,$B$19,$G24,$G24+$B$31,SUM!$F$12:$F$28,SUM!$G$12:$G$28,$B$21,$B$22,$B$23,$B$24,$B$25,$B$26,$B$27,$B$28,$B$29,$F$13)</f>
        <v>2.1863529772744839</v>
      </c>
      <c r="BE24" s="176">
        <f ca="1">_xll.Export_Bergomi_SimpleSquareRootCall($E24,$G24,BE$15,$B$15,$B$16,$B$17,$B$18,$B$19,$G24,$G24+$B$31,SUM!$F$12:$F$28,SUM!$G$12:$G$28,$B$21,$B$22,$B$23,$B$24,$B$25,$B$26,$B$27,$B$28,$B$29,$F$13)</f>
        <v>2.3192144246684352</v>
      </c>
      <c r="BF24" s="176">
        <f ca="1">_xll.Export_Bergomi_SimpleSquareRootCall($E24,$G24,BF$15,$B$15,$B$16,$B$17,$B$18,$B$19,$G24,$G24+$B$31,SUM!$F$12:$F$28,SUM!$G$12:$G$28,$B$21,$B$22,$B$23,$B$24,$B$25,$B$26,$B$27,$B$28,$B$29,$F$13)</f>
        <v>2.4645999715876288</v>
      </c>
      <c r="BG24" s="176">
        <f ca="1">_xll.Export_Bergomi_SimpleSquareRootCall($E24,$G24,BG$15,$B$15,$B$16,$B$17,$B$18,$B$19,$G24,$G24+$B$31,SUM!$F$12:$F$28,SUM!$G$12:$G$28,$B$21,$B$22,$B$23,$B$24,$B$25,$B$26,$B$27,$B$28,$B$29,$F$13)</f>
        <v>2.6207526032393567</v>
      </c>
      <c r="BH24" s="176">
        <f ca="1">_xll.Export_Bergomi_SimpleSquareRootCall($E24,$G24,BH$15,$B$15,$B$16,$B$17,$B$18,$B$19,$G24,$G24+$B$31,SUM!$F$12:$F$28,SUM!$G$12:$G$28,$B$21,$B$22,$B$23,$B$24,$B$25,$B$26,$B$27,$B$28,$B$29,$F$13)</f>
        <v>2.7855275899803695</v>
      </c>
      <c r="BI24" s="176">
        <f ca="1">_xll.Export_Bergomi_SimpleSquareRootCall($E24,$G24,BI$15,$B$15,$B$16,$B$17,$B$18,$B$19,$G24,$G24+$B$31,SUM!$F$12:$F$28,SUM!$G$12:$G$28,$B$21,$B$22,$B$23,$B$24,$B$25,$B$26,$B$27,$B$28,$B$29,$F$13)</f>
        <v>2.9563716766404782</v>
      </c>
      <c r="BL24" s="169" t="e">
        <f ca="1">_xll.Export_ParabolicVol_VolSwapOption($G24,$G24,$G24+$B$31,BL$15,$B$15,$B$16,$B$17,$B$18,$B$19,$B$21,$B$22,$B$23,$B$24,SUM!$F$12:$F$28,SUM!$G$12:$G$28,OptionRacine!$B$27,OptionRacine!$B$26,OptionRacine!$B$28,OptionRacine!$F$13,OptionRacine!$BL$11,OptionRacine!$B$29)</f>
        <v>#VALUE!</v>
      </c>
      <c r="BM24" s="169" t="e">
        <f ca="1">_xll.Export_ParabolicVol_VolSwapOption($G24,$G24,$G24+$B$31,BM$15,$B$15,$B$16,$B$17,$B$18,$B$19,$B$21,$B$22,$B$23,$B$24,SUM!$F$12:$F$28,SUM!$G$12:$G$28,OptionRacine!$B$27,OptionRacine!$B$26,OptionRacine!$B$28,OptionRacine!$F$13,OptionRacine!$BL$11,OptionRacine!$B$29)</f>
        <v>#VALUE!</v>
      </c>
      <c r="BN24" s="169" t="e">
        <f ca="1">_xll.Export_ParabolicVol_VolSwapOption($G24,$G24,$G24+$B$31,BN$15,$B$15,$B$16,$B$17,$B$18,$B$19,$B$21,$B$22,$B$23,$B$24,SUM!$F$12:$F$28,SUM!$G$12:$G$28,OptionRacine!$B$27,OptionRacine!$B$26,OptionRacine!$B$28,OptionRacine!$F$13,OptionRacine!$BL$11,OptionRacine!$B$29)</f>
        <v>#VALUE!</v>
      </c>
      <c r="BO24" s="169" t="e">
        <f ca="1">_xll.Export_ParabolicVol_VolSwapOption($G24,$G24,$G24+$B$31,BO$15,$B$15,$B$16,$B$17,$B$18,$B$19,$B$21,$B$22,$B$23,$B$24,SUM!$F$12:$F$28,SUM!$G$12:$G$28,OptionRacine!$B$27,OptionRacine!$B$26,OptionRacine!$B$28,OptionRacine!$F$13,OptionRacine!$BL$11,OptionRacine!$B$29)</f>
        <v>#VALUE!</v>
      </c>
      <c r="BP24" s="169" t="e">
        <f ca="1">_xll.Export_ParabolicVol_VolSwapOption($G24,$G24,$G24+$B$31,BP$15,$B$15,$B$16,$B$17,$B$18,$B$19,$B$21,$B$22,$B$23,$B$24,SUM!$F$12:$F$28,SUM!$G$12:$G$28,OptionRacine!$B$27,OptionRacine!$B$26,OptionRacine!$B$28,OptionRacine!$F$13,OptionRacine!$BL$11,OptionRacine!$B$29)</f>
        <v>#VALUE!</v>
      </c>
      <c r="BQ24" s="169" t="e">
        <f ca="1">_xll.Export_ParabolicVol_VolSwapOption($G24,$G24,$G24+$B$31,BQ$15,$B$15,$B$16,$B$17,$B$18,$B$19,$B$21,$B$22,$B$23,$B$24,SUM!$F$12:$F$28,SUM!$G$12:$G$28,OptionRacine!$B$27,OptionRacine!$B$26,OptionRacine!$B$28,OptionRacine!$F$13,OptionRacine!$BL$11,OptionRacine!$B$29)</f>
        <v>#VALUE!</v>
      </c>
      <c r="BR24" s="169" t="e">
        <f ca="1">_xll.Export_ParabolicVol_VolSwapOption($G24,$G24,$G24+$B$31,BR$15,$B$15,$B$16,$B$17,$B$18,$B$19,$B$21,$B$22,$B$23,$B$24,SUM!$F$12:$F$28,SUM!$G$12:$G$28,OptionRacine!$B$27,OptionRacine!$B$26,OptionRacine!$B$28,OptionRacine!$F$13,OptionRacine!$BL$11,OptionRacine!$B$29)</f>
        <v>#VALUE!</v>
      </c>
      <c r="BS24" s="169" t="e">
        <f ca="1">_xll.Export_ParabolicVol_VolSwapOption($G24,$G24,$G24+$B$31,BS$15,$B$15,$B$16,$B$17,$B$18,$B$19,$B$21,$B$22,$B$23,$B$24,SUM!$F$12:$F$28,SUM!$G$12:$G$28,OptionRacine!$B$27,OptionRacine!$B$26,OptionRacine!$B$28,OptionRacine!$F$13,OptionRacine!$BL$11,OptionRacine!$B$29)</f>
        <v>#VALUE!</v>
      </c>
      <c r="BT24" s="169" t="e">
        <f ca="1">_xll.Export_ParabolicVol_VolSwapOption($G24,$G24,$G24+$B$31,BT$15,$B$15,$B$16,$B$17,$B$18,$B$19,$B$21,$B$22,$B$23,$B$24,SUM!$F$12:$F$28,SUM!$G$12:$G$28,OptionRacine!$B$27,OptionRacine!$B$26,OptionRacine!$B$28,OptionRacine!$F$13,OptionRacine!$BL$11,OptionRacine!$B$29)</f>
        <v>#VALUE!</v>
      </c>
      <c r="BU24" s="169" t="e">
        <f ca="1">_xll.Export_ParabolicVol_VolSwapOption($G24,$G24,$G24+$B$31,BU$15,$B$15,$B$16,$B$17,$B$18,$B$19,$B$21,$B$22,$B$23,$B$24,SUM!$F$12:$F$28,SUM!$G$12:$G$28,OptionRacine!$B$27,OptionRacine!$B$26,OptionRacine!$B$28,OptionRacine!$F$13,OptionRacine!$BL$11,OptionRacine!$B$29)</f>
        <v>#VALUE!</v>
      </c>
      <c r="BV24" s="169" t="e">
        <f ca="1">_xll.Export_ParabolicVol_VolSwapOption($G24,$G24,$G24+$B$31,BV$15,$B$15,$B$16,$B$17,$B$18,$B$19,$B$21,$B$22,$B$23,$B$24,SUM!$F$12:$F$28,SUM!$G$12:$G$28,OptionRacine!$B$27,OptionRacine!$B$26,OptionRacine!$B$28,OptionRacine!$F$13,OptionRacine!$BL$11,OptionRacine!$B$29)</f>
        <v>#VALUE!</v>
      </c>
      <c r="BW24" s="169" t="e">
        <f ca="1">_xll.Export_ParabolicVol_VolSwapOption($G24,$G24,$G24+$B$31,BW$15,$B$15,$B$16,$B$17,$B$18,$B$19,$B$21,$B$22,$B$23,$B$24,SUM!$F$12:$F$28,SUM!$G$12:$G$28,OptionRacine!$B$27,OptionRacine!$B$26,OptionRacine!$B$28,OptionRacine!$F$13,OptionRacine!$BL$11,OptionRacine!$B$29)</f>
        <v>#VALUE!</v>
      </c>
      <c r="BX24" s="169" t="e">
        <f ca="1">_xll.Export_ParabolicVol_VolSwapOption($G24,$G24,$G24+$B$31,BX$15,$B$15,$B$16,$B$17,$B$18,$B$19,$B$21,$B$22,$B$23,$B$24,SUM!$F$12:$F$28,SUM!$G$12:$G$28,OptionRacine!$B$27,OptionRacine!$B$26,OptionRacine!$B$28,OptionRacine!$F$13,OptionRacine!$BL$11,OptionRacine!$B$29)</f>
        <v>#VALUE!</v>
      </c>
      <c r="BY24" s="169" t="e">
        <f ca="1">_xll.Export_ParabolicVol_VolSwapOption($G24,$G24,$G24+$B$31,BY$15,$B$15,$B$16,$B$17,$B$18,$B$19,$B$21,$B$22,$B$23,$B$24,SUM!$F$12:$F$28,SUM!$G$12:$G$28,OptionRacine!$B$27,OptionRacine!$B$26,OptionRacine!$B$28,OptionRacine!$F$13,OptionRacine!$BL$11,OptionRacine!$B$29)</f>
        <v>#VALUE!</v>
      </c>
      <c r="BZ24" s="169" t="e">
        <f ca="1">_xll.Export_ParabolicVol_VolSwapOption($G24,$G24,$G24+$B$31,BZ$15,$B$15,$B$16,$B$17,$B$18,$B$19,$B$21,$B$22,$B$23,$B$24,SUM!$F$12:$F$28,SUM!$G$12:$G$28,OptionRacine!$B$27,OptionRacine!$B$26,OptionRacine!$B$28,OptionRacine!$F$13,OptionRacine!$BL$11,OptionRacine!$B$29)</f>
        <v>#VALUE!</v>
      </c>
      <c r="CA24" s="169" t="e">
        <f ca="1">_xll.Export_ParabolicVol_VolSwapOption($G24,$G24,$G24+$B$31,CA$15,$B$15,$B$16,$B$17,$B$18,$B$19,$B$21,$B$22,$B$23,$B$24,SUM!$F$12:$F$28,SUM!$G$12:$G$28,OptionRacine!$B$27,OptionRacine!$B$26,OptionRacine!$B$28,OptionRacine!$F$13,OptionRacine!$BL$11,OptionRacine!$B$29)</f>
        <v>#VALUE!</v>
      </c>
      <c r="CB24" s="169" t="e">
        <f ca="1">_xll.Export_ParabolicVol_VolSwapOption($G24,$G24,$G24+$B$31,CB$15,$B$15,$B$16,$B$17,$B$18,$B$19,$B$21,$B$22,$B$23,$B$24,SUM!$F$12:$F$28,SUM!$G$12:$G$28,OptionRacine!$B$27,OptionRacine!$B$26,OptionRacine!$B$28,OptionRacine!$F$13,OptionRacine!$BL$11,OptionRacine!$B$29)</f>
        <v>#VALUE!</v>
      </c>
      <c r="CC24" s="169" t="e">
        <f ca="1">_xll.Export_ParabolicVol_VolSwapOption($G24,$G24,$G24+$B$31,CC$15,$B$15,$B$16,$B$17,$B$18,$B$19,$B$21,$B$22,$B$23,$B$24,SUM!$F$12:$F$28,SUM!$G$12:$G$28,OptionRacine!$B$27,OptionRacine!$B$26,OptionRacine!$B$28,OptionRacine!$F$13,OptionRacine!$BL$11,OptionRacine!$B$29)</f>
        <v>#VALUE!</v>
      </c>
      <c r="CD24" s="169" t="e">
        <f ca="1">_xll.Export_ParabolicVol_VolSwapOption($G24,$G24,$G24+$B$31,CD$15,$B$15,$B$16,$B$17,$B$18,$B$19,$B$21,$B$22,$B$23,$B$24,SUM!$F$12:$F$28,SUM!$G$12:$G$28,OptionRacine!$B$27,OptionRacine!$B$26,OptionRacine!$B$28,OptionRacine!$F$13,OptionRacine!$BL$11,OptionRacine!$B$29)</f>
        <v>#VALUE!</v>
      </c>
      <c r="CE24" s="169" t="e">
        <f ca="1">_xll.Export_ParabolicVol_VolSwapOption($G24,$G24,$G24+$B$31,CE$15,$B$15,$B$16,$B$17,$B$18,$B$19,$B$21,$B$22,$B$23,$B$24,SUM!$F$12:$F$28,SUM!$G$12:$G$28,OptionRacine!$B$27,OptionRacine!$B$26,OptionRacine!$B$28,OptionRacine!$F$13,OptionRacine!$BL$11,OptionRacine!$B$29)</f>
        <v>#VALUE!</v>
      </c>
      <c r="CF24" s="169" t="e">
        <f ca="1">_xll.Export_ParabolicVol_VolSwapOption($G24,$G24,$G24+$B$31,CF$15,$B$15,$B$16,$B$17,$B$18,$B$19,$B$21,$B$22,$B$23,$B$24,SUM!$F$12:$F$28,SUM!$G$12:$G$28,OptionRacine!$B$27,OptionRacine!$B$26,OptionRacine!$B$28,OptionRacine!$F$13,OptionRacine!$BL$11,OptionRacine!$B$29)</f>
        <v>#VALUE!</v>
      </c>
      <c r="CG24" s="169" t="e">
        <f ca="1">_xll.Export_ParabolicVol_VolSwapOption($G24,$G24,$G24+$B$31,CG$15,$B$15,$B$16,$B$17,$B$18,$B$19,$B$21,$B$22,$B$23,$B$24,SUM!$F$12:$F$28,SUM!$G$12:$G$28,OptionRacine!$B$27,OptionRacine!$B$26,OptionRacine!$B$28,OptionRacine!$F$13,OptionRacine!$BL$11,OptionRacine!$B$29)</f>
        <v>#VALUE!</v>
      </c>
      <c r="CH24" s="169" t="e">
        <f ca="1">_xll.Export_ParabolicVol_VolSwapOption($G24,$G24,$G24+$B$31,CH$15,$B$15,$B$16,$B$17,$B$18,$B$19,$B$21,$B$22,$B$23,$B$24,SUM!$F$12:$F$28,SUM!$G$12:$G$28,OptionRacine!$B$27,OptionRacine!$B$26,OptionRacine!$B$28,OptionRacine!$F$13,OptionRacine!$BL$11,OptionRacine!$B$29)</f>
        <v>#VALUE!</v>
      </c>
      <c r="CI24" s="169" t="e">
        <f ca="1">_xll.Export_ParabolicVol_VolSwapOption($G24,$G24,$G24+$B$31,CI$15,$B$15,$B$16,$B$17,$B$18,$B$19,$B$21,$B$22,$B$23,$B$24,SUM!$F$12:$F$28,SUM!$G$12:$G$28,OptionRacine!$B$27,OptionRacine!$B$26,OptionRacine!$B$28,OptionRacine!$F$13,OptionRacine!$BL$11,OptionRacine!$B$29)</f>
        <v>#VALUE!</v>
      </c>
      <c r="CJ24" s="169" t="e">
        <f ca="1">_xll.Export_ParabolicVol_VolSwapOption($G24,$G24,$G24+$B$31,CJ$15,$B$15,$B$16,$B$17,$B$18,$B$19,$B$21,$B$22,$B$23,$B$24,SUM!$F$12:$F$28,SUM!$G$12:$G$28,OptionRacine!$B$27,OptionRacine!$B$26,OptionRacine!$B$28,OptionRacine!$F$13,OptionRacine!$BL$11,OptionRacine!$B$29)</f>
        <v>#VALUE!</v>
      </c>
      <c r="CK24" s="169" t="e">
        <f ca="1">_xll.Export_ParabolicVol_VolSwapOption($G24,$G24,$G24+$B$31,CK$15,$B$15,$B$16,$B$17,$B$18,$B$19,$B$21,$B$22,$B$23,$B$24,SUM!$F$12:$F$28,SUM!$G$12:$G$28,OptionRacine!$B$27,OptionRacine!$B$26,OptionRacine!$B$28,OptionRacine!$F$13,OptionRacine!$BL$11,OptionRacine!$B$29)</f>
        <v>#VALUE!</v>
      </c>
      <c r="CN24" s="181">
        <f ca="1">_xll.Export_ParabolicVol_VIXLikeOption(SUM!$F$12:$F$28,SUM!$G$12:$G$28,$E24,$G24,CN$15,$B$15,$B$16,$B$17,$B$18,$B$19,$B$21,$B$22,$B$23,$B$24,$B$25,$B$27,$B$26,$B$28,$F$13,$B$31,$CN$11,$B$29)</f>
        <v>3.8304068980187935</v>
      </c>
      <c r="CO24" s="181">
        <f ca="1">_xll.Export_ParabolicVol_VIXLikeOption(SUM!$F$12:$F$28,SUM!$G$12:$G$28,$E24,$G24,CO$15,$B$15,$B$16,$B$17,$B$18,$B$19,$B$21,$B$22,$B$23,$B$24,$B$25,$B$27,$B$26,$B$28,$F$13,$B$31,$CN$11,$B$29)</f>
        <v>3.4651874654014105</v>
      </c>
      <c r="CP24" s="181">
        <f ca="1">_xll.Export_ParabolicVol_VIXLikeOption(SUM!$F$12:$F$28,SUM!$G$12:$G$28,$E24,$G24,CP$15,$B$15,$B$16,$B$17,$B$18,$B$19,$B$21,$B$22,$B$23,$B$24,$B$25,$B$27,$B$26,$B$28,$F$13,$B$31,$CN$11,$B$29)</f>
        <v>3.1415973714409349</v>
      </c>
      <c r="CQ24" s="181">
        <f ca="1">_xll.Export_ParabolicVol_VIXLikeOption(SUM!$F$12:$F$28,SUM!$G$12:$G$28,$E24,$G24,CQ$15,$B$15,$B$16,$B$17,$B$18,$B$19,$B$21,$B$22,$B$23,$B$24,$B$25,$B$27,$B$26,$B$28,$F$13,$B$31,$CN$11,$B$29)</f>
        <v>2.8571366025313538</v>
      </c>
      <c r="CR24" s="181">
        <f ca="1">_xll.Export_ParabolicVol_VIXLikeOption(SUM!$F$12:$F$28,SUM!$G$12:$G$28,$E24,$G24,CR$15,$B$15,$B$16,$B$17,$B$18,$B$19,$B$21,$B$22,$B$23,$B$24,$B$25,$B$27,$B$26,$B$28,$F$13,$B$31,$CN$11,$B$29)</f>
        <v>2.6094211101719869</v>
      </c>
      <c r="CS24" s="181">
        <f ca="1">_xll.Export_ParabolicVol_VIXLikeOption(SUM!$F$12:$F$28,SUM!$G$12:$G$28,$E24,$G24,CS$15,$B$15,$B$16,$B$17,$B$18,$B$19,$B$21,$B$22,$B$23,$B$24,$B$25,$B$27,$B$26,$B$28,$F$13,$B$31,$CN$11,$B$29)</f>
        <v>2.3961829141646849</v>
      </c>
      <c r="CT24" s="181">
        <f ca="1">_xll.Export_ParabolicVol_VIXLikeOption(SUM!$F$12:$F$28,SUM!$G$12:$G$28,$E24,$G24,CT$15,$B$15,$B$16,$B$17,$B$18,$B$19,$B$21,$B$22,$B$23,$B$24,$B$25,$B$27,$B$26,$B$28,$F$13,$B$31,$CN$11,$B$29)</f>
        <v>2.2152702862054312</v>
      </c>
      <c r="CU24" s="181">
        <f ca="1">_xll.Export_ParabolicVol_VIXLikeOption(SUM!$F$12:$F$28,SUM!$G$12:$G$28,$E24,$G24,CU$15,$B$15,$B$16,$B$17,$B$18,$B$19,$B$21,$B$22,$B$23,$B$24,$B$25,$B$27,$B$26,$B$28,$F$13,$B$31,$CN$11,$B$29)</f>
        <v>2.0646504673751962</v>
      </c>
      <c r="CV24" s="181">
        <f ca="1">_xll.Export_ParabolicVol_VIXLikeOption(SUM!$F$12:$F$28,SUM!$G$12:$G$28,$E24,$G24,CV$15,$B$15,$B$16,$B$17,$B$18,$B$19,$B$21,$B$22,$B$23,$B$24,$B$25,$B$27,$B$26,$B$28,$F$13,$B$31,$CN$11,$B$29)</f>
        <v>1.9424157616915456</v>
      </c>
      <c r="CW24" s="181">
        <f ca="1">_xll.Export_ParabolicVol_VIXLikeOption(SUM!$F$12:$F$28,SUM!$G$12:$G$28,$E24,$G24,CW$15,$B$15,$B$16,$B$17,$B$18,$B$19,$B$21,$B$22,$B$23,$B$24,$B$25,$B$27,$B$26,$B$28,$F$13,$B$31,$CN$11,$B$29)</f>
        <v>1.846792250260096</v>
      </c>
      <c r="CX24" s="181">
        <f ca="1">_xll.Export_ParabolicVol_VIXLikeOption(SUM!$F$12:$F$28,SUM!$G$12:$G$28,$E24,$G24,CX$15,$B$15,$B$16,$B$17,$B$18,$B$19,$B$21,$B$22,$B$23,$B$24,$B$25,$B$27,$B$26,$B$28,$F$13,$B$31,$CN$11,$B$29)</f>
        <v>1.7761495064369586</v>
      </c>
      <c r="CY24" s="181">
        <f ca="1">_xll.Export_ParabolicVol_VIXLikeOption(SUM!$F$12:$F$28,SUM!$G$12:$G$28,$E24,$G24,CY$15,$B$15,$B$16,$B$17,$B$18,$B$19,$B$21,$B$22,$B$23,$B$24,$B$25,$B$27,$B$26,$B$28,$F$13,$B$31,$CN$11,$B$29)</f>
        <v>1.7290090791528934</v>
      </c>
      <c r="CZ24" s="181">
        <f ca="1">_xll.Export_ParabolicVol_VIXLikeOption(SUM!$F$12:$F$28,SUM!$G$12:$G$28,$E24,$G24,CZ$15,$B$15,$B$16,$B$17,$B$18,$B$19,$B$21,$B$22,$B$23,$B$24,$B$25,$B$27,$B$26,$B$28,$F$13,$B$31,$CN$11,$B$29)</f>
        <v>1.7040492782148025</v>
      </c>
      <c r="DA24" s="181">
        <f ca="1">_xll.Export_ParabolicVol_VIXLikeOption(SUM!$F$12:$F$28,SUM!$G$12:$G$28,$E24,$G24,DA$15,$B$15,$B$16,$B$17,$B$18,$B$19,$B$21,$B$22,$B$23,$B$24,$B$25,$B$27,$B$26,$B$28,$F$13,$B$31,$CN$11,$B$29)</f>
        <v>1.7001038573432012</v>
      </c>
      <c r="DB24" s="181">
        <f ca="1">_xll.Export_ParabolicVol_VIXLikeOption(SUM!$F$12:$F$28,SUM!$G$12:$G$28,$E24,$G24,DB$15,$B$15,$B$16,$B$17,$B$18,$B$19,$B$21,$B$22,$B$23,$B$24,$B$25,$B$27,$B$26,$B$28,$F$13,$B$31,$CN$11,$B$29)</f>
        <v>1.716152480581687</v>
      </c>
      <c r="DC24" s="181">
        <f ca="1">_xll.Export_ParabolicVol_VIXLikeOption(SUM!$F$12:$F$28,SUM!$G$12:$G$28,$E24,$G24,DC$15,$B$15,$B$16,$B$17,$B$18,$B$19,$B$21,$B$22,$B$23,$B$24,$B$25,$B$27,$B$26,$B$28,$F$13,$B$31,$CN$11,$B$29)</f>
        <v>1.7513013095120811</v>
      </c>
      <c r="DD24" s="181">
        <f ca="1">_xll.Export_ParabolicVol_VIXLikeOption(SUM!$F$12:$F$28,SUM!$G$12:$G$28,$E24,$G24,DD$15,$B$15,$B$16,$B$17,$B$18,$B$19,$B$21,$B$22,$B$23,$B$24,$B$25,$B$27,$B$26,$B$28,$F$13,$B$31,$CN$11,$B$29)</f>
        <v>1.8047526151786661</v>
      </c>
      <c r="DE24" s="181">
        <f ca="1">_xll.Export_ParabolicVol_VIXLikeOption(SUM!$F$12:$F$28,SUM!$G$12:$G$28,$E24,$G24,DE$15,$B$15,$B$16,$B$17,$B$18,$B$19,$B$21,$B$22,$B$23,$B$24,$B$25,$B$27,$B$26,$B$28,$F$13,$B$31,$CN$11,$B$29)</f>
        <v>1.8757629831731553</v>
      </c>
      <c r="DF24" s="181">
        <f ca="1">_xll.Export_ParabolicVol_VIXLikeOption(SUM!$F$12:$F$28,SUM!$G$12:$G$28,$E24,$G24,DF$15,$B$15,$B$16,$B$17,$B$18,$B$19,$B$21,$B$22,$B$23,$B$24,$B$25,$B$27,$B$26,$B$28,$F$13,$B$31,$CN$11,$B$29)</f>
        <v>1.9635904584156441</v>
      </c>
      <c r="DG24" s="181">
        <f ca="1">_xll.Export_ParabolicVol_VIXLikeOption(SUM!$F$12:$F$28,SUM!$G$12:$G$28,$E24,$G24,DG$15,$B$15,$B$16,$B$17,$B$18,$B$19,$B$21,$B$22,$B$23,$B$24,$B$25,$B$27,$B$26,$B$28,$F$13,$B$31,$CN$11,$B$29)</f>
        <v>2.0674319051177155</v>
      </c>
      <c r="DH24" s="181">
        <f ca="1">_xll.Export_ParabolicVol_VIXLikeOption(SUM!$F$12:$F$28,SUM!$G$12:$G$28,$E24,$G24,DH$15,$B$15,$B$16,$B$17,$B$18,$B$19,$B$21,$B$22,$B$23,$B$24,$B$25,$B$27,$B$26,$B$28,$F$13,$B$31,$CN$11,$B$29)</f>
        <v>2.1863529772744839</v>
      </c>
      <c r="DI24" s="181">
        <f ca="1">_xll.Export_ParabolicVol_VIXLikeOption(SUM!$F$12:$F$28,SUM!$G$12:$G$28,$E24,$G24,DI$15,$B$15,$B$16,$B$17,$B$18,$B$19,$B$21,$B$22,$B$23,$B$24,$B$25,$B$27,$B$26,$B$28,$F$13,$B$31,$CN$11,$B$29)</f>
        <v>2.3192144246684352</v>
      </c>
      <c r="DJ24" s="181">
        <f ca="1">_xll.Export_ParabolicVol_VIXLikeOption(SUM!$F$12:$F$28,SUM!$G$12:$G$28,$E24,$G24,DJ$15,$B$15,$B$16,$B$17,$B$18,$B$19,$B$21,$B$22,$B$23,$B$24,$B$25,$B$27,$B$26,$B$28,$F$13,$B$31,$CN$11,$B$29)</f>
        <v>2.4645999715876288</v>
      </c>
      <c r="DK24" s="181">
        <f ca="1">_xll.Export_ParabolicVol_VIXLikeOption(SUM!$F$12:$F$28,SUM!$G$12:$G$28,$E24,$G24,DK$15,$B$15,$B$16,$B$17,$B$18,$B$19,$B$21,$B$22,$B$23,$B$24,$B$25,$B$27,$B$26,$B$28,$F$13,$B$31,$CN$11,$B$29)</f>
        <v>2.6207526032393567</v>
      </c>
      <c r="DL24" s="181">
        <f ca="1">_xll.Export_ParabolicVol_VIXLikeOption(SUM!$F$12:$F$28,SUM!$G$12:$G$28,$E24,$G24,DL$15,$B$15,$B$16,$B$17,$B$18,$B$19,$B$21,$B$22,$B$23,$B$24,$B$25,$B$27,$B$26,$B$28,$F$13,$B$31,$CN$11,$B$29)</f>
        <v>2.7855275899803695</v>
      </c>
      <c r="DM24" s="181">
        <f ca="1">_xll.Export_ParabolicVol_VIXLikeOption(SUM!$F$12:$F$28,SUM!$G$12:$G$28,$E24,$G24,DM$15,$B$15,$B$16,$B$17,$B$18,$B$19,$B$21,$B$22,$B$23,$B$24,$B$25,$B$27,$B$26,$B$28,$F$13,$B$31,$CN$11,$B$29)</f>
        <v>2.9563716766404782</v>
      </c>
    </row>
    <row r="25" spans="1:117" ht="15.75" thickBot="1">
      <c r="A25" s="7" t="s">
        <v>507</v>
      </c>
      <c r="B25" s="173">
        <v>0.05</v>
      </c>
      <c r="E25" s="26">
        <v>19</v>
      </c>
      <c r="F25" s="50">
        <v>41990</v>
      </c>
      <c r="G25" s="13">
        <f ca="1">(F25-SUM!$B$4)/365.25</f>
        <v>0.77207392197125257</v>
      </c>
      <c r="I25" s="176">
        <f ca="1">_xll.Export_ParabolicVol_SimpleSquareRootCall($E25,$G25,I$15,$B$21,$B$22,$B$23,$B$24,$B$25,$B$27,$B$28,$F$13)</f>
        <v>3.8041593653050634</v>
      </c>
      <c r="J25" s="176">
        <f ca="1">_xll.Export_ParabolicVol_SimpleSquareRootCall($E25,$G25,J$15,$B$21,$B$22,$B$23,$B$24,$B$25,$B$27,$B$28,$F$13)</f>
        <v>3.4362238569692298</v>
      </c>
      <c r="K25" s="176">
        <f ca="1">_xll.Export_ParabolicVol_SimpleSquareRootCall($E25,$G25,K$15,$B$21,$B$22,$B$23,$B$24,$B$25,$B$27,$B$28,$F$13)</f>
        <v>3.1106257572807432</v>
      </c>
      <c r="L25" s="176">
        <f ca="1">_xll.Export_ParabolicVol_SimpleSquareRootCall($E25,$G25,L$15,$B$21,$B$22,$B$23,$B$24,$B$25,$B$27,$B$28,$F$13)</f>
        <v>2.8248869783875445</v>
      </c>
      <c r="M25" s="176">
        <f ca="1">_xll.Export_ParabolicVol_SimpleSquareRootCall($E25,$G25,M$15,$B$21,$B$22,$B$23,$B$24,$B$25,$B$27,$B$28,$F$13)</f>
        <v>2.5766296204399848</v>
      </c>
      <c r="N25" s="176">
        <f ca="1">_xll.Export_ParabolicVol_SimpleSquareRootCall($E25,$G25,N$15,$B$21,$B$22,$B$23,$B$24,$B$25,$B$27,$B$28,$F$13)</f>
        <v>2.3635783846684051</v>
      </c>
      <c r="O25" s="176">
        <f ca="1">_xll.Export_ParabolicVol_SimpleSquareRootCall($E25,$G25,O$15,$B$21,$B$22,$B$23,$B$24,$B$25,$B$27,$B$28,$F$13)</f>
        <v>2.1835635219828218</v>
      </c>
      <c r="P25" s="176">
        <f ca="1">_xll.Export_ParabolicVol_SimpleSquareRootCall($E25,$G25,P$15,$B$21,$B$22,$B$23,$B$24,$B$25,$B$27,$B$28,$F$13)</f>
        <v>2.034526711678482</v>
      </c>
      <c r="Q25" s="176">
        <f ca="1">_xll.Export_ParabolicVol_SimpleSquareRootCall($E25,$G25,Q$15,$B$21,$B$22,$B$23,$B$24,$B$25,$B$27,$B$28,$F$13)</f>
        <v>1.9145305166904936</v>
      </c>
      <c r="R25" s="176">
        <f ca="1">_xll.Export_ParabolicVol_SimpleSquareRootCall($E25,$G25,R$15,$B$21,$B$22,$B$23,$B$24,$B$25,$B$27,$B$28,$F$13)</f>
        <v>1.8217703607612774</v>
      </c>
      <c r="S25" s="176">
        <f ca="1">_xll.Export_ParabolicVol_SimpleSquareRootCall($E25,$G25,S$15,$B$21,$B$22,$B$23,$B$24,$B$25,$B$27,$B$28,$F$13)</f>
        <v>1.7545870521624511</v>
      </c>
      <c r="T25" s="176">
        <f ca="1">_xll.Export_ParabolicVol_SimpleSquareRootCall($E25,$G25,T$15,$B$21,$B$22,$B$23,$B$24,$B$25,$B$27,$B$28,$F$13)</f>
        <v>1.7114772604720454</v>
      </c>
      <c r="U25" s="176">
        <f ca="1">_xll.Export_ParabolicVol_SimpleSquareRootCall($E25,$G25,U$15,$B$21,$B$22,$B$23,$B$24,$B$25,$B$27,$B$28,$F$13)</f>
        <v>1.6910991619960827</v>
      </c>
      <c r="V25" s="176">
        <f ca="1">_xll.Export_ParabolicVol_SimpleSquareRootCall($E25,$G25,V$15,$B$21,$B$22,$B$23,$B$24,$B$25,$B$27,$B$28,$F$13)</f>
        <v>1.6922706094863218</v>
      </c>
      <c r="W25" s="176">
        <f ca="1">_xll.Export_ParabolicVol_SimpleSquareRootCall($E25,$G25,W$15,$B$21,$B$22,$B$23,$B$24,$B$25,$B$27,$B$28,$F$13)</f>
        <v>1.7139575715291466</v>
      </c>
      <c r="X25" s="176">
        <f ca="1">_xll.Export_ParabolicVol_SimpleSquareRootCall($E25,$G25,X$15,$B$21,$B$22,$B$23,$B$24,$B$25,$B$27,$B$28,$F$13)</f>
        <v>1.755251149444969</v>
      </c>
      <c r="Y25" s="176">
        <f ca="1">_xll.Export_ParabolicVol_SimpleSquareRootCall($E25,$G25,Y$15,$B$21,$B$22,$B$23,$B$24,$B$25,$B$27,$B$28,$F$13)</f>
        <v>1.815332163482158</v>
      </c>
      <c r="Z25" s="176">
        <f ca="1">_xll.Export_ParabolicVol_SimpleSquareRootCall($E25,$G25,Z$15,$B$21,$B$22,$B$23,$B$24,$B$25,$B$27,$B$28,$F$13)</f>
        <v>1.8934230924419815</v>
      </c>
      <c r="AA25" s="176">
        <f ca="1">_xll.Export_ParabolicVol_SimpleSquareRootCall($E25,$G25,AA$15,$B$21,$B$22,$B$23,$B$24,$B$25,$B$27,$B$28,$F$13)</f>
        <v>1.9887280754014545</v>
      </c>
      <c r="AB25" s="176">
        <f ca="1">_xll.Export_ParabolicVol_SimpleSquareRootCall($E25,$G25,AB$15,$B$21,$B$22,$B$23,$B$24,$B$25,$B$27,$B$28,$F$13)</f>
        <v>2.1003627863004528</v>
      </c>
      <c r="AC25" s="176">
        <f ca="1">_xll.Export_ParabolicVol_SimpleSquareRootCall($E25,$G25,AC$15,$B$21,$B$22,$B$23,$B$24,$B$25,$B$27,$B$28,$F$13)</f>
        <v>2.2272773139066446</v>
      </c>
      <c r="AD25" s="176">
        <f ca="1">_xll.Export_ParabolicVol_SimpleSquareRootCall($E25,$G25,AD$15,$B$21,$B$22,$B$23,$B$24,$B$25,$B$27,$B$28,$F$13)</f>
        <v>2.3681767306324777</v>
      </c>
      <c r="AE25" s="176">
        <f ca="1">_xll.Export_ParabolicVol_SimpleSquareRootCall($E25,$G25,AE$15,$B$21,$B$22,$B$23,$B$24,$B$25,$B$27,$B$28,$F$13)</f>
        <v>2.5214457615427883</v>
      </c>
      <c r="AF25" s="176">
        <f ca="1">_xll.Export_ParabolicVol_SimpleSquareRootCall($E25,$G25,AF$15,$B$21,$B$22,$B$23,$B$24,$B$25,$B$27,$B$28,$F$13)</f>
        <v>2.6850857280066034</v>
      </c>
      <c r="AG25" s="176">
        <f ca="1">_xll.Export_ParabolicVol_SimpleSquareRootCall($E25,$G25,AG$15,$B$21,$B$22,$B$23,$B$24,$B$25,$B$27,$B$28,$F$13)</f>
        <v>2.8566734840403374</v>
      </c>
      <c r="AH25" s="176">
        <f ca="1">_xll.Export_ParabolicVol_SimpleSquareRootCall($E25,$G25,AH$15,$B$21,$B$22,$B$23,$B$24,$B$25,$B$27,$B$28,$F$13)</f>
        <v>3.0333530043933816</v>
      </c>
      <c r="AJ25" s="176">
        <f ca="1">_xll.Export_Bergomi_SimpleSquareRootCall($E25,$G25,AJ$15,$B$15,$B$16,$B$17,$B$18,$B$19,$G25,$G25+$B$31,SUM!$F$12:$F$28,SUM!$G$12:$G$28,$B$21,$B$22,$B$23,$B$24,$B$25,$B$26,$B$27,$B$28,$B$29,$F$13)</f>
        <v>3.8041487854539411</v>
      </c>
      <c r="AK25" s="176">
        <f ca="1">_xll.Export_Bergomi_SimpleSquareRootCall($E25,$G25,AK$15,$B$15,$B$16,$B$17,$B$18,$B$19,$G25,$G25+$B$31,SUM!$F$12:$F$28,SUM!$G$12:$G$28,$B$21,$B$22,$B$23,$B$24,$B$25,$B$26,$B$27,$B$28,$B$29,$F$13)</f>
        <v>3.4361743805064684</v>
      </c>
      <c r="AL25" s="176">
        <f ca="1">_xll.Export_Bergomi_SimpleSquareRootCall($E25,$G25,AL$15,$B$15,$B$16,$B$17,$B$18,$B$19,$G25,$G25+$B$31,SUM!$F$12:$F$28,SUM!$G$12:$G$28,$B$21,$B$22,$B$23,$B$24,$B$25,$B$26,$B$27,$B$28,$B$29,$F$13)</f>
        <v>3.1105422297488379</v>
      </c>
      <c r="AM25" s="176">
        <f ca="1">_xll.Export_Bergomi_SimpleSquareRootCall($E25,$G25,AM$15,$B$15,$B$16,$B$17,$B$18,$B$19,$G25,$G25+$B$31,SUM!$F$12:$F$28,SUM!$G$12:$G$28,$B$21,$B$22,$B$23,$B$24,$B$25,$B$26,$B$27,$B$28,$B$29,$F$13)</f>
        <v>2.824773846894566</v>
      </c>
      <c r="AN25" s="176">
        <f ca="1">_xll.Export_Bergomi_SimpleSquareRootCall($E25,$G25,AN$15,$B$15,$B$16,$B$17,$B$18,$B$19,$G25,$G25+$B$31,SUM!$F$12:$F$28,SUM!$G$12:$G$28,$B$21,$B$22,$B$23,$B$24,$B$25,$B$26,$B$27,$B$28,$B$29,$F$13)</f>
        <v>2.5764908499536978</v>
      </c>
      <c r="AO25" s="176">
        <f ca="1">_xll.Export_Bergomi_SimpleSquareRootCall($E25,$G25,AO$15,$B$15,$B$16,$B$17,$B$18,$B$19,$G25,$G25+$B$31,SUM!$F$12:$F$28,SUM!$G$12:$G$28,$B$21,$B$22,$B$23,$B$24,$B$25,$B$26,$B$27,$B$28,$B$29,$F$13)</f>
        <v>2.3634174078074945</v>
      </c>
      <c r="AP25" s="176">
        <f ca="1">_xll.Export_Bergomi_SimpleSquareRootCall($E25,$G25,AP$15,$B$15,$B$16,$B$17,$B$18,$B$19,$G25,$G25+$B$31,SUM!$F$12:$F$28,SUM!$G$12:$G$28,$B$21,$B$22,$B$23,$B$24,$B$25,$B$26,$B$27,$B$28,$B$29,$F$13)</f>
        <v>2.1833832165137297</v>
      </c>
      <c r="AQ25" s="176">
        <f ca="1">_xll.Export_Bergomi_SimpleSquareRootCall($E25,$G25,AQ$15,$B$15,$B$16,$B$17,$B$18,$B$19,$G25,$G25+$B$31,SUM!$F$12:$F$28,SUM!$G$12:$G$28,$B$21,$B$22,$B$23,$B$24,$B$25,$B$26,$B$27,$B$28,$B$29,$F$13)</f>
        <v>2.0343294013224114</v>
      </c>
      <c r="AR25" s="176">
        <f ca="1">_xll.Export_Bergomi_SimpleSquareRootCall($E25,$G25,AR$15,$B$15,$B$16,$B$17,$B$18,$B$19,$G25,$G25+$B$31,SUM!$F$12:$F$28,SUM!$G$12:$G$28,$B$21,$B$22,$B$23,$B$24,$B$25,$B$26,$B$27,$B$28,$B$29,$F$13)</f>
        <v>1.9143179916706248</v>
      </c>
      <c r="AS25" s="176">
        <f ca="1">_xll.Export_Bergomi_SimpleSquareRootCall($E25,$G25,AS$15,$B$15,$B$16,$B$17,$B$18,$B$19,$G25,$G25+$B$31,SUM!$F$12:$F$28,SUM!$G$12:$G$28,$B$21,$B$22,$B$23,$B$24,$B$25,$B$26,$B$27,$B$28,$B$29,$F$13)</f>
        <v>1.8215439149790666</v>
      </c>
      <c r="AT25" s="176">
        <f ca="1">_xll.Export_Bergomi_SimpleSquareRootCall($E25,$G25,AT$15,$B$15,$B$16,$B$17,$B$18,$B$19,$G25,$G25+$B$31,SUM!$F$12:$F$28,SUM!$G$12:$G$28,$B$21,$B$22,$B$23,$B$24,$B$25,$B$26,$B$27,$B$28,$B$29,$F$13)</f>
        <v>1.7543475341790384</v>
      </c>
      <c r="AU25" s="176">
        <f ca="1">_xll.Export_Bergomi_SimpleSquareRootCall($E25,$G25,AU$15,$B$15,$B$16,$B$17,$B$18,$B$19,$G25,$G25+$B$31,SUM!$F$12:$F$28,SUM!$G$12:$G$28,$B$21,$B$22,$B$23,$B$24,$B$25,$B$26,$B$27,$B$28,$B$29,$F$13)</f>
        <v>1.711225135742092</v>
      </c>
      <c r="AV25" s="176">
        <f ca="1">_xll.Export_Bergomi_SimpleSquareRootCall($E25,$G25,AV$15,$B$15,$B$16,$B$17,$B$18,$B$19,$G25,$G25+$B$31,SUM!$F$12:$F$28,SUM!$G$12:$G$28,$B$21,$B$22,$B$23,$B$24,$B$25,$B$26,$B$27,$B$28,$B$29,$F$13)</f>
        <v>1.6908345841505572</v>
      </c>
      <c r="AW25" s="176">
        <f ca="1">_xll.Export_Bergomi_SimpleSquareRootCall($E25,$G25,AW$15,$B$15,$B$16,$B$17,$B$18,$B$19,$G25,$G25+$B$31,SUM!$F$12:$F$28,SUM!$G$12:$G$28,$B$21,$B$22,$B$23,$B$24,$B$25,$B$26,$B$27,$B$28,$B$29,$F$13)</f>
        <v>1.6919934989106524</v>
      </c>
      <c r="AX25" s="176">
        <f ca="1">_xll.Export_Bergomi_SimpleSquareRootCall($E25,$G25,AX$15,$B$15,$B$16,$B$17,$B$18,$B$19,$G25,$G25+$B$31,SUM!$F$12:$F$28,SUM!$G$12:$G$28,$B$21,$B$22,$B$23,$B$24,$B$25,$B$26,$B$27,$B$28,$B$29,$F$13)</f>
        <v>1.7136676999866145</v>
      </c>
      <c r="AY25" s="176">
        <f ca="1">_xll.Export_Bergomi_SimpleSquareRootCall($E25,$G25,AY$15,$B$15,$B$16,$B$17,$B$18,$B$19,$G25,$G25+$B$31,SUM!$F$12:$F$28,SUM!$G$12:$G$28,$B$21,$B$22,$B$23,$B$24,$B$25,$B$26,$B$27,$B$28,$B$29,$F$13)</f>
        <v>1.754948229951784</v>
      </c>
      <c r="AZ25" s="176">
        <f ca="1">_xll.Export_Bergomi_SimpleSquareRootCall($E25,$G25,AZ$15,$B$15,$B$16,$B$17,$B$18,$B$19,$G25,$G25+$B$31,SUM!$F$12:$F$28,SUM!$G$12:$G$28,$B$21,$B$22,$B$23,$B$24,$B$25,$B$26,$B$27,$B$28,$B$29,$F$13)</f>
        <v>1.8150159449191177</v>
      </c>
      <c r="BA25" s="176">
        <f ca="1">_xll.Export_Bergomi_SimpleSquareRootCall($E25,$G25,BA$15,$B$15,$B$16,$B$17,$B$18,$B$19,$G25,$G25+$B$31,SUM!$F$12:$F$28,SUM!$G$12:$G$28,$B$21,$B$22,$B$23,$B$24,$B$25,$B$26,$B$27,$B$28,$B$29,$F$13)</f>
        <v>1.8930934583535268</v>
      </c>
      <c r="BB25" s="176">
        <f ca="1">_xll.Export_Bergomi_SimpleSquareRootCall($E25,$G25,BB$15,$B$15,$B$16,$B$17,$B$18,$B$19,$G25,$G25+$B$31,SUM!$F$12:$F$28,SUM!$G$12:$G$28,$B$21,$B$22,$B$23,$B$24,$B$25,$B$26,$B$27,$B$28,$B$29,$F$13)</f>
        <v>1.9883851459709798</v>
      </c>
      <c r="BC25" s="176">
        <f ca="1">_xll.Export_Bergomi_SimpleSquareRootCall($E25,$G25,BC$15,$B$15,$B$16,$B$17,$B$18,$B$19,$G25,$G25+$B$31,SUM!$F$12:$F$28,SUM!$G$12:$G$28,$B$21,$B$22,$B$23,$B$24,$B$25,$B$26,$B$27,$B$28,$B$29,$F$13)</f>
        <v>2.1000070215243833</v>
      </c>
      <c r="BD25" s="176">
        <f ca="1">_xll.Export_Bergomi_SimpleSquareRootCall($E25,$G25,BD$15,$B$15,$B$16,$B$17,$B$18,$B$19,$G25,$G25+$B$31,SUM!$F$12:$F$28,SUM!$G$12:$G$28,$B$21,$B$22,$B$23,$B$24,$B$25,$B$26,$B$27,$B$28,$B$29,$F$13)</f>
        <v>2.2269096144957508</v>
      </c>
      <c r="BE25" s="176">
        <f ca="1">_xll.Export_Bergomi_SimpleSquareRootCall($E25,$G25,BE$15,$B$15,$B$16,$B$17,$B$18,$B$19,$G25,$G25+$B$31,SUM!$F$12:$F$28,SUM!$G$12:$G$28,$B$21,$B$22,$B$23,$B$24,$B$25,$B$26,$B$27,$B$28,$B$29,$F$13)</f>
        <v>2.3677985311934449</v>
      </c>
      <c r="BF25" s="176">
        <f ca="1">_xll.Export_Bergomi_SimpleSquareRootCall($E25,$G25,BF$15,$B$15,$B$16,$B$17,$B$18,$B$19,$G25,$G25+$B$31,SUM!$F$12:$F$28,SUM!$G$12:$G$28,$B$21,$B$22,$B$23,$B$24,$B$25,$B$26,$B$27,$B$28,$B$29,$F$13)</f>
        <v>2.5210591082749403</v>
      </c>
      <c r="BG25" s="176">
        <f ca="1">_xll.Export_Bergomi_SimpleSquareRootCall($E25,$G25,BG$15,$B$15,$B$16,$B$17,$B$18,$B$19,$G25,$G25+$B$31,SUM!$F$12:$F$28,SUM!$G$12:$G$28,$B$21,$B$22,$B$23,$B$24,$B$25,$B$26,$B$27,$B$28,$B$29,$F$13)</f>
        <v>2.6846933307492868</v>
      </c>
      <c r="BH25" s="176">
        <f ca="1">_xll.Export_Bergomi_SimpleSquareRootCall($E25,$G25,BH$15,$B$15,$B$16,$B$17,$B$18,$B$19,$G25,$G25+$B$31,SUM!$F$12:$F$28,SUM!$G$12:$G$28,$B$21,$B$22,$B$23,$B$24,$B$25,$B$26,$B$27,$B$28,$B$29,$F$13)</f>
        <v>2.8562787304464683</v>
      </c>
      <c r="BI25" s="176">
        <f ca="1">_xll.Export_Bergomi_SimpleSquareRootCall($E25,$G25,BI$15,$B$15,$B$16,$B$17,$B$18,$B$19,$G25,$G25+$B$31,SUM!$F$12:$F$28,SUM!$G$12:$G$28,$B$21,$B$22,$B$23,$B$24,$B$25,$B$26,$B$27,$B$28,$B$29,$F$13)</f>
        <v>3.032959922890492</v>
      </c>
      <c r="BL25" s="169" t="e">
        <f ca="1">_xll.Export_ParabolicVol_VolSwapOption($G25,$G25,$G25+$B$31,BL$15,$B$15,$B$16,$B$17,$B$18,$B$19,$B$21,$B$22,$B$23,$B$24,SUM!$F$12:$F$28,SUM!$G$12:$G$28,OptionRacine!$B$27,OptionRacine!$B$26,OptionRacine!$B$28,OptionRacine!$F$13,OptionRacine!$BL$11,OptionRacine!$B$29)</f>
        <v>#VALUE!</v>
      </c>
      <c r="BM25" s="169" t="e">
        <f ca="1">_xll.Export_ParabolicVol_VolSwapOption($G25,$G25,$G25+$B$31,BM$15,$B$15,$B$16,$B$17,$B$18,$B$19,$B$21,$B$22,$B$23,$B$24,SUM!$F$12:$F$28,SUM!$G$12:$G$28,OptionRacine!$B$27,OptionRacine!$B$26,OptionRacine!$B$28,OptionRacine!$F$13,OptionRacine!$BL$11,OptionRacine!$B$29)</f>
        <v>#VALUE!</v>
      </c>
      <c r="BN25" s="169" t="e">
        <f ca="1">_xll.Export_ParabolicVol_VolSwapOption($G25,$G25,$G25+$B$31,BN$15,$B$15,$B$16,$B$17,$B$18,$B$19,$B$21,$B$22,$B$23,$B$24,SUM!$F$12:$F$28,SUM!$G$12:$G$28,OptionRacine!$B$27,OptionRacine!$B$26,OptionRacine!$B$28,OptionRacine!$F$13,OptionRacine!$BL$11,OptionRacine!$B$29)</f>
        <v>#VALUE!</v>
      </c>
      <c r="BO25" s="169" t="e">
        <f ca="1">_xll.Export_ParabolicVol_VolSwapOption($G25,$G25,$G25+$B$31,BO$15,$B$15,$B$16,$B$17,$B$18,$B$19,$B$21,$B$22,$B$23,$B$24,SUM!$F$12:$F$28,SUM!$G$12:$G$28,OptionRacine!$B$27,OptionRacine!$B$26,OptionRacine!$B$28,OptionRacine!$F$13,OptionRacine!$BL$11,OptionRacine!$B$29)</f>
        <v>#VALUE!</v>
      </c>
      <c r="BP25" s="169" t="e">
        <f ca="1">_xll.Export_ParabolicVol_VolSwapOption($G25,$G25,$G25+$B$31,BP$15,$B$15,$B$16,$B$17,$B$18,$B$19,$B$21,$B$22,$B$23,$B$24,SUM!$F$12:$F$28,SUM!$G$12:$G$28,OptionRacine!$B$27,OptionRacine!$B$26,OptionRacine!$B$28,OptionRacine!$F$13,OptionRacine!$BL$11,OptionRacine!$B$29)</f>
        <v>#VALUE!</v>
      </c>
      <c r="BQ25" s="169" t="e">
        <f ca="1">_xll.Export_ParabolicVol_VolSwapOption($G25,$G25,$G25+$B$31,BQ$15,$B$15,$B$16,$B$17,$B$18,$B$19,$B$21,$B$22,$B$23,$B$24,SUM!$F$12:$F$28,SUM!$G$12:$G$28,OptionRacine!$B$27,OptionRacine!$B$26,OptionRacine!$B$28,OptionRacine!$F$13,OptionRacine!$BL$11,OptionRacine!$B$29)</f>
        <v>#VALUE!</v>
      </c>
      <c r="BR25" s="169" t="e">
        <f ca="1">_xll.Export_ParabolicVol_VolSwapOption($G25,$G25,$G25+$B$31,BR$15,$B$15,$B$16,$B$17,$B$18,$B$19,$B$21,$B$22,$B$23,$B$24,SUM!$F$12:$F$28,SUM!$G$12:$G$28,OptionRacine!$B$27,OptionRacine!$B$26,OptionRacine!$B$28,OptionRacine!$F$13,OptionRacine!$BL$11,OptionRacine!$B$29)</f>
        <v>#VALUE!</v>
      </c>
      <c r="BS25" s="169" t="e">
        <f ca="1">_xll.Export_ParabolicVol_VolSwapOption($G25,$G25,$G25+$B$31,BS$15,$B$15,$B$16,$B$17,$B$18,$B$19,$B$21,$B$22,$B$23,$B$24,SUM!$F$12:$F$28,SUM!$G$12:$G$28,OptionRacine!$B$27,OptionRacine!$B$26,OptionRacine!$B$28,OptionRacine!$F$13,OptionRacine!$BL$11,OptionRacine!$B$29)</f>
        <v>#VALUE!</v>
      </c>
      <c r="BT25" s="169" t="e">
        <f ca="1">_xll.Export_ParabolicVol_VolSwapOption($G25,$G25,$G25+$B$31,BT$15,$B$15,$B$16,$B$17,$B$18,$B$19,$B$21,$B$22,$B$23,$B$24,SUM!$F$12:$F$28,SUM!$G$12:$G$28,OptionRacine!$B$27,OptionRacine!$B$26,OptionRacine!$B$28,OptionRacine!$F$13,OptionRacine!$BL$11,OptionRacine!$B$29)</f>
        <v>#VALUE!</v>
      </c>
      <c r="BU25" s="169" t="e">
        <f ca="1">_xll.Export_ParabolicVol_VolSwapOption($G25,$G25,$G25+$B$31,BU$15,$B$15,$B$16,$B$17,$B$18,$B$19,$B$21,$B$22,$B$23,$B$24,SUM!$F$12:$F$28,SUM!$G$12:$G$28,OptionRacine!$B$27,OptionRacine!$B$26,OptionRacine!$B$28,OptionRacine!$F$13,OptionRacine!$BL$11,OptionRacine!$B$29)</f>
        <v>#VALUE!</v>
      </c>
      <c r="BV25" s="169" t="e">
        <f ca="1">_xll.Export_ParabolicVol_VolSwapOption($G25,$G25,$G25+$B$31,BV$15,$B$15,$B$16,$B$17,$B$18,$B$19,$B$21,$B$22,$B$23,$B$24,SUM!$F$12:$F$28,SUM!$G$12:$G$28,OptionRacine!$B$27,OptionRacine!$B$26,OptionRacine!$B$28,OptionRacine!$F$13,OptionRacine!$BL$11,OptionRacine!$B$29)</f>
        <v>#VALUE!</v>
      </c>
      <c r="BW25" s="169" t="e">
        <f ca="1">_xll.Export_ParabolicVol_VolSwapOption($G25,$G25,$G25+$B$31,BW$15,$B$15,$B$16,$B$17,$B$18,$B$19,$B$21,$B$22,$B$23,$B$24,SUM!$F$12:$F$28,SUM!$G$12:$G$28,OptionRacine!$B$27,OptionRacine!$B$26,OptionRacine!$B$28,OptionRacine!$F$13,OptionRacine!$BL$11,OptionRacine!$B$29)</f>
        <v>#VALUE!</v>
      </c>
      <c r="BX25" s="169" t="e">
        <f ca="1">_xll.Export_ParabolicVol_VolSwapOption($G25,$G25,$G25+$B$31,BX$15,$B$15,$B$16,$B$17,$B$18,$B$19,$B$21,$B$22,$B$23,$B$24,SUM!$F$12:$F$28,SUM!$G$12:$G$28,OptionRacine!$B$27,OptionRacine!$B$26,OptionRacine!$B$28,OptionRacine!$F$13,OptionRacine!$BL$11,OptionRacine!$B$29)</f>
        <v>#VALUE!</v>
      </c>
      <c r="BY25" s="169" t="e">
        <f ca="1">_xll.Export_ParabolicVol_VolSwapOption($G25,$G25,$G25+$B$31,BY$15,$B$15,$B$16,$B$17,$B$18,$B$19,$B$21,$B$22,$B$23,$B$24,SUM!$F$12:$F$28,SUM!$G$12:$G$28,OptionRacine!$B$27,OptionRacine!$B$26,OptionRacine!$B$28,OptionRacine!$F$13,OptionRacine!$BL$11,OptionRacine!$B$29)</f>
        <v>#VALUE!</v>
      </c>
      <c r="BZ25" s="169" t="e">
        <f ca="1">_xll.Export_ParabolicVol_VolSwapOption($G25,$G25,$G25+$B$31,BZ$15,$B$15,$B$16,$B$17,$B$18,$B$19,$B$21,$B$22,$B$23,$B$24,SUM!$F$12:$F$28,SUM!$G$12:$G$28,OptionRacine!$B$27,OptionRacine!$B$26,OptionRacine!$B$28,OptionRacine!$F$13,OptionRacine!$BL$11,OptionRacine!$B$29)</f>
        <v>#VALUE!</v>
      </c>
      <c r="CA25" s="169" t="e">
        <f ca="1">_xll.Export_ParabolicVol_VolSwapOption($G25,$G25,$G25+$B$31,CA$15,$B$15,$B$16,$B$17,$B$18,$B$19,$B$21,$B$22,$B$23,$B$24,SUM!$F$12:$F$28,SUM!$G$12:$G$28,OptionRacine!$B$27,OptionRacine!$B$26,OptionRacine!$B$28,OptionRacine!$F$13,OptionRacine!$BL$11,OptionRacine!$B$29)</f>
        <v>#VALUE!</v>
      </c>
      <c r="CB25" s="169" t="e">
        <f ca="1">_xll.Export_ParabolicVol_VolSwapOption($G25,$G25,$G25+$B$31,CB$15,$B$15,$B$16,$B$17,$B$18,$B$19,$B$21,$B$22,$B$23,$B$24,SUM!$F$12:$F$28,SUM!$G$12:$G$28,OptionRacine!$B$27,OptionRacine!$B$26,OptionRacine!$B$28,OptionRacine!$F$13,OptionRacine!$BL$11,OptionRacine!$B$29)</f>
        <v>#VALUE!</v>
      </c>
      <c r="CC25" s="169" t="e">
        <f ca="1">_xll.Export_ParabolicVol_VolSwapOption($G25,$G25,$G25+$B$31,CC$15,$B$15,$B$16,$B$17,$B$18,$B$19,$B$21,$B$22,$B$23,$B$24,SUM!$F$12:$F$28,SUM!$G$12:$G$28,OptionRacine!$B$27,OptionRacine!$B$26,OptionRacine!$B$28,OptionRacine!$F$13,OptionRacine!$BL$11,OptionRacine!$B$29)</f>
        <v>#VALUE!</v>
      </c>
      <c r="CD25" s="169" t="e">
        <f ca="1">_xll.Export_ParabolicVol_VolSwapOption($G25,$G25,$G25+$B$31,CD$15,$B$15,$B$16,$B$17,$B$18,$B$19,$B$21,$B$22,$B$23,$B$24,SUM!$F$12:$F$28,SUM!$G$12:$G$28,OptionRacine!$B$27,OptionRacine!$B$26,OptionRacine!$B$28,OptionRacine!$F$13,OptionRacine!$BL$11,OptionRacine!$B$29)</f>
        <v>#VALUE!</v>
      </c>
      <c r="CE25" s="169" t="e">
        <f ca="1">_xll.Export_ParabolicVol_VolSwapOption($G25,$G25,$G25+$B$31,CE$15,$B$15,$B$16,$B$17,$B$18,$B$19,$B$21,$B$22,$B$23,$B$24,SUM!$F$12:$F$28,SUM!$G$12:$G$28,OptionRacine!$B$27,OptionRacine!$B$26,OptionRacine!$B$28,OptionRacine!$F$13,OptionRacine!$BL$11,OptionRacine!$B$29)</f>
        <v>#VALUE!</v>
      </c>
      <c r="CF25" s="169" t="e">
        <f ca="1">_xll.Export_ParabolicVol_VolSwapOption($G25,$G25,$G25+$B$31,CF$15,$B$15,$B$16,$B$17,$B$18,$B$19,$B$21,$B$22,$B$23,$B$24,SUM!$F$12:$F$28,SUM!$G$12:$G$28,OptionRacine!$B$27,OptionRacine!$B$26,OptionRacine!$B$28,OptionRacine!$F$13,OptionRacine!$BL$11,OptionRacine!$B$29)</f>
        <v>#VALUE!</v>
      </c>
      <c r="CG25" s="169" t="e">
        <f ca="1">_xll.Export_ParabolicVol_VolSwapOption($G25,$G25,$G25+$B$31,CG$15,$B$15,$B$16,$B$17,$B$18,$B$19,$B$21,$B$22,$B$23,$B$24,SUM!$F$12:$F$28,SUM!$G$12:$G$28,OptionRacine!$B$27,OptionRacine!$B$26,OptionRacine!$B$28,OptionRacine!$F$13,OptionRacine!$BL$11,OptionRacine!$B$29)</f>
        <v>#VALUE!</v>
      </c>
      <c r="CH25" s="169" t="e">
        <f ca="1">_xll.Export_ParabolicVol_VolSwapOption($G25,$G25,$G25+$B$31,CH$15,$B$15,$B$16,$B$17,$B$18,$B$19,$B$21,$B$22,$B$23,$B$24,SUM!$F$12:$F$28,SUM!$G$12:$G$28,OptionRacine!$B$27,OptionRacine!$B$26,OptionRacine!$B$28,OptionRacine!$F$13,OptionRacine!$BL$11,OptionRacine!$B$29)</f>
        <v>#VALUE!</v>
      </c>
      <c r="CI25" s="169" t="e">
        <f ca="1">_xll.Export_ParabolicVol_VolSwapOption($G25,$G25,$G25+$B$31,CI$15,$B$15,$B$16,$B$17,$B$18,$B$19,$B$21,$B$22,$B$23,$B$24,SUM!$F$12:$F$28,SUM!$G$12:$G$28,OptionRacine!$B$27,OptionRacine!$B$26,OptionRacine!$B$28,OptionRacine!$F$13,OptionRacine!$BL$11,OptionRacine!$B$29)</f>
        <v>#VALUE!</v>
      </c>
      <c r="CJ25" s="169" t="e">
        <f ca="1">_xll.Export_ParabolicVol_VolSwapOption($G25,$G25,$G25+$B$31,CJ$15,$B$15,$B$16,$B$17,$B$18,$B$19,$B$21,$B$22,$B$23,$B$24,SUM!$F$12:$F$28,SUM!$G$12:$G$28,OptionRacine!$B$27,OptionRacine!$B$26,OptionRacine!$B$28,OptionRacine!$F$13,OptionRacine!$BL$11,OptionRacine!$B$29)</f>
        <v>#VALUE!</v>
      </c>
      <c r="CK25" s="169" t="e">
        <f ca="1">_xll.Export_ParabolicVol_VolSwapOption($G25,$G25,$G25+$B$31,CK$15,$B$15,$B$16,$B$17,$B$18,$B$19,$B$21,$B$22,$B$23,$B$24,SUM!$F$12:$F$28,SUM!$G$12:$G$28,OptionRacine!$B$27,OptionRacine!$B$26,OptionRacine!$B$28,OptionRacine!$F$13,OptionRacine!$BL$11,OptionRacine!$B$29)</f>
        <v>#VALUE!</v>
      </c>
      <c r="CN25" s="181">
        <f ca="1">_xll.Export_ParabolicVol_VIXLikeOption(SUM!$F$12:$F$28,SUM!$G$12:$G$28,$E25,$G25,CN$15,$B$15,$B$16,$B$17,$B$18,$B$19,$B$21,$B$22,$B$23,$B$24,$B$25,$B$27,$B$26,$B$28,$F$13,$B$31,$CN$11,$B$29)</f>
        <v>3.8041487854539411</v>
      </c>
      <c r="CO25" s="181">
        <f ca="1">_xll.Export_ParabolicVol_VIXLikeOption(SUM!$F$12:$F$28,SUM!$G$12:$G$28,$E25,$G25,CO$15,$B$15,$B$16,$B$17,$B$18,$B$19,$B$21,$B$22,$B$23,$B$24,$B$25,$B$27,$B$26,$B$28,$F$13,$B$31,$CN$11,$B$29)</f>
        <v>3.4361743805064684</v>
      </c>
      <c r="CP25" s="181">
        <f ca="1">_xll.Export_ParabolicVol_VIXLikeOption(SUM!$F$12:$F$28,SUM!$G$12:$G$28,$E25,$G25,CP$15,$B$15,$B$16,$B$17,$B$18,$B$19,$B$21,$B$22,$B$23,$B$24,$B$25,$B$27,$B$26,$B$28,$F$13,$B$31,$CN$11,$B$29)</f>
        <v>3.1105422297488379</v>
      </c>
      <c r="CQ25" s="181">
        <f ca="1">_xll.Export_ParabolicVol_VIXLikeOption(SUM!$F$12:$F$28,SUM!$G$12:$G$28,$E25,$G25,CQ$15,$B$15,$B$16,$B$17,$B$18,$B$19,$B$21,$B$22,$B$23,$B$24,$B$25,$B$27,$B$26,$B$28,$F$13,$B$31,$CN$11,$B$29)</f>
        <v>2.824773846894566</v>
      </c>
      <c r="CR25" s="181">
        <f ca="1">_xll.Export_ParabolicVol_VIXLikeOption(SUM!$F$12:$F$28,SUM!$G$12:$G$28,$E25,$G25,CR$15,$B$15,$B$16,$B$17,$B$18,$B$19,$B$21,$B$22,$B$23,$B$24,$B$25,$B$27,$B$26,$B$28,$F$13,$B$31,$CN$11,$B$29)</f>
        <v>2.5764908499536978</v>
      </c>
      <c r="CS25" s="181">
        <f ca="1">_xll.Export_ParabolicVol_VIXLikeOption(SUM!$F$12:$F$28,SUM!$G$12:$G$28,$E25,$G25,CS$15,$B$15,$B$16,$B$17,$B$18,$B$19,$B$21,$B$22,$B$23,$B$24,$B$25,$B$27,$B$26,$B$28,$F$13,$B$31,$CN$11,$B$29)</f>
        <v>2.3634174078074945</v>
      </c>
      <c r="CT25" s="181">
        <f ca="1">_xll.Export_ParabolicVol_VIXLikeOption(SUM!$F$12:$F$28,SUM!$G$12:$G$28,$E25,$G25,CT$15,$B$15,$B$16,$B$17,$B$18,$B$19,$B$21,$B$22,$B$23,$B$24,$B$25,$B$27,$B$26,$B$28,$F$13,$B$31,$CN$11,$B$29)</f>
        <v>2.1833832165137297</v>
      </c>
      <c r="CU25" s="181">
        <f ca="1">_xll.Export_ParabolicVol_VIXLikeOption(SUM!$F$12:$F$28,SUM!$G$12:$G$28,$E25,$G25,CU$15,$B$15,$B$16,$B$17,$B$18,$B$19,$B$21,$B$22,$B$23,$B$24,$B$25,$B$27,$B$26,$B$28,$F$13,$B$31,$CN$11,$B$29)</f>
        <v>2.0343294013224114</v>
      </c>
      <c r="CV25" s="181">
        <f ca="1">_xll.Export_ParabolicVol_VIXLikeOption(SUM!$F$12:$F$28,SUM!$G$12:$G$28,$E25,$G25,CV$15,$B$15,$B$16,$B$17,$B$18,$B$19,$B$21,$B$22,$B$23,$B$24,$B$25,$B$27,$B$26,$B$28,$F$13,$B$31,$CN$11,$B$29)</f>
        <v>1.9143179916706248</v>
      </c>
      <c r="CW25" s="181">
        <f ca="1">_xll.Export_ParabolicVol_VIXLikeOption(SUM!$F$12:$F$28,SUM!$G$12:$G$28,$E25,$G25,CW$15,$B$15,$B$16,$B$17,$B$18,$B$19,$B$21,$B$22,$B$23,$B$24,$B$25,$B$27,$B$26,$B$28,$F$13,$B$31,$CN$11,$B$29)</f>
        <v>1.8215439149790666</v>
      </c>
      <c r="CX25" s="181">
        <f ca="1">_xll.Export_ParabolicVol_VIXLikeOption(SUM!$F$12:$F$28,SUM!$G$12:$G$28,$E25,$G25,CX$15,$B$15,$B$16,$B$17,$B$18,$B$19,$B$21,$B$22,$B$23,$B$24,$B$25,$B$27,$B$26,$B$28,$F$13,$B$31,$CN$11,$B$29)</f>
        <v>1.7543475341790384</v>
      </c>
      <c r="CY25" s="181">
        <f ca="1">_xll.Export_ParabolicVol_VIXLikeOption(SUM!$F$12:$F$28,SUM!$G$12:$G$28,$E25,$G25,CY$15,$B$15,$B$16,$B$17,$B$18,$B$19,$B$21,$B$22,$B$23,$B$24,$B$25,$B$27,$B$26,$B$28,$F$13,$B$31,$CN$11,$B$29)</f>
        <v>1.711225135742092</v>
      </c>
      <c r="CZ25" s="181">
        <f ca="1">_xll.Export_ParabolicVol_VIXLikeOption(SUM!$F$12:$F$28,SUM!$G$12:$G$28,$E25,$G25,CZ$15,$B$15,$B$16,$B$17,$B$18,$B$19,$B$21,$B$22,$B$23,$B$24,$B$25,$B$27,$B$26,$B$28,$F$13,$B$31,$CN$11,$B$29)</f>
        <v>1.6908345841505572</v>
      </c>
      <c r="DA25" s="181">
        <f ca="1">_xll.Export_ParabolicVol_VIXLikeOption(SUM!$F$12:$F$28,SUM!$G$12:$G$28,$E25,$G25,DA$15,$B$15,$B$16,$B$17,$B$18,$B$19,$B$21,$B$22,$B$23,$B$24,$B$25,$B$27,$B$26,$B$28,$F$13,$B$31,$CN$11,$B$29)</f>
        <v>1.6919934989106524</v>
      </c>
      <c r="DB25" s="181">
        <f ca="1">_xll.Export_ParabolicVol_VIXLikeOption(SUM!$F$12:$F$28,SUM!$G$12:$G$28,$E25,$G25,DB$15,$B$15,$B$16,$B$17,$B$18,$B$19,$B$21,$B$22,$B$23,$B$24,$B$25,$B$27,$B$26,$B$28,$F$13,$B$31,$CN$11,$B$29)</f>
        <v>1.7136676999866145</v>
      </c>
      <c r="DC25" s="181">
        <f ca="1">_xll.Export_ParabolicVol_VIXLikeOption(SUM!$F$12:$F$28,SUM!$G$12:$G$28,$E25,$G25,DC$15,$B$15,$B$16,$B$17,$B$18,$B$19,$B$21,$B$22,$B$23,$B$24,$B$25,$B$27,$B$26,$B$28,$F$13,$B$31,$CN$11,$B$29)</f>
        <v>1.754948229951784</v>
      </c>
      <c r="DD25" s="181">
        <f ca="1">_xll.Export_ParabolicVol_VIXLikeOption(SUM!$F$12:$F$28,SUM!$G$12:$G$28,$E25,$G25,DD$15,$B$15,$B$16,$B$17,$B$18,$B$19,$B$21,$B$22,$B$23,$B$24,$B$25,$B$27,$B$26,$B$28,$F$13,$B$31,$CN$11,$B$29)</f>
        <v>1.8150159449191177</v>
      </c>
      <c r="DE25" s="181">
        <f ca="1">_xll.Export_ParabolicVol_VIXLikeOption(SUM!$F$12:$F$28,SUM!$G$12:$G$28,$E25,$G25,DE$15,$B$15,$B$16,$B$17,$B$18,$B$19,$B$21,$B$22,$B$23,$B$24,$B$25,$B$27,$B$26,$B$28,$F$13,$B$31,$CN$11,$B$29)</f>
        <v>1.8930934583535268</v>
      </c>
      <c r="DF25" s="181">
        <f ca="1">_xll.Export_ParabolicVol_VIXLikeOption(SUM!$F$12:$F$28,SUM!$G$12:$G$28,$E25,$G25,DF$15,$B$15,$B$16,$B$17,$B$18,$B$19,$B$21,$B$22,$B$23,$B$24,$B$25,$B$27,$B$26,$B$28,$F$13,$B$31,$CN$11,$B$29)</f>
        <v>1.9883851459709798</v>
      </c>
      <c r="DG25" s="181">
        <f ca="1">_xll.Export_ParabolicVol_VIXLikeOption(SUM!$F$12:$F$28,SUM!$G$12:$G$28,$E25,$G25,DG$15,$B$15,$B$16,$B$17,$B$18,$B$19,$B$21,$B$22,$B$23,$B$24,$B$25,$B$27,$B$26,$B$28,$F$13,$B$31,$CN$11,$B$29)</f>
        <v>2.1000070215243833</v>
      </c>
      <c r="DH25" s="181">
        <f ca="1">_xll.Export_ParabolicVol_VIXLikeOption(SUM!$F$12:$F$28,SUM!$G$12:$G$28,$E25,$G25,DH$15,$B$15,$B$16,$B$17,$B$18,$B$19,$B$21,$B$22,$B$23,$B$24,$B$25,$B$27,$B$26,$B$28,$F$13,$B$31,$CN$11,$B$29)</f>
        <v>2.2269096144957508</v>
      </c>
      <c r="DI25" s="181">
        <f ca="1">_xll.Export_ParabolicVol_VIXLikeOption(SUM!$F$12:$F$28,SUM!$G$12:$G$28,$E25,$G25,DI$15,$B$15,$B$16,$B$17,$B$18,$B$19,$B$21,$B$22,$B$23,$B$24,$B$25,$B$27,$B$26,$B$28,$F$13,$B$31,$CN$11,$B$29)</f>
        <v>2.3677985311934449</v>
      </c>
      <c r="DJ25" s="181">
        <f ca="1">_xll.Export_ParabolicVol_VIXLikeOption(SUM!$F$12:$F$28,SUM!$G$12:$G$28,$E25,$G25,DJ$15,$B$15,$B$16,$B$17,$B$18,$B$19,$B$21,$B$22,$B$23,$B$24,$B$25,$B$27,$B$26,$B$28,$F$13,$B$31,$CN$11,$B$29)</f>
        <v>2.5210591082749403</v>
      </c>
      <c r="DK25" s="181">
        <f ca="1">_xll.Export_ParabolicVol_VIXLikeOption(SUM!$F$12:$F$28,SUM!$G$12:$G$28,$E25,$G25,DK$15,$B$15,$B$16,$B$17,$B$18,$B$19,$B$21,$B$22,$B$23,$B$24,$B$25,$B$27,$B$26,$B$28,$F$13,$B$31,$CN$11,$B$29)</f>
        <v>2.6846933307492868</v>
      </c>
      <c r="DL25" s="181">
        <f ca="1">_xll.Export_ParabolicVol_VIXLikeOption(SUM!$F$12:$F$28,SUM!$G$12:$G$28,$E25,$G25,DL$15,$B$15,$B$16,$B$17,$B$18,$B$19,$B$21,$B$22,$B$23,$B$24,$B$25,$B$27,$B$26,$B$28,$F$13,$B$31,$CN$11,$B$29)</f>
        <v>2.8562787304464683</v>
      </c>
      <c r="DM25" s="181">
        <f ca="1">_xll.Export_ParabolicVol_VIXLikeOption(SUM!$F$12:$F$28,SUM!$G$12:$G$28,$E25,$G25,DM$15,$B$15,$B$16,$B$17,$B$18,$B$19,$B$21,$B$22,$B$23,$B$24,$B$25,$B$27,$B$26,$B$28,$F$13,$B$31,$CN$11,$B$29)</f>
        <v>3.032959922890492</v>
      </c>
    </row>
    <row r="26" spans="1:117" ht="15.75" thickBot="1">
      <c r="A26" s="1" t="s">
        <v>11</v>
      </c>
      <c r="B26" s="35">
        <v>0.02</v>
      </c>
      <c r="E26" s="26">
        <v>19</v>
      </c>
      <c r="F26" s="42">
        <v>42020</v>
      </c>
      <c r="G26" s="13">
        <f ca="1">(F26-SUM!$B$4)/365.25</f>
        <v>0.85420944558521561</v>
      </c>
      <c r="I26" s="176">
        <f ca="1">_xll.Export_ParabolicVol_SimpleSquareRootCall($E26,$G26,I$15,$B$21,$B$22,$B$23,$B$24,$B$25,$B$27,$B$28,$F$13)</f>
        <v>3.775701113268469</v>
      </c>
      <c r="J26" s="176">
        <f ca="1">_xll.Export_ParabolicVol_SimpleSquareRootCall($E26,$G26,J$15,$B$21,$B$22,$B$23,$B$24,$B$25,$B$27,$B$28,$F$13)</f>
        <v>3.4049339327156702</v>
      </c>
      <c r="K26" s="176">
        <f ca="1">_xll.Export_ParabolicVol_SimpleSquareRootCall($E26,$G26,K$15,$B$21,$B$22,$B$23,$B$24,$B$25,$B$27,$B$28,$F$13)</f>
        <v>3.0772644900135195</v>
      </c>
      <c r="L26" s="176">
        <f ca="1">_xll.Export_ParabolicVol_SimpleSquareRootCall($E26,$G26,L$15,$B$21,$B$22,$B$23,$B$24,$B$25,$B$27,$B$28,$F$13)</f>
        <v>2.7902403261010233</v>
      </c>
      <c r="M26" s="176">
        <f ca="1">_xll.Export_ParabolicVol_SimpleSquareRootCall($E26,$G26,M$15,$B$21,$B$22,$B$23,$B$24,$B$25,$B$27,$B$28,$F$13)</f>
        <v>2.5414913993695682</v>
      </c>
      <c r="N26" s="176">
        <f ca="1">_xll.Export_ParabolicVol_SimpleSquareRootCall($E26,$G26,N$15,$B$21,$B$22,$B$23,$B$24,$B$25,$B$27,$B$28,$F$13)</f>
        <v>2.3287350664207245</v>
      </c>
      <c r="O26" s="176">
        <f ca="1">_xll.Export_ParabolicVol_SimpleSquareRootCall($E26,$G26,O$15,$B$21,$B$22,$B$23,$B$24,$B$25,$B$27,$B$28,$F$13)</f>
        <v>2.1497821834202142</v>
      </c>
      <c r="P26" s="176">
        <f ca="1">_xll.Export_ParabolicVol_SimpleSquareRootCall($E26,$G26,P$15,$B$21,$B$22,$B$23,$B$24,$B$25,$B$27,$B$28,$F$13)</f>
        <v>2.0025466225179795</v>
      </c>
      <c r="Q26" s="176">
        <f ca="1">_xll.Export_ParabolicVol_SimpleSquareRootCall($E26,$G26,Q$15,$B$21,$B$22,$B$23,$B$24,$B$25,$B$27,$B$28,$F$13)</f>
        <v>1.8850585903847139</v>
      </c>
      <c r="R26" s="176">
        <f ca="1">_xll.Export_ParabolicVol_SimpleSquareRootCall($E26,$G26,R$15,$B$21,$B$22,$B$23,$B$24,$B$25,$B$27,$B$28,$F$13)</f>
        <v>1.7954803181641408</v>
      </c>
      <c r="S26" s="176">
        <f ca="1">_xll.Export_ParabolicVol_SimpleSquareRootCall($E26,$G26,S$15,$B$21,$B$22,$B$23,$B$24,$B$25,$B$27,$B$28,$F$13)</f>
        <v>1.7321217137738016</v>
      </c>
      <c r="T26" s="176">
        <f ca="1">_xll.Export_ParabolicVol_SimpleSquareRootCall($E26,$G26,T$15,$B$21,$B$22,$B$23,$B$24,$B$25,$B$27,$B$28,$F$13)</f>
        <v>1.6934529554754649</v>
      </c>
      <c r="U26" s="176">
        <f ca="1">_xll.Export_ParabolicVol_SimpleSquareRootCall($E26,$G26,U$15,$B$21,$B$22,$B$23,$B$24,$B$25,$B$27,$B$28,$F$13)</f>
        <v>1.6781108773941171</v>
      </c>
      <c r="V26" s="176">
        <f ca="1">_xll.Export_ParabolicVol_SimpleSquareRootCall($E26,$G26,V$15,$B$21,$B$22,$B$23,$B$24,$B$25,$B$27,$B$28,$F$13)</f>
        <v>1.6848962411314787</v>
      </c>
      <c r="W26" s="176">
        <f ca="1">_xll.Export_ParabolicVol_SimpleSquareRootCall($E26,$G26,W$15,$B$21,$B$22,$B$23,$B$24,$B$25,$B$27,$B$28,$F$13)</f>
        <v>1.7127595037759884</v>
      </c>
      <c r="X26" s="176">
        <f ca="1">_xll.Export_ParabolicVol_SimpleSquareRootCall($E26,$G26,X$15,$B$21,$B$22,$B$23,$B$24,$B$25,$B$27,$B$28,$F$13)</f>
        <v>1.7607733918475861</v>
      </c>
      <c r="Y26" s="176">
        <f ca="1">_xll.Export_ParabolicVol_SimpleSquareRootCall($E26,$G26,Y$15,$B$21,$B$22,$B$23,$B$24,$B$25,$B$27,$B$28,$F$13)</f>
        <v>1.8280914183593677</v>
      </c>
      <c r="Z26" s="176">
        <f ca="1">_xll.Export_ParabolicVol_SimpleSquareRootCall($E26,$G26,Z$15,$B$21,$B$22,$B$23,$B$24,$B$25,$B$27,$B$28,$F$13)</f>
        <v>1.913892428897241</v>
      </c>
      <c r="AA26" s="176">
        <f ca="1">_xll.Export_ParabolicVol_SimpleSquareRootCall($E26,$G26,AA$15,$B$21,$B$22,$B$23,$B$24,$B$25,$B$27,$B$28,$F$13)</f>
        <v>2.0173123667575346</v>
      </c>
      <c r="AB26" s="176">
        <f ca="1">_xll.Export_ParabolicVol_SimpleSquareRootCall($E26,$G26,AB$15,$B$21,$B$22,$B$23,$B$24,$B$25,$B$27,$B$28,$F$13)</f>
        <v>2.13736576075957</v>
      </c>
      <c r="AC26" s="176">
        <f ca="1">_xll.Export_ParabolicVol_SimpleSquareRootCall($E26,$G26,AC$15,$B$21,$B$22,$B$23,$B$24,$B$25,$B$27,$B$28,$F$13)</f>
        <v>2.2728610039237358</v>
      </c>
      <c r="AD26" s="176">
        <f ca="1">_xll.Export_ParabolicVol_SimpleSquareRootCall($E26,$G26,AD$15,$B$21,$B$22,$B$23,$B$24,$B$25,$B$27,$B$28,$F$13)</f>
        <v>2.422315300317432</v>
      </c>
      <c r="AE26" s="176">
        <f ca="1">_xll.Export_ParabolicVol_SimpleSquareRootCall($E26,$G26,AE$15,$B$21,$B$22,$B$23,$B$24,$B$25,$B$27,$B$28,$F$13)</f>
        <v>2.5838771218950263</v>
      </c>
      <c r="AF26" s="176">
        <f ca="1">_xll.Export_ParabolicVol_SimpleSquareRootCall($E26,$G26,AF$15,$B$21,$B$22,$B$23,$B$24,$B$25,$B$27,$B$28,$F$13)</f>
        <v>2.7552659335932037</v>
      </c>
      <c r="AG26" s="176">
        <f ca="1">_xll.Export_ParabolicVol_SimpleSquareRootCall($E26,$G26,AG$15,$B$21,$B$22,$B$23,$B$24,$B$25,$B$27,$B$28,$F$13)</f>
        <v>2.9337404695369336</v>
      </c>
      <c r="AH26" s="176">
        <f ca="1">_xll.Export_ParabolicVol_SimpleSquareRootCall($E26,$G26,AH$15,$B$21,$B$22,$B$23,$B$24,$B$25,$B$27,$B$28,$F$13)</f>
        <v>3.1161074801543922</v>
      </c>
      <c r="AJ26" s="176">
        <f ca="1">_xll.Export_Bergomi_SimpleSquareRootCall($E26,$G26,AJ$15,$B$15,$B$16,$B$17,$B$18,$B$19,$G26,$G26+$B$31,SUM!$F$12:$F$28,SUM!$G$12:$G$28,$B$21,$B$22,$B$23,$B$24,$B$25,$B$26,$B$27,$B$28,$B$29,$F$13)</f>
        <v>3.7756890701610342</v>
      </c>
      <c r="AK26" s="176">
        <f ca="1">_xll.Export_Bergomi_SimpleSquareRootCall($E26,$G26,AK$15,$B$15,$B$16,$B$17,$B$18,$B$19,$G26,$G26+$B$31,SUM!$F$12:$F$28,SUM!$G$12:$G$28,$B$21,$B$22,$B$23,$B$24,$B$25,$B$26,$B$27,$B$28,$B$29,$F$13)</f>
        <v>3.4048803705234763</v>
      </c>
      <c r="AL26" s="176">
        <f ca="1">_xll.Export_Bergomi_SimpleSquareRootCall($E26,$G26,AL$15,$B$15,$B$16,$B$17,$B$18,$B$19,$G26,$G26+$B$31,SUM!$F$12:$F$28,SUM!$G$12:$G$28,$B$21,$B$22,$B$23,$B$24,$B$25,$B$26,$B$27,$B$28,$B$29,$F$13)</f>
        <v>3.0771746089895919</v>
      </c>
      <c r="AM26" s="176">
        <f ca="1">_xll.Export_Bergomi_SimpleSquareRootCall($E26,$G26,AM$15,$B$15,$B$16,$B$17,$B$18,$B$19,$G26,$G26+$B$31,SUM!$F$12:$F$28,SUM!$G$12:$G$28,$B$21,$B$22,$B$23,$B$24,$B$25,$B$26,$B$27,$B$28,$B$29,$F$13)</f>
        <v>2.7901189143993976</v>
      </c>
      <c r="AN26" s="176">
        <f ca="1">_xll.Export_Bergomi_SimpleSquareRootCall($E26,$G26,AN$15,$B$15,$B$16,$B$17,$B$18,$B$19,$G26,$G26+$B$31,SUM!$F$12:$F$28,SUM!$G$12:$G$28,$B$21,$B$22,$B$23,$B$24,$B$25,$B$26,$B$27,$B$28,$B$29,$F$13)</f>
        <v>2.5413427364160039</v>
      </c>
      <c r="AO26" s="176">
        <f ca="1">_xll.Export_Bergomi_SimpleSquareRootCall($E26,$G26,AO$15,$B$15,$B$16,$B$17,$B$18,$B$19,$G26,$G26+$B$31,SUM!$F$12:$F$28,SUM!$G$12:$G$28,$B$21,$B$22,$B$23,$B$24,$B$25,$B$26,$B$27,$B$28,$B$29,$F$13)</f>
        <v>2.3285628633539073</v>
      </c>
      <c r="AP26" s="176">
        <f ca="1">_xll.Export_Bergomi_SimpleSquareRootCall($E26,$G26,AP$15,$B$15,$B$16,$B$17,$B$18,$B$19,$G26,$G26+$B$31,SUM!$F$12:$F$28,SUM!$G$12:$G$28,$B$21,$B$22,$B$23,$B$24,$B$25,$B$26,$B$27,$B$28,$B$29,$F$13)</f>
        <v>2.1495895547547113</v>
      </c>
      <c r="AQ26" s="176">
        <f ca="1">_xll.Export_Bergomi_SimpleSquareRootCall($E26,$G26,AQ$15,$B$15,$B$16,$B$17,$B$18,$B$19,$G26,$G26+$B$31,SUM!$F$12:$F$28,SUM!$G$12:$G$28,$B$21,$B$22,$B$23,$B$24,$B$25,$B$26,$B$27,$B$28,$B$29,$F$13)</f>
        <v>2.002336084541755</v>
      </c>
      <c r="AR26" s="176">
        <f ca="1">_xll.Export_Bergomi_SimpleSquareRootCall($E26,$G26,AR$15,$B$15,$B$16,$B$17,$B$18,$B$19,$G26,$G26+$B$31,SUM!$F$12:$F$28,SUM!$G$12:$G$28,$B$21,$B$22,$B$23,$B$24,$B$25,$B$26,$B$27,$B$28,$B$29,$F$13)</f>
        <v>1.8848320825351101</v>
      </c>
      <c r="AS26" s="176">
        <f ca="1">_xll.Export_Bergomi_SimpleSquareRootCall($E26,$G26,AS$15,$B$15,$B$16,$B$17,$B$18,$B$19,$G26,$G26+$B$31,SUM!$F$12:$F$28,SUM!$G$12:$G$28,$B$21,$B$22,$B$23,$B$24,$B$25,$B$26,$B$27,$B$28,$B$29,$F$13)</f>
        <v>1.7952392439656204</v>
      </c>
      <c r="AT26" s="176">
        <f ca="1">_xll.Export_Bergomi_SimpleSquareRootCall($E26,$G26,AT$15,$B$15,$B$16,$B$17,$B$18,$B$19,$G26,$G26+$B$31,SUM!$F$12:$F$28,SUM!$G$12:$G$28,$B$21,$B$22,$B$23,$B$24,$B$25,$B$26,$B$27,$B$28,$B$29,$F$13)</f>
        <v>1.7318669981003281</v>
      </c>
      <c r="AU26" s="176">
        <f ca="1">_xll.Export_Bergomi_SimpleSquareRootCall($E26,$G26,AU$15,$B$15,$B$16,$B$17,$B$18,$B$19,$G26,$G26+$B$31,SUM!$F$12:$F$28,SUM!$G$12:$G$28,$B$21,$B$22,$B$23,$B$24,$B$25,$B$26,$B$27,$B$28,$B$29,$F$13)</f>
        <v>1.6931851151037922</v>
      </c>
      <c r="AV26" s="176">
        <f ca="1">_xll.Export_Bergomi_SimpleSquareRootCall($E26,$G26,AV$15,$B$15,$B$16,$B$17,$B$18,$B$19,$G26,$G26+$B$31,SUM!$F$12:$F$28,SUM!$G$12:$G$28,$B$21,$B$22,$B$23,$B$24,$B$25,$B$26,$B$27,$B$28,$B$29,$F$13)</f>
        <v>1.6778301021478592</v>
      </c>
      <c r="AW26" s="176">
        <f ca="1">_xll.Export_Bergomi_SimpleSquareRootCall($E26,$G26,AW$15,$B$15,$B$16,$B$17,$B$18,$B$19,$G26,$G26+$B$31,SUM!$F$12:$F$28,SUM!$G$12:$G$28,$B$21,$B$22,$B$23,$B$24,$B$25,$B$26,$B$27,$B$28,$B$29,$F$13)</f>
        <v>1.6846024833949966</v>
      </c>
      <c r="AX26" s="176">
        <f ca="1">_xll.Export_Bergomi_SimpleSquareRootCall($E26,$G26,AX$15,$B$15,$B$16,$B$17,$B$18,$B$19,$G26,$G26+$B$31,SUM!$F$12:$F$28,SUM!$G$12:$G$28,$B$21,$B$22,$B$23,$B$24,$B$25,$B$26,$B$27,$B$28,$B$29,$F$13)</f>
        <v>1.71245257471126</v>
      </c>
      <c r="AY26" s="176">
        <f ca="1">_xll.Export_Bergomi_SimpleSquareRootCall($E26,$G26,AY$15,$B$15,$B$16,$B$17,$B$18,$B$19,$G26,$G26+$B$31,SUM!$F$12:$F$28,SUM!$G$12:$G$28,$B$21,$B$22,$B$23,$B$24,$B$25,$B$26,$B$27,$B$28,$B$29,$F$13)</f>
        <v>1.7604530631429187</v>
      </c>
      <c r="AZ26" s="176">
        <f ca="1">_xll.Export_Bergomi_SimpleSquareRootCall($E26,$G26,AZ$15,$B$15,$B$16,$B$17,$B$18,$B$19,$G26,$G26+$B$31,SUM!$F$12:$F$28,SUM!$G$12:$G$28,$B$21,$B$22,$B$23,$B$24,$B$25,$B$26,$B$27,$B$28,$B$29,$F$13)</f>
        <v>1.8277575286114209</v>
      </c>
      <c r="BA26" s="176">
        <f ca="1">_xll.Export_Bergomi_SimpleSquareRootCall($E26,$G26,BA$15,$B$15,$B$16,$B$17,$B$18,$B$19,$G26,$G26+$B$31,SUM!$F$12:$F$28,SUM!$G$12:$G$28,$B$21,$B$22,$B$23,$B$24,$B$25,$B$26,$B$27,$B$28,$B$29,$F$13)</f>
        <v>1.9135449936177062</v>
      </c>
      <c r="BB26" s="176">
        <f ca="1">_xll.Export_Bergomi_SimpleSquareRootCall($E26,$G26,BB$15,$B$15,$B$16,$B$17,$B$18,$B$19,$G26,$G26+$B$31,SUM!$F$12:$F$28,SUM!$G$12:$G$28,$B$21,$B$22,$B$23,$B$24,$B$25,$B$26,$B$27,$B$28,$B$29,$F$13)</f>
        <v>2.0169516903753832</v>
      </c>
      <c r="BC26" s="176">
        <f ca="1">_xll.Export_Bergomi_SimpleSquareRootCall($E26,$G26,BC$15,$B$15,$B$16,$B$17,$B$18,$B$19,$G26,$G26+$B$31,SUM!$F$12:$F$28,SUM!$G$12:$G$28,$B$21,$B$22,$B$23,$B$24,$B$25,$B$26,$B$27,$B$28,$B$29,$F$13)</f>
        <v>2.1369925477865719</v>
      </c>
      <c r="BD26" s="176">
        <f ca="1">_xll.Export_Bergomi_SimpleSquareRootCall($E26,$G26,BD$15,$B$15,$B$16,$B$17,$B$18,$B$19,$G26,$G26+$B$31,SUM!$F$12:$F$28,SUM!$G$12:$G$28,$B$21,$B$22,$B$23,$B$24,$B$25,$B$26,$B$27,$B$28,$B$29,$F$13)</f>
        <v>2.2724764646637987</v>
      </c>
      <c r="BE26" s="176">
        <f ca="1">_xll.Export_Bergomi_SimpleSquareRootCall($E26,$G26,BE$15,$B$15,$B$16,$B$17,$B$18,$B$19,$G26,$G26+$B$31,SUM!$F$12:$F$28,SUM!$G$12:$G$28,$B$21,$B$22,$B$23,$B$24,$B$25,$B$26,$B$27,$B$28,$B$29,$F$13)</f>
        <v>2.4219212442181774</v>
      </c>
      <c r="BF26" s="176">
        <f ca="1">_xll.Export_Bergomi_SimpleSquareRootCall($E26,$G26,BF$15,$B$15,$B$16,$B$17,$B$18,$B$19,$G26,$G26+$B$31,SUM!$F$12:$F$28,SUM!$G$12:$G$28,$B$21,$B$22,$B$23,$B$24,$B$25,$B$26,$B$27,$B$28,$B$29,$F$13)</f>
        <v>2.5834760290706953</v>
      </c>
      <c r="BG26" s="176">
        <f ca="1">_xll.Export_Bergomi_SimpleSquareRootCall($E26,$G26,BG$15,$B$15,$B$16,$B$17,$B$18,$B$19,$G26,$G26+$B$31,SUM!$F$12:$F$28,SUM!$G$12:$G$28,$B$21,$B$22,$B$23,$B$24,$B$25,$B$26,$B$27,$B$28,$B$29,$F$13)</f>
        <v>2.7548609925541827</v>
      </c>
      <c r="BH26" s="176">
        <f ca="1">_xll.Export_Bergomi_SimpleSquareRootCall($E26,$G26,BH$15,$B$15,$B$16,$B$17,$B$18,$B$19,$G26,$G26+$B$31,SUM!$F$12:$F$28,SUM!$G$12:$G$28,$B$21,$B$22,$B$23,$B$24,$B$25,$B$26,$B$27,$B$28,$B$29,$F$13)</f>
        <v>2.9333355673004449</v>
      </c>
      <c r="BI26" s="176">
        <f ca="1">_xll.Export_Bergomi_SimpleSquareRootCall($E26,$G26,BI$15,$B$15,$B$16,$B$17,$B$18,$B$19,$G26,$G26+$B$31,SUM!$F$12:$F$28,SUM!$G$12:$G$28,$B$21,$B$22,$B$23,$B$24,$B$25,$B$26,$B$27,$B$28,$B$29,$F$13)</f>
        <v>3.1157071304540938</v>
      </c>
      <c r="BL26" s="169" t="e">
        <f ca="1">_xll.Export_ParabolicVol_VolSwapOption($G26,$G26,$G26+$B$31,BL$15,$B$15,$B$16,$B$17,$B$18,$B$19,$B$21,$B$22,$B$23,$B$24,SUM!$F$12:$F$28,SUM!$G$12:$G$28,OptionRacine!$B$27,OptionRacine!$B$26,OptionRacine!$B$28,OptionRacine!$F$13,OptionRacine!$BL$11,OptionRacine!$B$29)</f>
        <v>#VALUE!</v>
      </c>
      <c r="BM26" s="169" t="e">
        <f ca="1">_xll.Export_ParabolicVol_VolSwapOption($G26,$G26,$G26+$B$31,BM$15,$B$15,$B$16,$B$17,$B$18,$B$19,$B$21,$B$22,$B$23,$B$24,SUM!$F$12:$F$28,SUM!$G$12:$G$28,OptionRacine!$B$27,OptionRacine!$B$26,OptionRacine!$B$28,OptionRacine!$F$13,OptionRacine!$BL$11,OptionRacine!$B$29)</f>
        <v>#VALUE!</v>
      </c>
      <c r="BN26" s="169" t="e">
        <f ca="1">_xll.Export_ParabolicVol_VolSwapOption($G26,$G26,$G26+$B$31,BN$15,$B$15,$B$16,$B$17,$B$18,$B$19,$B$21,$B$22,$B$23,$B$24,SUM!$F$12:$F$28,SUM!$G$12:$G$28,OptionRacine!$B$27,OptionRacine!$B$26,OptionRacine!$B$28,OptionRacine!$F$13,OptionRacine!$BL$11,OptionRacine!$B$29)</f>
        <v>#VALUE!</v>
      </c>
      <c r="BO26" s="169" t="e">
        <f ca="1">_xll.Export_ParabolicVol_VolSwapOption($G26,$G26,$G26+$B$31,BO$15,$B$15,$B$16,$B$17,$B$18,$B$19,$B$21,$B$22,$B$23,$B$24,SUM!$F$12:$F$28,SUM!$G$12:$G$28,OptionRacine!$B$27,OptionRacine!$B$26,OptionRacine!$B$28,OptionRacine!$F$13,OptionRacine!$BL$11,OptionRacine!$B$29)</f>
        <v>#VALUE!</v>
      </c>
      <c r="BP26" s="169" t="e">
        <f ca="1">_xll.Export_ParabolicVol_VolSwapOption($G26,$G26,$G26+$B$31,BP$15,$B$15,$B$16,$B$17,$B$18,$B$19,$B$21,$B$22,$B$23,$B$24,SUM!$F$12:$F$28,SUM!$G$12:$G$28,OptionRacine!$B$27,OptionRacine!$B$26,OptionRacine!$B$28,OptionRacine!$F$13,OptionRacine!$BL$11,OptionRacine!$B$29)</f>
        <v>#VALUE!</v>
      </c>
      <c r="BQ26" s="169" t="e">
        <f ca="1">_xll.Export_ParabolicVol_VolSwapOption($G26,$G26,$G26+$B$31,BQ$15,$B$15,$B$16,$B$17,$B$18,$B$19,$B$21,$B$22,$B$23,$B$24,SUM!$F$12:$F$28,SUM!$G$12:$G$28,OptionRacine!$B$27,OptionRacine!$B$26,OptionRacine!$B$28,OptionRacine!$F$13,OptionRacine!$BL$11,OptionRacine!$B$29)</f>
        <v>#VALUE!</v>
      </c>
      <c r="BR26" s="169" t="e">
        <f ca="1">_xll.Export_ParabolicVol_VolSwapOption($G26,$G26,$G26+$B$31,BR$15,$B$15,$B$16,$B$17,$B$18,$B$19,$B$21,$B$22,$B$23,$B$24,SUM!$F$12:$F$28,SUM!$G$12:$G$28,OptionRacine!$B$27,OptionRacine!$B$26,OptionRacine!$B$28,OptionRacine!$F$13,OptionRacine!$BL$11,OptionRacine!$B$29)</f>
        <v>#VALUE!</v>
      </c>
      <c r="BS26" s="169" t="e">
        <f ca="1">_xll.Export_ParabolicVol_VolSwapOption($G26,$G26,$G26+$B$31,BS$15,$B$15,$B$16,$B$17,$B$18,$B$19,$B$21,$B$22,$B$23,$B$24,SUM!$F$12:$F$28,SUM!$G$12:$G$28,OptionRacine!$B$27,OptionRacine!$B$26,OptionRacine!$B$28,OptionRacine!$F$13,OptionRacine!$BL$11,OptionRacine!$B$29)</f>
        <v>#VALUE!</v>
      </c>
      <c r="BT26" s="169" t="e">
        <f ca="1">_xll.Export_ParabolicVol_VolSwapOption($G26,$G26,$G26+$B$31,BT$15,$B$15,$B$16,$B$17,$B$18,$B$19,$B$21,$B$22,$B$23,$B$24,SUM!$F$12:$F$28,SUM!$G$12:$G$28,OptionRacine!$B$27,OptionRacine!$B$26,OptionRacine!$B$28,OptionRacine!$F$13,OptionRacine!$BL$11,OptionRacine!$B$29)</f>
        <v>#VALUE!</v>
      </c>
      <c r="BU26" s="169" t="e">
        <f ca="1">_xll.Export_ParabolicVol_VolSwapOption($G26,$G26,$G26+$B$31,BU$15,$B$15,$B$16,$B$17,$B$18,$B$19,$B$21,$B$22,$B$23,$B$24,SUM!$F$12:$F$28,SUM!$G$12:$G$28,OptionRacine!$B$27,OptionRacine!$B$26,OptionRacine!$B$28,OptionRacine!$F$13,OptionRacine!$BL$11,OptionRacine!$B$29)</f>
        <v>#VALUE!</v>
      </c>
      <c r="BV26" s="169" t="e">
        <f ca="1">_xll.Export_ParabolicVol_VolSwapOption($G26,$G26,$G26+$B$31,BV$15,$B$15,$B$16,$B$17,$B$18,$B$19,$B$21,$B$22,$B$23,$B$24,SUM!$F$12:$F$28,SUM!$G$12:$G$28,OptionRacine!$B$27,OptionRacine!$B$26,OptionRacine!$B$28,OptionRacine!$F$13,OptionRacine!$BL$11,OptionRacine!$B$29)</f>
        <v>#VALUE!</v>
      </c>
      <c r="BW26" s="169" t="e">
        <f ca="1">_xll.Export_ParabolicVol_VolSwapOption($G26,$G26,$G26+$B$31,BW$15,$B$15,$B$16,$B$17,$B$18,$B$19,$B$21,$B$22,$B$23,$B$24,SUM!$F$12:$F$28,SUM!$G$12:$G$28,OptionRacine!$B$27,OptionRacine!$B$26,OptionRacine!$B$28,OptionRacine!$F$13,OptionRacine!$BL$11,OptionRacine!$B$29)</f>
        <v>#VALUE!</v>
      </c>
      <c r="BX26" s="169" t="e">
        <f ca="1">_xll.Export_ParabolicVol_VolSwapOption($G26,$G26,$G26+$B$31,BX$15,$B$15,$B$16,$B$17,$B$18,$B$19,$B$21,$B$22,$B$23,$B$24,SUM!$F$12:$F$28,SUM!$G$12:$G$28,OptionRacine!$B$27,OptionRacine!$B$26,OptionRacine!$B$28,OptionRacine!$F$13,OptionRacine!$BL$11,OptionRacine!$B$29)</f>
        <v>#VALUE!</v>
      </c>
      <c r="BY26" s="169" t="e">
        <f ca="1">_xll.Export_ParabolicVol_VolSwapOption($G26,$G26,$G26+$B$31,BY$15,$B$15,$B$16,$B$17,$B$18,$B$19,$B$21,$B$22,$B$23,$B$24,SUM!$F$12:$F$28,SUM!$G$12:$G$28,OptionRacine!$B$27,OptionRacine!$B$26,OptionRacine!$B$28,OptionRacine!$F$13,OptionRacine!$BL$11,OptionRacine!$B$29)</f>
        <v>#VALUE!</v>
      </c>
      <c r="BZ26" s="169" t="e">
        <f ca="1">_xll.Export_ParabolicVol_VolSwapOption($G26,$G26,$G26+$B$31,BZ$15,$B$15,$B$16,$B$17,$B$18,$B$19,$B$21,$B$22,$B$23,$B$24,SUM!$F$12:$F$28,SUM!$G$12:$G$28,OptionRacine!$B$27,OptionRacine!$B$26,OptionRacine!$B$28,OptionRacine!$F$13,OptionRacine!$BL$11,OptionRacine!$B$29)</f>
        <v>#VALUE!</v>
      </c>
      <c r="CA26" s="169" t="e">
        <f ca="1">_xll.Export_ParabolicVol_VolSwapOption($G26,$G26,$G26+$B$31,CA$15,$B$15,$B$16,$B$17,$B$18,$B$19,$B$21,$B$22,$B$23,$B$24,SUM!$F$12:$F$28,SUM!$G$12:$G$28,OptionRacine!$B$27,OptionRacine!$B$26,OptionRacine!$B$28,OptionRacine!$F$13,OptionRacine!$BL$11,OptionRacine!$B$29)</f>
        <v>#VALUE!</v>
      </c>
      <c r="CB26" s="169" t="e">
        <f ca="1">_xll.Export_ParabolicVol_VolSwapOption($G26,$G26,$G26+$B$31,CB$15,$B$15,$B$16,$B$17,$B$18,$B$19,$B$21,$B$22,$B$23,$B$24,SUM!$F$12:$F$28,SUM!$G$12:$G$28,OptionRacine!$B$27,OptionRacine!$B$26,OptionRacine!$B$28,OptionRacine!$F$13,OptionRacine!$BL$11,OptionRacine!$B$29)</f>
        <v>#VALUE!</v>
      </c>
      <c r="CC26" s="169" t="e">
        <f ca="1">_xll.Export_ParabolicVol_VolSwapOption($G26,$G26,$G26+$B$31,CC$15,$B$15,$B$16,$B$17,$B$18,$B$19,$B$21,$B$22,$B$23,$B$24,SUM!$F$12:$F$28,SUM!$G$12:$G$28,OptionRacine!$B$27,OptionRacine!$B$26,OptionRacine!$B$28,OptionRacine!$F$13,OptionRacine!$BL$11,OptionRacine!$B$29)</f>
        <v>#VALUE!</v>
      </c>
      <c r="CD26" s="169" t="e">
        <f ca="1">_xll.Export_ParabolicVol_VolSwapOption($G26,$G26,$G26+$B$31,CD$15,$B$15,$B$16,$B$17,$B$18,$B$19,$B$21,$B$22,$B$23,$B$24,SUM!$F$12:$F$28,SUM!$G$12:$G$28,OptionRacine!$B$27,OptionRacine!$B$26,OptionRacine!$B$28,OptionRacine!$F$13,OptionRacine!$BL$11,OptionRacine!$B$29)</f>
        <v>#VALUE!</v>
      </c>
      <c r="CE26" s="169" t="e">
        <f ca="1">_xll.Export_ParabolicVol_VolSwapOption($G26,$G26,$G26+$B$31,CE$15,$B$15,$B$16,$B$17,$B$18,$B$19,$B$21,$B$22,$B$23,$B$24,SUM!$F$12:$F$28,SUM!$G$12:$G$28,OptionRacine!$B$27,OptionRacine!$B$26,OptionRacine!$B$28,OptionRacine!$F$13,OptionRacine!$BL$11,OptionRacine!$B$29)</f>
        <v>#VALUE!</v>
      </c>
      <c r="CF26" s="169" t="e">
        <f ca="1">_xll.Export_ParabolicVol_VolSwapOption($G26,$G26,$G26+$B$31,CF$15,$B$15,$B$16,$B$17,$B$18,$B$19,$B$21,$B$22,$B$23,$B$24,SUM!$F$12:$F$28,SUM!$G$12:$G$28,OptionRacine!$B$27,OptionRacine!$B$26,OptionRacine!$B$28,OptionRacine!$F$13,OptionRacine!$BL$11,OptionRacine!$B$29)</f>
        <v>#VALUE!</v>
      </c>
      <c r="CG26" s="169" t="e">
        <f ca="1">_xll.Export_ParabolicVol_VolSwapOption($G26,$G26,$G26+$B$31,CG$15,$B$15,$B$16,$B$17,$B$18,$B$19,$B$21,$B$22,$B$23,$B$24,SUM!$F$12:$F$28,SUM!$G$12:$G$28,OptionRacine!$B$27,OptionRacine!$B$26,OptionRacine!$B$28,OptionRacine!$F$13,OptionRacine!$BL$11,OptionRacine!$B$29)</f>
        <v>#VALUE!</v>
      </c>
      <c r="CH26" s="169" t="e">
        <f ca="1">_xll.Export_ParabolicVol_VolSwapOption($G26,$G26,$G26+$B$31,CH$15,$B$15,$B$16,$B$17,$B$18,$B$19,$B$21,$B$22,$B$23,$B$24,SUM!$F$12:$F$28,SUM!$G$12:$G$28,OptionRacine!$B$27,OptionRacine!$B$26,OptionRacine!$B$28,OptionRacine!$F$13,OptionRacine!$BL$11,OptionRacine!$B$29)</f>
        <v>#VALUE!</v>
      </c>
      <c r="CI26" s="169" t="e">
        <f ca="1">_xll.Export_ParabolicVol_VolSwapOption($G26,$G26,$G26+$B$31,CI$15,$B$15,$B$16,$B$17,$B$18,$B$19,$B$21,$B$22,$B$23,$B$24,SUM!$F$12:$F$28,SUM!$G$12:$G$28,OptionRacine!$B$27,OptionRacine!$B$26,OptionRacine!$B$28,OptionRacine!$F$13,OptionRacine!$BL$11,OptionRacine!$B$29)</f>
        <v>#VALUE!</v>
      </c>
      <c r="CJ26" s="169" t="e">
        <f ca="1">_xll.Export_ParabolicVol_VolSwapOption($G26,$G26,$G26+$B$31,CJ$15,$B$15,$B$16,$B$17,$B$18,$B$19,$B$21,$B$22,$B$23,$B$24,SUM!$F$12:$F$28,SUM!$G$12:$G$28,OptionRacine!$B$27,OptionRacine!$B$26,OptionRacine!$B$28,OptionRacine!$F$13,OptionRacine!$BL$11,OptionRacine!$B$29)</f>
        <v>#VALUE!</v>
      </c>
      <c r="CK26" s="169" t="e">
        <f ca="1">_xll.Export_ParabolicVol_VolSwapOption($G26,$G26,$G26+$B$31,CK$15,$B$15,$B$16,$B$17,$B$18,$B$19,$B$21,$B$22,$B$23,$B$24,SUM!$F$12:$F$28,SUM!$G$12:$G$28,OptionRacine!$B$27,OptionRacine!$B$26,OptionRacine!$B$28,OptionRacine!$F$13,OptionRacine!$BL$11,OptionRacine!$B$29)</f>
        <v>#VALUE!</v>
      </c>
      <c r="CN26" s="181">
        <f ca="1">_xll.Export_ParabolicVol_VIXLikeOption(SUM!$F$12:$F$28,SUM!$G$12:$G$28,$E26,$G26,CN$15,$B$15,$B$16,$B$17,$B$18,$B$19,$B$21,$B$22,$B$23,$B$24,$B$25,$B$27,$B$26,$B$28,$F$13,$B$31,$CN$11,$B$29)</f>
        <v>3.7756890701610342</v>
      </c>
      <c r="CO26" s="181">
        <f ca="1">_xll.Export_ParabolicVol_VIXLikeOption(SUM!$F$12:$F$28,SUM!$G$12:$G$28,$E26,$G26,CO$15,$B$15,$B$16,$B$17,$B$18,$B$19,$B$21,$B$22,$B$23,$B$24,$B$25,$B$27,$B$26,$B$28,$F$13,$B$31,$CN$11,$B$29)</f>
        <v>3.4048803705234763</v>
      </c>
      <c r="CP26" s="181">
        <f ca="1">_xll.Export_ParabolicVol_VIXLikeOption(SUM!$F$12:$F$28,SUM!$G$12:$G$28,$E26,$G26,CP$15,$B$15,$B$16,$B$17,$B$18,$B$19,$B$21,$B$22,$B$23,$B$24,$B$25,$B$27,$B$26,$B$28,$F$13,$B$31,$CN$11,$B$29)</f>
        <v>3.0771746089895919</v>
      </c>
      <c r="CQ26" s="181">
        <f ca="1">_xll.Export_ParabolicVol_VIXLikeOption(SUM!$F$12:$F$28,SUM!$G$12:$G$28,$E26,$G26,CQ$15,$B$15,$B$16,$B$17,$B$18,$B$19,$B$21,$B$22,$B$23,$B$24,$B$25,$B$27,$B$26,$B$28,$F$13,$B$31,$CN$11,$B$29)</f>
        <v>2.7901189143993976</v>
      </c>
      <c r="CR26" s="181">
        <f ca="1">_xll.Export_ParabolicVol_VIXLikeOption(SUM!$F$12:$F$28,SUM!$G$12:$G$28,$E26,$G26,CR$15,$B$15,$B$16,$B$17,$B$18,$B$19,$B$21,$B$22,$B$23,$B$24,$B$25,$B$27,$B$26,$B$28,$F$13,$B$31,$CN$11,$B$29)</f>
        <v>2.5413427364160039</v>
      </c>
      <c r="CS26" s="181">
        <f ca="1">_xll.Export_ParabolicVol_VIXLikeOption(SUM!$F$12:$F$28,SUM!$G$12:$G$28,$E26,$G26,CS$15,$B$15,$B$16,$B$17,$B$18,$B$19,$B$21,$B$22,$B$23,$B$24,$B$25,$B$27,$B$26,$B$28,$F$13,$B$31,$CN$11,$B$29)</f>
        <v>2.3285628633539073</v>
      </c>
      <c r="CT26" s="181">
        <f ca="1">_xll.Export_ParabolicVol_VIXLikeOption(SUM!$F$12:$F$28,SUM!$G$12:$G$28,$E26,$G26,CT$15,$B$15,$B$16,$B$17,$B$18,$B$19,$B$21,$B$22,$B$23,$B$24,$B$25,$B$27,$B$26,$B$28,$F$13,$B$31,$CN$11,$B$29)</f>
        <v>2.1495895547547113</v>
      </c>
      <c r="CU26" s="181">
        <f ca="1">_xll.Export_ParabolicVol_VIXLikeOption(SUM!$F$12:$F$28,SUM!$G$12:$G$28,$E26,$G26,CU$15,$B$15,$B$16,$B$17,$B$18,$B$19,$B$21,$B$22,$B$23,$B$24,$B$25,$B$27,$B$26,$B$28,$F$13,$B$31,$CN$11,$B$29)</f>
        <v>2.002336084541755</v>
      </c>
      <c r="CV26" s="181">
        <f ca="1">_xll.Export_ParabolicVol_VIXLikeOption(SUM!$F$12:$F$28,SUM!$G$12:$G$28,$E26,$G26,CV$15,$B$15,$B$16,$B$17,$B$18,$B$19,$B$21,$B$22,$B$23,$B$24,$B$25,$B$27,$B$26,$B$28,$F$13,$B$31,$CN$11,$B$29)</f>
        <v>1.8848320825351101</v>
      </c>
      <c r="CW26" s="181">
        <f ca="1">_xll.Export_ParabolicVol_VIXLikeOption(SUM!$F$12:$F$28,SUM!$G$12:$G$28,$E26,$G26,CW$15,$B$15,$B$16,$B$17,$B$18,$B$19,$B$21,$B$22,$B$23,$B$24,$B$25,$B$27,$B$26,$B$28,$F$13,$B$31,$CN$11,$B$29)</f>
        <v>1.7952392439656204</v>
      </c>
      <c r="CX26" s="181">
        <f ca="1">_xll.Export_ParabolicVol_VIXLikeOption(SUM!$F$12:$F$28,SUM!$G$12:$G$28,$E26,$G26,CX$15,$B$15,$B$16,$B$17,$B$18,$B$19,$B$21,$B$22,$B$23,$B$24,$B$25,$B$27,$B$26,$B$28,$F$13,$B$31,$CN$11,$B$29)</f>
        <v>1.7318669981003281</v>
      </c>
      <c r="CY26" s="181">
        <f ca="1">_xll.Export_ParabolicVol_VIXLikeOption(SUM!$F$12:$F$28,SUM!$G$12:$G$28,$E26,$G26,CY$15,$B$15,$B$16,$B$17,$B$18,$B$19,$B$21,$B$22,$B$23,$B$24,$B$25,$B$27,$B$26,$B$28,$F$13,$B$31,$CN$11,$B$29)</f>
        <v>1.6931851151037922</v>
      </c>
      <c r="CZ26" s="181">
        <f ca="1">_xll.Export_ParabolicVol_VIXLikeOption(SUM!$F$12:$F$28,SUM!$G$12:$G$28,$E26,$G26,CZ$15,$B$15,$B$16,$B$17,$B$18,$B$19,$B$21,$B$22,$B$23,$B$24,$B$25,$B$27,$B$26,$B$28,$F$13,$B$31,$CN$11,$B$29)</f>
        <v>1.6778301021478592</v>
      </c>
      <c r="DA26" s="181">
        <f ca="1">_xll.Export_ParabolicVol_VIXLikeOption(SUM!$F$12:$F$28,SUM!$G$12:$G$28,$E26,$G26,DA$15,$B$15,$B$16,$B$17,$B$18,$B$19,$B$21,$B$22,$B$23,$B$24,$B$25,$B$27,$B$26,$B$28,$F$13,$B$31,$CN$11,$B$29)</f>
        <v>1.6846024833949966</v>
      </c>
      <c r="DB26" s="181">
        <f ca="1">_xll.Export_ParabolicVol_VIXLikeOption(SUM!$F$12:$F$28,SUM!$G$12:$G$28,$E26,$G26,DB$15,$B$15,$B$16,$B$17,$B$18,$B$19,$B$21,$B$22,$B$23,$B$24,$B$25,$B$27,$B$26,$B$28,$F$13,$B$31,$CN$11,$B$29)</f>
        <v>1.71245257471126</v>
      </c>
      <c r="DC26" s="181">
        <f ca="1">_xll.Export_ParabolicVol_VIXLikeOption(SUM!$F$12:$F$28,SUM!$G$12:$G$28,$E26,$G26,DC$15,$B$15,$B$16,$B$17,$B$18,$B$19,$B$21,$B$22,$B$23,$B$24,$B$25,$B$27,$B$26,$B$28,$F$13,$B$31,$CN$11,$B$29)</f>
        <v>1.7604530631429187</v>
      </c>
      <c r="DD26" s="181">
        <f ca="1">_xll.Export_ParabolicVol_VIXLikeOption(SUM!$F$12:$F$28,SUM!$G$12:$G$28,$E26,$G26,DD$15,$B$15,$B$16,$B$17,$B$18,$B$19,$B$21,$B$22,$B$23,$B$24,$B$25,$B$27,$B$26,$B$28,$F$13,$B$31,$CN$11,$B$29)</f>
        <v>1.8277575286114209</v>
      </c>
      <c r="DE26" s="181">
        <f ca="1">_xll.Export_ParabolicVol_VIXLikeOption(SUM!$F$12:$F$28,SUM!$G$12:$G$28,$E26,$G26,DE$15,$B$15,$B$16,$B$17,$B$18,$B$19,$B$21,$B$22,$B$23,$B$24,$B$25,$B$27,$B$26,$B$28,$F$13,$B$31,$CN$11,$B$29)</f>
        <v>1.9135449936177062</v>
      </c>
      <c r="DF26" s="181">
        <f ca="1">_xll.Export_ParabolicVol_VIXLikeOption(SUM!$F$12:$F$28,SUM!$G$12:$G$28,$E26,$G26,DF$15,$B$15,$B$16,$B$17,$B$18,$B$19,$B$21,$B$22,$B$23,$B$24,$B$25,$B$27,$B$26,$B$28,$F$13,$B$31,$CN$11,$B$29)</f>
        <v>2.0169516903753832</v>
      </c>
      <c r="DG26" s="181">
        <f ca="1">_xll.Export_ParabolicVol_VIXLikeOption(SUM!$F$12:$F$28,SUM!$G$12:$G$28,$E26,$G26,DG$15,$B$15,$B$16,$B$17,$B$18,$B$19,$B$21,$B$22,$B$23,$B$24,$B$25,$B$27,$B$26,$B$28,$F$13,$B$31,$CN$11,$B$29)</f>
        <v>2.1369925477865719</v>
      </c>
      <c r="DH26" s="181">
        <f ca="1">_xll.Export_ParabolicVol_VIXLikeOption(SUM!$F$12:$F$28,SUM!$G$12:$G$28,$E26,$G26,DH$15,$B$15,$B$16,$B$17,$B$18,$B$19,$B$21,$B$22,$B$23,$B$24,$B$25,$B$27,$B$26,$B$28,$F$13,$B$31,$CN$11,$B$29)</f>
        <v>2.2724764646637987</v>
      </c>
      <c r="DI26" s="181">
        <f ca="1">_xll.Export_ParabolicVol_VIXLikeOption(SUM!$F$12:$F$28,SUM!$G$12:$G$28,$E26,$G26,DI$15,$B$15,$B$16,$B$17,$B$18,$B$19,$B$21,$B$22,$B$23,$B$24,$B$25,$B$27,$B$26,$B$28,$F$13,$B$31,$CN$11,$B$29)</f>
        <v>2.4219212442181774</v>
      </c>
      <c r="DJ26" s="181">
        <f ca="1">_xll.Export_ParabolicVol_VIXLikeOption(SUM!$F$12:$F$28,SUM!$G$12:$G$28,$E26,$G26,DJ$15,$B$15,$B$16,$B$17,$B$18,$B$19,$B$21,$B$22,$B$23,$B$24,$B$25,$B$27,$B$26,$B$28,$F$13,$B$31,$CN$11,$B$29)</f>
        <v>2.5834760290706953</v>
      </c>
      <c r="DK26" s="181">
        <f ca="1">_xll.Export_ParabolicVol_VIXLikeOption(SUM!$F$12:$F$28,SUM!$G$12:$G$28,$E26,$G26,DK$15,$B$15,$B$16,$B$17,$B$18,$B$19,$B$21,$B$22,$B$23,$B$24,$B$25,$B$27,$B$26,$B$28,$F$13,$B$31,$CN$11,$B$29)</f>
        <v>2.7548609925541827</v>
      </c>
      <c r="DL26" s="181">
        <f ca="1">_xll.Export_ParabolicVol_VIXLikeOption(SUM!$F$12:$F$28,SUM!$G$12:$G$28,$E26,$G26,DL$15,$B$15,$B$16,$B$17,$B$18,$B$19,$B$21,$B$22,$B$23,$B$24,$B$25,$B$27,$B$26,$B$28,$F$13,$B$31,$CN$11,$B$29)</f>
        <v>2.9333355673004449</v>
      </c>
      <c r="DM26" s="181">
        <f ca="1">_xll.Export_ParabolicVol_VIXLikeOption(SUM!$F$12:$F$28,SUM!$G$12:$G$28,$E26,$G26,DM$15,$B$15,$B$16,$B$17,$B$18,$B$19,$B$21,$B$22,$B$23,$B$24,$B$25,$B$27,$B$26,$B$28,$F$13,$B$31,$CN$11,$B$29)</f>
        <v>3.1157071304540938</v>
      </c>
    </row>
    <row r="27" spans="1:117" ht="15.75" thickBot="1">
      <c r="A27" s="7" t="s">
        <v>25</v>
      </c>
      <c r="B27" s="35">
        <v>4</v>
      </c>
      <c r="E27" s="26">
        <v>19</v>
      </c>
      <c r="F27" s="42">
        <v>42055</v>
      </c>
      <c r="G27" s="13">
        <f ca="1">(F27-SUM!$B$4)/365.25</f>
        <v>0.95003422313483921</v>
      </c>
      <c r="I27" s="176">
        <f ca="1">_xll.Export_ParabolicVol_SimpleSquareRootCall($E27,$G27,I$15,$B$21,$B$22,$B$23,$B$24,$B$25,$B$27,$B$28,$F$13)</f>
        <v>3.7446203461421761</v>
      </c>
      <c r="J27" s="176">
        <f ca="1">_xll.Export_ParabolicVol_SimpleSquareRootCall($E27,$G27,J$15,$B$21,$B$22,$B$23,$B$24,$B$25,$B$27,$B$28,$F$13)</f>
        <v>3.370927691327545</v>
      </c>
      <c r="K27" s="176">
        <f ca="1">_xll.Export_ParabolicVol_SimpleSquareRootCall($E27,$G27,K$15,$B$21,$B$22,$B$23,$B$24,$B$25,$B$27,$B$28,$F$13)</f>
        <v>3.0411502174915119</v>
      </c>
      <c r="L27" s="176">
        <f ca="1">_xll.Export_ParabolicVol_SimpleSquareRootCall($E27,$G27,L$15,$B$21,$B$22,$B$23,$B$24,$B$25,$B$27,$B$28,$F$13)</f>
        <v>2.7528659919738874</v>
      </c>
      <c r="M27" s="176">
        <f ca="1">_xll.Export_ParabolicVol_SimpleSquareRootCall($E27,$G27,M$15,$B$21,$B$22,$B$23,$B$24,$B$25,$B$27,$B$28,$F$13)</f>
        <v>2.5037154075652102</v>
      </c>
      <c r="N27" s="176">
        <f ca="1">_xll.Export_ParabolicVol_SimpleSquareRootCall($E27,$G27,N$15,$B$21,$B$22,$B$23,$B$24,$B$25,$B$27,$B$28,$F$13)</f>
        <v>2.2914090081747402</v>
      </c>
      <c r="O27" s="176">
        <f ca="1">_xll.Export_ParabolicVol_SimpleSquareRootCall($E27,$G27,O$15,$B$21,$B$22,$B$23,$B$24,$B$25,$B$27,$B$28,$F$13)</f>
        <v>2.1137371918417762</v>
      </c>
      <c r="P27" s="176">
        <f ca="1">_xll.Export_ParabolicVol_SimpleSquareRootCall($E27,$G27,P$15,$B$21,$B$22,$B$23,$B$24,$B$25,$B$27,$B$28,$F$13)</f>
        <v>1.9685839282044915</v>
      </c>
      <c r="Q27" s="176">
        <f ca="1">_xll.Export_ParabolicVol_SimpleSquareRootCall($E27,$G27,Q$15,$B$21,$B$22,$B$23,$B$24,$B$25,$B$27,$B$28,$F$13)</f>
        <v>1.8539445328946278</v>
      </c>
      <c r="R27" s="176">
        <f ca="1">_xll.Export_ParabolicVol_SimpleSquareRootCall($E27,$G27,R$15,$B$21,$B$22,$B$23,$B$24,$B$25,$B$27,$B$28,$F$13)</f>
        <v>1.7679455916908644</v>
      </c>
      <c r="S27" s="176">
        <f ca="1">_xll.Export_ParabolicVol_SimpleSquareRootCall($E27,$G27,S$15,$B$21,$B$22,$B$23,$B$24,$B$25,$B$27,$B$28,$F$13)</f>
        <v>1.7088640922838731</v>
      </c>
      <c r="T27" s="176">
        <f ca="1">_xll.Export_ParabolicVol_SimpleSquareRootCall($E27,$G27,T$15,$B$21,$B$22,$B$23,$B$24,$B$25,$B$27,$B$28,$F$13)</f>
        <v>1.675142232245443</v>
      </c>
      <c r="U27" s="176">
        <f ca="1">_xll.Export_ParabolicVol_SimpleSquareRootCall($E27,$G27,U$15,$B$21,$B$22,$B$23,$B$24,$B$25,$B$27,$B$28,$F$13)</f>
        <v>1.6653943342281188</v>
      </c>
      <c r="V27" s="176">
        <f ca="1">_xll.Export_ParabolicVol_SimpleSquareRootCall($E27,$G27,V$15,$B$21,$B$22,$B$23,$B$24,$B$25,$B$27,$B$28,$F$13)</f>
        <v>1.6784026799514269</v>
      </c>
      <c r="W27" s="176">
        <f ca="1">_xll.Export_ParabolicVol_SimpleSquareRootCall($E27,$G27,W$15,$B$21,$B$22,$B$23,$B$24,$B$25,$B$27,$B$28,$F$13)</f>
        <v>1.7130997517285627</v>
      </c>
      <c r="X27" s="176">
        <f ca="1">_xll.Export_ParabolicVol_SimpleSquareRootCall($E27,$G27,X$15,$B$21,$B$22,$B$23,$B$24,$B$25,$B$27,$B$28,$F$13)</f>
        <v>1.7685352400187351</v>
      </c>
      <c r="Y27" s="176">
        <f ca="1">_xll.Export_ParabolicVol_SimpleSquareRootCall($E27,$G27,Y$15,$B$21,$B$22,$B$23,$B$24,$B$25,$B$27,$B$28,$F$13)</f>
        <v>1.8438271809635216</v>
      </c>
      <c r="Z27" s="176">
        <f ca="1">_xll.Export_ParabolicVol_SimpleSquareRootCall($E27,$G27,Z$15,$B$21,$B$22,$B$23,$B$24,$B$25,$B$27,$B$28,$F$13)</f>
        <v>1.9380977305688778</v>
      </c>
      <c r="AA27" s="176">
        <f ca="1">_xll.Export_ParabolicVol_SimpleSquareRootCall($E27,$G27,AA$15,$B$21,$B$22,$B$23,$B$24,$B$25,$B$27,$B$28,$F$13)</f>
        <v>2.0503954096595467</v>
      </c>
      <c r="AB27" s="176">
        <f ca="1">_xll.Export_ParabolicVol_SimpleSquareRootCall($E27,$G27,AB$15,$B$21,$B$22,$B$23,$B$24,$B$25,$B$27,$B$28,$F$13)</f>
        <v>2.179607228478972</v>
      </c>
      <c r="AC27" s="176">
        <f ca="1">_xll.Export_ParabolicVol_SimpleSquareRootCall($E27,$G27,AC$15,$B$21,$B$22,$B$23,$B$24,$B$25,$B$27,$B$28,$F$13)</f>
        <v>2.324365958227891</v>
      </c>
      <c r="AD27" s="176">
        <f ca="1">_xll.Export_ParabolicVol_SimpleSquareRootCall($E27,$G27,AD$15,$B$21,$B$22,$B$23,$B$24,$B$25,$B$27,$B$28,$F$13)</f>
        <v>2.4829599259801594</v>
      </c>
      <c r="AE27" s="176">
        <f ca="1">_xll.Export_ParabolicVol_SimpleSquareRootCall($E27,$G27,AE$15,$B$21,$B$22,$B$23,$B$24,$B$25,$B$27,$B$28,$F$13)</f>
        <v>2.653254926024573</v>
      </c>
      <c r="AF27" s="176">
        <f ca="1">_xll.Export_ParabolicVol_SimpleSquareRootCall($E27,$G27,AF$15,$B$21,$B$22,$B$23,$B$24,$B$25,$B$27,$B$28,$F$13)</f>
        <v>2.8326398747283288</v>
      </c>
      <c r="AG27" s="176">
        <f ca="1">_xll.Export_ParabolicVol_SimpleSquareRootCall($E27,$G27,AG$15,$B$21,$B$22,$B$23,$B$24,$B$25,$B$27,$B$28,$F$13)</f>
        <v>3.0180092239116716</v>
      </c>
      <c r="AH27" s="176">
        <f ca="1">_xll.Export_ParabolicVol_SimpleSquareRootCall($E27,$G27,AH$15,$B$21,$B$22,$B$23,$B$24,$B$25,$B$27,$B$28,$F$13)</f>
        <v>3.2057952489568686</v>
      </c>
      <c r="AJ27" s="176">
        <f ca="1">_xll.Export_Bergomi_SimpleSquareRootCall($E27,$G27,AJ$15,$B$15,$B$16,$B$17,$B$18,$B$19,$G27,$G27+$B$31,SUM!$F$12:$F$28,SUM!$G$12:$G$28,$B$21,$B$22,$B$23,$B$24,$B$25,$B$26,$B$27,$B$28,$B$29,$F$13)</f>
        <v>3.744603983396686</v>
      </c>
      <c r="AK27" s="176">
        <f ca="1">_xll.Export_Bergomi_SimpleSquareRootCall($E27,$G27,AK$15,$B$15,$B$16,$B$17,$B$18,$B$19,$G27,$G27+$B$31,SUM!$F$12:$F$28,SUM!$G$12:$G$28,$B$21,$B$22,$B$23,$B$24,$B$25,$B$26,$B$27,$B$28,$B$29,$F$13)</f>
        <v>3.370866957535859</v>
      </c>
      <c r="AL27" s="176">
        <f ca="1">_xll.Export_Bergomi_SimpleSquareRootCall($E27,$G27,AL$15,$B$15,$B$16,$B$17,$B$18,$B$19,$G27,$G27+$B$31,SUM!$F$12:$F$28,SUM!$G$12:$G$28,$B$21,$B$22,$B$23,$B$24,$B$25,$B$26,$B$27,$B$28,$B$29,$F$13)</f>
        <v>3.0410507227008652</v>
      </c>
      <c r="AM27" s="176">
        <f ca="1">_xll.Export_Bergomi_SimpleSquareRootCall($E27,$G27,AM$15,$B$15,$B$16,$B$17,$B$18,$B$19,$G27,$G27+$B$31,SUM!$F$12:$F$28,SUM!$G$12:$G$28,$B$21,$B$22,$B$23,$B$24,$B$25,$B$26,$B$27,$B$28,$B$29,$F$13)</f>
        <v>2.7527329335451793</v>
      </c>
      <c r="AN27" s="176">
        <f ca="1">_xll.Export_Bergomi_SimpleSquareRootCall($E27,$G27,AN$15,$B$15,$B$16,$B$17,$B$18,$B$19,$G27,$G27+$B$31,SUM!$F$12:$F$28,SUM!$G$12:$G$28,$B$21,$B$22,$B$23,$B$24,$B$25,$B$26,$B$27,$B$28,$B$29,$F$13)</f>
        <v>2.5035534569683477</v>
      </c>
      <c r="AO27" s="176">
        <f ca="1">_xll.Export_Bergomi_SimpleSquareRootCall($E27,$G27,AO$15,$B$15,$B$16,$B$17,$B$18,$B$19,$G27,$G27+$B$31,SUM!$F$12:$F$28,SUM!$G$12:$G$28,$B$21,$B$22,$B$23,$B$24,$B$25,$B$26,$B$27,$B$28,$B$29,$F$13)</f>
        <v>2.2912222386381278</v>
      </c>
      <c r="AP27" s="176">
        <f ca="1">_xll.Export_Bergomi_SimpleSquareRootCall($E27,$G27,AP$15,$B$15,$B$16,$B$17,$B$18,$B$19,$G27,$G27+$B$31,SUM!$F$12:$F$28,SUM!$G$12:$G$28,$B$21,$B$22,$B$23,$B$24,$B$25,$B$26,$B$27,$B$28,$B$29,$F$13)</f>
        <v>2.1135290412706058</v>
      </c>
      <c r="AQ27" s="176">
        <f ca="1">_xll.Export_Bergomi_SimpleSquareRootCall($E27,$G27,AQ$15,$B$15,$B$16,$B$17,$B$18,$B$19,$G27,$G27+$B$31,SUM!$F$12:$F$28,SUM!$G$12:$G$28,$B$21,$B$22,$B$23,$B$24,$B$25,$B$26,$B$27,$B$28,$B$29,$F$13)</f>
        <v>1.9683571930322858</v>
      </c>
      <c r="AR27" s="176">
        <f ca="1">_xll.Export_Bergomi_SimpleSquareRootCall($E27,$G27,AR$15,$B$15,$B$16,$B$17,$B$18,$B$19,$G27,$G27+$B$31,SUM!$F$12:$F$28,SUM!$G$12:$G$28,$B$21,$B$22,$B$23,$B$24,$B$25,$B$26,$B$27,$B$28,$B$29,$F$13)</f>
        <v>1.8537013890605691</v>
      </c>
      <c r="AS27" s="176">
        <f ca="1">_xll.Export_Bergomi_SimpleSquareRootCall($E27,$G27,AS$15,$B$15,$B$16,$B$17,$B$18,$B$19,$G27,$G27+$B$31,SUM!$F$12:$F$28,SUM!$G$12:$G$28,$B$21,$B$22,$B$23,$B$24,$B$25,$B$26,$B$27,$B$28,$B$29,$F$13)</f>
        <v>1.7676876390296594</v>
      </c>
      <c r="AT27" s="176">
        <f ca="1">_xll.Export_Bergomi_SimpleSquareRootCall($E27,$G27,AT$15,$B$15,$B$16,$B$17,$B$18,$B$19,$G27,$G27+$B$31,SUM!$F$12:$F$28,SUM!$G$12:$G$28,$B$21,$B$22,$B$23,$B$24,$B$25,$B$26,$B$27,$B$28,$B$29,$F$13)</f>
        <v>1.7085924185625878</v>
      </c>
      <c r="AU27" s="176">
        <f ca="1">_xll.Export_Bergomi_SimpleSquareRootCall($E27,$G27,AU$15,$B$15,$B$16,$B$17,$B$18,$B$19,$G27,$G27+$B$31,SUM!$F$12:$F$28,SUM!$G$12:$G$28,$B$21,$B$22,$B$23,$B$24,$B$25,$B$26,$B$27,$B$28,$B$29,$F$13)</f>
        <v>1.6748574931113183</v>
      </c>
      <c r="AV27" s="176">
        <f ca="1">_xll.Export_Bergomi_SimpleSquareRootCall($E27,$G27,AV$15,$B$15,$B$16,$B$17,$B$18,$B$19,$G27,$G27+$B$31,SUM!$F$12:$F$28,SUM!$G$12:$G$28,$B$21,$B$22,$B$23,$B$24,$B$25,$B$26,$B$27,$B$28,$B$29,$F$13)</f>
        <v>1.6650968455711683</v>
      </c>
      <c r="AW27" s="176">
        <f ca="1">_xll.Export_Bergomi_SimpleSquareRootCall($E27,$G27,AW$15,$B$15,$B$16,$B$17,$B$18,$B$19,$G27,$G27+$B$31,SUM!$F$12:$F$28,SUM!$G$12:$G$28,$B$21,$B$22,$B$23,$B$24,$B$25,$B$26,$B$27,$B$28,$B$29,$F$13)</f>
        <v>1.6780925196459622</v>
      </c>
      <c r="AX27" s="176">
        <f ca="1">_xll.Export_Bergomi_SimpleSquareRootCall($E27,$G27,AX$15,$B$15,$B$16,$B$17,$B$18,$B$19,$G27,$G27+$B$31,SUM!$F$12:$F$28,SUM!$G$12:$G$28,$B$21,$B$22,$B$23,$B$24,$B$25,$B$26,$B$27,$B$28,$B$29,$F$13)</f>
        <v>1.712776868299603</v>
      </c>
      <c r="AY27" s="176">
        <f ca="1">_xll.Export_Bergomi_SimpleSquareRootCall($E27,$G27,AY$15,$B$15,$B$16,$B$17,$B$18,$B$19,$G27,$G27+$B$31,SUM!$F$12:$F$28,SUM!$G$12:$G$28,$B$21,$B$22,$B$23,$B$24,$B$25,$B$26,$B$27,$B$28,$B$29,$F$13)</f>
        <v>1.7681995663091692</v>
      </c>
      <c r="AZ27" s="176">
        <f ca="1">_xll.Export_Bergomi_SimpleSquareRootCall($E27,$G27,AZ$15,$B$15,$B$16,$B$17,$B$18,$B$19,$G27,$G27+$B$31,SUM!$F$12:$F$28,SUM!$G$12:$G$28,$B$21,$B$22,$B$23,$B$24,$B$25,$B$26,$B$27,$B$28,$B$29,$F$13)</f>
        <v>1.8434787511532789</v>
      </c>
      <c r="BA27" s="176">
        <f ca="1">_xll.Export_Bergomi_SimpleSquareRootCall($E27,$G27,BA$15,$B$15,$B$16,$B$17,$B$18,$B$19,$G27,$G27+$B$31,SUM!$F$12:$F$28,SUM!$G$12:$G$28,$B$21,$B$22,$B$23,$B$24,$B$25,$B$26,$B$27,$B$28,$B$29,$F$13)</f>
        <v>1.9377367987333673</v>
      </c>
      <c r="BB27" s="176">
        <f ca="1">_xll.Export_Bergomi_SimpleSquareRootCall($E27,$G27,BB$15,$B$15,$B$16,$B$17,$B$18,$B$19,$G27,$G27+$B$31,SUM!$F$12:$F$28,SUM!$G$12:$G$28,$B$21,$B$22,$B$23,$B$24,$B$25,$B$26,$B$27,$B$28,$B$29,$F$13)</f>
        <v>2.0500225673194374</v>
      </c>
      <c r="BC27" s="176">
        <f ca="1">_xll.Export_Bergomi_SimpleSquareRootCall($E27,$G27,BC$15,$B$15,$B$16,$B$17,$B$18,$B$19,$G27,$G27+$B$31,SUM!$F$12:$F$28,SUM!$G$12:$G$28,$B$21,$B$22,$B$23,$B$24,$B$25,$B$26,$B$27,$B$28,$B$29,$F$13)</f>
        <v>2.1792235172313554</v>
      </c>
      <c r="BD27" s="176">
        <f ca="1">_xll.Export_Bergomi_SimpleSquareRootCall($E27,$G27,BD$15,$B$15,$B$16,$B$17,$B$18,$B$19,$G27,$G27+$B$31,SUM!$F$12:$F$28,SUM!$G$12:$G$28,$B$21,$B$22,$B$23,$B$24,$B$25,$B$26,$B$27,$B$28,$B$29,$F$13)</f>
        <v>2.3239729715980015</v>
      </c>
      <c r="BE27" s="176">
        <f ca="1">_xll.Export_Bergomi_SimpleSquareRootCall($E27,$G27,BE$15,$B$15,$B$16,$B$17,$B$18,$B$19,$G27,$G27+$B$31,SUM!$F$12:$F$28,SUM!$G$12:$G$28,$B$21,$B$22,$B$23,$B$24,$B$25,$B$26,$B$27,$B$28,$B$29,$F$13)</f>
        <v>2.4825598922440868</v>
      </c>
      <c r="BF27" s="176">
        <f ca="1">_xll.Export_Bergomi_SimpleSquareRootCall($E27,$G27,BF$15,$B$15,$B$16,$B$17,$B$18,$B$19,$G27,$G27+$B$31,SUM!$F$12:$F$28,SUM!$G$12:$G$28,$B$21,$B$22,$B$23,$B$24,$B$25,$B$26,$B$27,$B$28,$B$29,$F$13)</f>
        <v>2.6528507612220453</v>
      </c>
      <c r="BG27" s="176">
        <f ca="1">_xll.Export_Bergomi_SimpleSquareRootCall($E27,$G27,BG$15,$B$15,$B$16,$B$17,$B$18,$B$19,$G27,$G27+$B$31,SUM!$F$12:$F$28,SUM!$G$12:$G$28,$B$21,$B$22,$B$23,$B$24,$B$25,$B$26,$B$27,$B$28,$B$29,$F$13)</f>
        <v>2.8322351928878051</v>
      </c>
      <c r="BH27" s="176">
        <f ca="1">_xll.Export_Bergomi_SimpleSquareRootCall($E27,$G27,BH$15,$B$15,$B$16,$B$17,$B$18,$B$19,$G27,$G27+$B$31,SUM!$F$12:$F$28,SUM!$G$12:$G$28,$B$21,$B$22,$B$23,$B$24,$B$25,$B$26,$B$27,$B$28,$B$29,$F$13)</f>
        <v>3.0176082903421824</v>
      </c>
      <c r="BI27" s="176">
        <f ca="1">_xll.Export_Bergomi_SimpleSquareRootCall($E27,$G27,BI$15,$B$15,$B$16,$B$17,$B$18,$B$19,$G27,$G27+$B$31,SUM!$F$12:$F$28,SUM!$G$12:$G$28,$B$21,$B$22,$B$23,$B$24,$B$25,$B$26,$B$27,$B$28,$B$29,$F$13)</f>
        <v>3.2054028632299345</v>
      </c>
      <c r="BL27" s="169" t="e">
        <f ca="1">_xll.Export_ParabolicVol_VolSwapOption($G27,$G27,$G27+$B$31,BL$15,$B$15,$B$16,$B$17,$B$18,$B$19,$B$21,$B$22,$B$23,$B$24,SUM!$F$12:$F$28,SUM!$G$12:$G$28,OptionRacine!$B$27,OptionRacine!$B$26,OptionRacine!$B$28,OptionRacine!$F$13,OptionRacine!$BL$11,OptionRacine!$B$29)</f>
        <v>#VALUE!</v>
      </c>
      <c r="BM27" s="169" t="e">
        <f ca="1">_xll.Export_ParabolicVol_VolSwapOption($G27,$G27,$G27+$B$31,BM$15,$B$15,$B$16,$B$17,$B$18,$B$19,$B$21,$B$22,$B$23,$B$24,SUM!$F$12:$F$28,SUM!$G$12:$G$28,OptionRacine!$B$27,OptionRacine!$B$26,OptionRacine!$B$28,OptionRacine!$F$13,OptionRacine!$BL$11,OptionRacine!$B$29)</f>
        <v>#VALUE!</v>
      </c>
      <c r="BN27" s="169" t="e">
        <f ca="1">_xll.Export_ParabolicVol_VolSwapOption($G27,$G27,$G27+$B$31,BN$15,$B$15,$B$16,$B$17,$B$18,$B$19,$B$21,$B$22,$B$23,$B$24,SUM!$F$12:$F$28,SUM!$G$12:$G$28,OptionRacine!$B$27,OptionRacine!$B$26,OptionRacine!$B$28,OptionRacine!$F$13,OptionRacine!$BL$11,OptionRacine!$B$29)</f>
        <v>#VALUE!</v>
      </c>
      <c r="BO27" s="169" t="e">
        <f ca="1">_xll.Export_ParabolicVol_VolSwapOption($G27,$G27,$G27+$B$31,BO$15,$B$15,$B$16,$B$17,$B$18,$B$19,$B$21,$B$22,$B$23,$B$24,SUM!$F$12:$F$28,SUM!$G$12:$G$28,OptionRacine!$B$27,OptionRacine!$B$26,OptionRacine!$B$28,OptionRacine!$F$13,OptionRacine!$BL$11,OptionRacine!$B$29)</f>
        <v>#VALUE!</v>
      </c>
      <c r="BP27" s="169" t="e">
        <f ca="1">_xll.Export_ParabolicVol_VolSwapOption($G27,$G27,$G27+$B$31,BP$15,$B$15,$B$16,$B$17,$B$18,$B$19,$B$21,$B$22,$B$23,$B$24,SUM!$F$12:$F$28,SUM!$G$12:$G$28,OptionRacine!$B$27,OptionRacine!$B$26,OptionRacine!$B$28,OptionRacine!$F$13,OptionRacine!$BL$11,OptionRacine!$B$29)</f>
        <v>#VALUE!</v>
      </c>
      <c r="BQ27" s="169" t="e">
        <f ca="1">_xll.Export_ParabolicVol_VolSwapOption($G27,$G27,$G27+$B$31,BQ$15,$B$15,$B$16,$B$17,$B$18,$B$19,$B$21,$B$22,$B$23,$B$24,SUM!$F$12:$F$28,SUM!$G$12:$G$28,OptionRacine!$B$27,OptionRacine!$B$26,OptionRacine!$B$28,OptionRacine!$F$13,OptionRacine!$BL$11,OptionRacine!$B$29)</f>
        <v>#VALUE!</v>
      </c>
      <c r="BR27" s="169" t="e">
        <f ca="1">_xll.Export_ParabolicVol_VolSwapOption($G27,$G27,$G27+$B$31,BR$15,$B$15,$B$16,$B$17,$B$18,$B$19,$B$21,$B$22,$B$23,$B$24,SUM!$F$12:$F$28,SUM!$G$12:$G$28,OptionRacine!$B$27,OptionRacine!$B$26,OptionRacine!$B$28,OptionRacine!$F$13,OptionRacine!$BL$11,OptionRacine!$B$29)</f>
        <v>#VALUE!</v>
      </c>
      <c r="BS27" s="169" t="e">
        <f ca="1">_xll.Export_ParabolicVol_VolSwapOption($G27,$G27,$G27+$B$31,BS$15,$B$15,$B$16,$B$17,$B$18,$B$19,$B$21,$B$22,$B$23,$B$24,SUM!$F$12:$F$28,SUM!$G$12:$G$28,OptionRacine!$B$27,OptionRacine!$B$26,OptionRacine!$B$28,OptionRacine!$F$13,OptionRacine!$BL$11,OptionRacine!$B$29)</f>
        <v>#VALUE!</v>
      </c>
      <c r="BT27" s="169" t="e">
        <f ca="1">_xll.Export_ParabolicVol_VolSwapOption($G27,$G27,$G27+$B$31,BT$15,$B$15,$B$16,$B$17,$B$18,$B$19,$B$21,$B$22,$B$23,$B$24,SUM!$F$12:$F$28,SUM!$G$12:$G$28,OptionRacine!$B$27,OptionRacine!$B$26,OptionRacine!$B$28,OptionRacine!$F$13,OptionRacine!$BL$11,OptionRacine!$B$29)</f>
        <v>#VALUE!</v>
      </c>
      <c r="BU27" s="169" t="e">
        <f ca="1">_xll.Export_ParabolicVol_VolSwapOption($G27,$G27,$G27+$B$31,BU$15,$B$15,$B$16,$B$17,$B$18,$B$19,$B$21,$B$22,$B$23,$B$24,SUM!$F$12:$F$28,SUM!$G$12:$G$28,OptionRacine!$B$27,OptionRacine!$B$26,OptionRacine!$B$28,OptionRacine!$F$13,OptionRacine!$BL$11,OptionRacine!$B$29)</f>
        <v>#VALUE!</v>
      </c>
      <c r="BV27" s="169" t="e">
        <f ca="1">_xll.Export_ParabolicVol_VolSwapOption($G27,$G27,$G27+$B$31,BV$15,$B$15,$B$16,$B$17,$B$18,$B$19,$B$21,$B$22,$B$23,$B$24,SUM!$F$12:$F$28,SUM!$G$12:$G$28,OptionRacine!$B$27,OptionRacine!$B$26,OptionRacine!$B$28,OptionRacine!$F$13,OptionRacine!$BL$11,OptionRacine!$B$29)</f>
        <v>#VALUE!</v>
      </c>
      <c r="BW27" s="169" t="e">
        <f ca="1">_xll.Export_ParabolicVol_VolSwapOption($G27,$G27,$G27+$B$31,BW$15,$B$15,$B$16,$B$17,$B$18,$B$19,$B$21,$B$22,$B$23,$B$24,SUM!$F$12:$F$28,SUM!$G$12:$G$28,OptionRacine!$B$27,OptionRacine!$B$26,OptionRacine!$B$28,OptionRacine!$F$13,OptionRacine!$BL$11,OptionRacine!$B$29)</f>
        <v>#VALUE!</v>
      </c>
      <c r="BX27" s="169" t="e">
        <f ca="1">_xll.Export_ParabolicVol_VolSwapOption($G27,$G27,$G27+$B$31,BX$15,$B$15,$B$16,$B$17,$B$18,$B$19,$B$21,$B$22,$B$23,$B$24,SUM!$F$12:$F$28,SUM!$G$12:$G$28,OptionRacine!$B$27,OptionRacine!$B$26,OptionRacine!$B$28,OptionRacine!$F$13,OptionRacine!$BL$11,OptionRacine!$B$29)</f>
        <v>#VALUE!</v>
      </c>
      <c r="BY27" s="169" t="e">
        <f ca="1">_xll.Export_ParabolicVol_VolSwapOption($G27,$G27,$G27+$B$31,BY$15,$B$15,$B$16,$B$17,$B$18,$B$19,$B$21,$B$22,$B$23,$B$24,SUM!$F$12:$F$28,SUM!$G$12:$G$28,OptionRacine!$B$27,OptionRacine!$B$26,OptionRacine!$B$28,OptionRacine!$F$13,OptionRacine!$BL$11,OptionRacine!$B$29)</f>
        <v>#VALUE!</v>
      </c>
      <c r="BZ27" s="169" t="e">
        <f ca="1">_xll.Export_ParabolicVol_VolSwapOption($G27,$G27,$G27+$B$31,BZ$15,$B$15,$B$16,$B$17,$B$18,$B$19,$B$21,$B$22,$B$23,$B$24,SUM!$F$12:$F$28,SUM!$G$12:$G$28,OptionRacine!$B$27,OptionRacine!$B$26,OptionRacine!$B$28,OptionRacine!$F$13,OptionRacine!$BL$11,OptionRacine!$B$29)</f>
        <v>#VALUE!</v>
      </c>
      <c r="CA27" s="169" t="e">
        <f ca="1">_xll.Export_ParabolicVol_VolSwapOption($G27,$G27,$G27+$B$31,CA$15,$B$15,$B$16,$B$17,$B$18,$B$19,$B$21,$B$22,$B$23,$B$24,SUM!$F$12:$F$28,SUM!$G$12:$G$28,OptionRacine!$B$27,OptionRacine!$B$26,OptionRacine!$B$28,OptionRacine!$F$13,OptionRacine!$BL$11,OptionRacine!$B$29)</f>
        <v>#VALUE!</v>
      </c>
      <c r="CB27" s="169" t="e">
        <f ca="1">_xll.Export_ParabolicVol_VolSwapOption($G27,$G27,$G27+$B$31,CB$15,$B$15,$B$16,$B$17,$B$18,$B$19,$B$21,$B$22,$B$23,$B$24,SUM!$F$12:$F$28,SUM!$G$12:$G$28,OptionRacine!$B$27,OptionRacine!$B$26,OptionRacine!$B$28,OptionRacine!$F$13,OptionRacine!$BL$11,OptionRacine!$B$29)</f>
        <v>#VALUE!</v>
      </c>
      <c r="CC27" s="169" t="e">
        <f ca="1">_xll.Export_ParabolicVol_VolSwapOption($G27,$G27,$G27+$B$31,CC$15,$B$15,$B$16,$B$17,$B$18,$B$19,$B$21,$B$22,$B$23,$B$24,SUM!$F$12:$F$28,SUM!$G$12:$G$28,OptionRacine!$B$27,OptionRacine!$B$26,OptionRacine!$B$28,OptionRacine!$F$13,OptionRacine!$BL$11,OptionRacine!$B$29)</f>
        <v>#VALUE!</v>
      </c>
      <c r="CD27" s="169" t="e">
        <f ca="1">_xll.Export_ParabolicVol_VolSwapOption($G27,$G27,$G27+$B$31,CD$15,$B$15,$B$16,$B$17,$B$18,$B$19,$B$21,$B$22,$B$23,$B$24,SUM!$F$12:$F$28,SUM!$G$12:$G$28,OptionRacine!$B$27,OptionRacine!$B$26,OptionRacine!$B$28,OptionRacine!$F$13,OptionRacine!$BL$11,OptionRacine!$B$29)</f>
        <v>#VALUE!</v>
      </c>
      <c r="CE27" s="169" t="e">
        <f ca="1">_xll.Export_ParabolicVol_VolSwapOption($G27,$G27,$G27+$B$31,CE$15,$B$15,$B$16,$B$17,$B$18,$B$19,$B$21,$B$22,$B$23,$B$24,SUM!$F$12:$F$28,SUM!$G$12:$G$28,OptionRacine!$B$27,OptionRacine!$B$26,OptionRacine!$B$28,OptionRacine!$F$13,OptionRacine!$BL$11,OptionRacine!$B$29)</f>
        <v>#VALUE!</v>
      </c>
      <c r="CF27" s="169" t="e">
        <f ca="1">_xll.Export_ParabolicVol_VolSwapOption($G27,$G27,$G27+$B$31,CF$15,$B$15,$B$16,$B$17,$B$18,$B$19,$B$21,$B$22,$B$23,$B$24,SUM!$F$12:$F$28,SUM!$G$12:$G$28,OptionRacine!$B$27,OptionRacine!$B$26,OptionRacine!$B$28,OptionRacine!$F$13,OptionRacine!$BL$11,OptionRacine!$B$29)</f>
        <v>#VALUE!</v>
      </c>
      <c r="CG27" s="169" t="e">
        <f ca="1">_xll.Export_ParabolicVol_VolSwapOption($G27,$G27,$G27+$B$31,CG$15,$B$15,$B$16,$B$17,$B$18,$B$19,$B$21,$B$22,$B$23,$B$24,SUM!$F$12:$F$28,SUM!$G$12:$G$28,OptionRacine!$B$27,OptionRacine!$B$26,OptionRacine!$B$28,OptionRacine!$F$13,OptionRacine!$BL$11,OptionRacine!$B$29)</f>
        <v>#VALUE!</v>
      </c>
      <c r="CH27" s="169" t="e">
        <f ca="1">_xll.Export_ParabolicVol_VolSwapOption($G27,$G27,$G27+$B$31,CH$15,$B$15,$B$16,$B$17,$B$18,$B$19,$B$21,$B$22,$B$23,$B$24,SUM!$F$12:$F$28,SUM!$G$12:$G$28,OptionRacine!$B$27,OptionRacine!$B$26,OptionRacine!$B$28,OptionRacine!$F$13,OptionRacine!$BL$11,OptionRacine!$B$29)</f>
        <v>#VALUE!</v>
      </c>
      <c r="CI27" s="169" t="e">
        <f ca="1">_xll.Export_ParabolicVol_VolSwapOption($G27,$G27,$G27+$B$31,CI$15,$B$15,$B$16,$B$17,$B$18,$B$19,$B$21,$B$22,$B$23,$B$24,SUM!$F$12:$F$28,SUM!$G$12:$G$28,OptionRacine!$B$27,OptionRacine!$B$26,OptionRacine!$B$28,OptionRacine!$F$13,OptionRacine!$BL$11,OptionRacine!$B$29)</f>
        <v>#VALUE!</v>
      </c>
      <c r="CJ27" s="169" t="e">
        <f ca="1">_xll.Export_ParabolicVol_VolSwapOption($G27,$G27,$G27+$B$31,CJ$15,$B$15,$B$16,$B$17,$B$18,$B$19,$B$21,$B$22,$B$23,$B$24,SUM!$F$12:$F$28,SUM!$G$12:$G$28,OptionRacine!$B$27,OptionRacine!$B$26,OptionRacine!$B$28,OptionRacine!$F$13,OptionRacine!$BL$11,OptionRacine!$B$29)</f>
        <v>#VALUE!</v>
      </c>
      <c r="CK27" s="169" t="e">
        <f ca="1">_xll.Export_ParabolicVol_VolSwapOption($G27,$G27,$G27+$B$31,CK$15,$B$15,$B$16,$B$17,$B$18,$B$19,$B$21,$B$22,$B$23,$B$24,SUM!$F$12:$F$28,SUM!$G$12:$G$28,OptionRacine!$B$27,OptionRacine!$B$26,OptionRacine!$B$28,OptionRacine!$F$13,OptionRacine!$BL$11,OptionRacine!$B$29)</f>
        <v>#VALUE!</v>
      </c>
      <c r="CN27" s="181">
        <f ca="1">_xll.Export_ParabolicVol_VIXLikeOption(SUM!$F$12:$F$28,SUM!$G$12:$G$28,$E27,$G27,CN$15,$B$15,$B$16,$B$17,$B$18,$B$19,$B$21,$B$22,$B$23,$B$24,$B$25,$B$27,$B$26,$B$28,$F$13,$B$31,$CN$11,$B$29)</f>
        <v>3.744603983396686</v>
      </c>
      <c r="CO27" s="181">
        <f ca="1">_xll.Export_ParabolicVol_VIXLikeOption(SUM!$F$12:$F$28,SUM!$G$12:$G$28,$E27,$G27,CO$15,$B$15,$B$16,$B$17,$B$18,$B$19,$B$21,$B$22,$B$23,$B$24,$B$25,$B$27,$B$26,$B$28,$F$13,$B$31,$CN$11,$B$29)</f>
        <v>3.370866957535859</v>
      </c>
      <c r="CP27" s="181">
        <f ca="1">_xll.Export_ParabolicVol_VIXLikeOption(SUM!$F$12:$F$28,SUM!$G$12:$G$28,$E27,$G27,CP$15,$B$15,$B$16,$B$17,$B$18,$B$19,$B$21,$B$22,$B$23,$B$24,$B$25,$B$27,$B$26,$B$28,$F$13,$B$31,$CN$11,$B$29)</f>
        <v>3.0410507227008652</v>
      </c>
      <c r="CQ27" s="181">
        <f ca="1">_xll.Export_ParabolicVol_VIXLikeOption(SUM!$F$12:$F$28,SUM!$G$12:$G$28,$E27,$G27,CQ$15,$B$15,$B$16,$B$17,$B$18,$B$19,$B$21,$B$22,$B$23,$B$24,$B$25,$B$27,$B$26,$B$28,$F$13,$B$31,$CN$11,$B$29)</f>
        <v>2.7527329335451793</v>
      </c>
      <c r="CR27" s="181">
        <f ca="1">_xll.Export_ParabolicVol_VIXLikeOption(SUM!$F$12:$F$28,SUM!$G$12:$G$28,$E27,$G27,CR$15,$B$15,$B$16,$B$17,$B$18,$B$19,$B$21,$B$22,$B$23,$B$24,$B$25,$B$27,$B$26,$B$28,$F$13,$B$31,$CN$11,$B$29)</f>
        <v>2.5035534569683477</v>
      </c>
      <c r="CS27" s="181">
        <f ca="1">_xll.Export_ParabolicVol_VIXLikeOption(SUM!$F$12:$F$28,SUM!$G$12:$G$28,$E27,$G27,CS$15,$B$15,$B$16,$B$17,$B$18,$B$19,$B$21,$B$22,$B$23,$B$24,$B$25,$B$27,$B$26,$B$28,$F$13,$B$31,$CN$11,$B$29)</f>
        <v>2.2912222386381278</v>
      </c>
      <c r="CT27" s="181">
        <f ca="1">_xll.Export_ParabolicVol_VIXLikeOption(SUM!$F$12:$F$28,SUM!$G$12:$G$28,$E27,$G27,CT$15,$B$15,$B$16,$B$17,$B$18,$B$19,$B$21,$B$22,$B$23,$B$24,$B$25,$B$27,$B$26,$B$28,$F$13,$B$31,$CN$11,$B$29)</f>
        <v>2.1135290412706058</v>
      </c>
      <c r="CU27" s="181">
        <f ca="1">_xll.Export_ParabolicVol_VIXLikeOption(SUM!$F$12:$F$28,SUM!$G$12:$G$28,$E27,$G27,CU$15,$B$15,$B$16,$B$17,$B$18,$B$19,$B$21,$B$22,$B$23,$B$24,$B$25,$B$27,$B$26,$B$28,$F$13,$B$31,$CN$11,$B$29)</f>
        <v>1.9683571930322858</v>
      </c>
      <c r="CV27" s="181">
        <f ca="1">_xll.Export_ParabolicVol_VIXLikeOption(SUM!$F$12:$F$28,SUM!$G$12:$G$28,$E27,$G27,CV$15,$B$15,$B$16,$B$17,$B$18,$B$19,$B$21,$B$22,$B$23,$B$24,$B$25,$B$27,$B$26,$B$28,$F$13,$B$31,$CN$11,$B$29)</f>
        <v>1.8537013890605691</v>
      </c>
      <c r="CW27" s="181">
        <f ca="1">_xll.Export_ParabolicVol_VIXLikeOption(SUM!$F$12:$F$28,SUM!$G$12:$G$28,$E27,$G27,CW$15,$B$15,$B$16,$B$17,$B$18,$B$19,$B$21,$B$22,$B$23,$B$24,$B$25,$B$27,$B$26,$B$28,$F$13,$B$31,$CN$11,$B$29)</f>
        <v>1.7676876390296594</v>
      </c>
      <c r="CX27" s="181">
        <f ca="1">_xll.Export_ParabolicVol_VIXLikeOption(SUM!$F$12:$F$28,SUM!$G$12:$G$28,$E27,$G27,CX$15,$B$15,$B$16,$B$17,$B$18,$B$19,$B$21,$B$22,$B$23,$B$24,$B$25,$B$27,$B$26,$B$28,$F$13,$B$31,$CN$11,$B$29)</f>
        <v>1.7085924185625878</v>
      </c>
      <c r="CY27" s="181">
        <f ca="1">_xll.Export_ParabolicVol_VIXLikeOption(SUM!$F$12:$F$28,SUM!$G$12:$G$28,$E27,$G27,CY$15,$B$15,$B$16,$B$17,$B$18,$B$19,$B$21,$B$22,$B$23,$B$24,$B$25,$B$27,$B$26,$B$28,$F$13,$B$31,$CN$11,$B$29)</f>
        <v>1.6748574931113183</v>
      </c>
      <c r="CZ27" s="181">
        <f ca="1">_xll.Export_ParabolicVol_VIXLikeOption(SUM!$F$12:$F$28,SUM!$G$12:$G$28,$E27,$G27,CZ$15,$B$15,$B$16,$B$17,$B$18,$B$19,$B$21,$B$22,$B$23,$B$24,$B$25,$B$27,$B$26,$B$28,$F$13,$B$31,$CN$11,$B$29)</f>
        <v>1.6650968455711683</v>
      </c>
      <c r="DA27" s="181">
        <f ca="1">_xll.Export_ParabolicVol_VIXLikeOption(SUM!$F$12:$F$28,SUM!$G$12:$G$28,$E27,$G27,DA$15,$B$15,$B$16,$B$17,$B$18,$B$19,$B$21,$B$22,$B$23,$B$24,$B$25,$B$27,$B$26,$B$28,$F$13,$B$31,$CN$11,$B$29)</f>
        <v>1.6780925196459622</v>
      </c>
      <c r="DB27" s="181">
        <f ca="1">_xll.Export_ParabolicVol_VIXLikeOption(SUM!$F$12:$F$28,SUM!$G$12:$G$28,$E27,$G27,DB$15,$B$15,$B$16,$B$17,$B$18,$B$19,$B$21,$B$22,$B$23,$B$24,$B$25,$B$27,$B$26,$B$28,$F$13,$B$31,$CN$11,$B$29)</f>
        <v>1.712776868299603</v>
      </c>
      <c r="DC27" s="181">
        <f ca="1">_xll.Export_ParabolicVol_VIXLikeOption(SUM!$F$12:$F$28,SUM!$G$12:$G$28,$E27,$G27,DC$15,$B$15,$B$16,$B$17,$B$18,$B$19,$B$21,$B$22,$B$23,$B$24,$B$25,$B$27,$B$26,$B$28,$F$13,$B$31,$CN$11,$B$29)</f>
        <v>1.7681995663091692</v>
      </c>
      <c r="DD27" s="181">
        <f ca="1">_xll.Export_ParabolicVol_VIXLikeOption(SUM!$F$12:$F$28,SUM!$G$12:$G$28,$E27,$G27,DD$15,$B$15,$B$16,$B$17,$B$18,$B$19,$B$21,$B$22,$B$23,$B$24,$B$25,$B$27,$B$26,$B$28,$F$13,$B$31,$CN$11,$B$29)</f>
        <v>1.8434787511532789</v>
      </c>
      <c r="DE27" s="181">
        <f ca="1">_xll.Export_ParabolicVol_VIXLikeOption(SUM!$F$12:$F$28,SUM!$G$12:$G$28,$E27,$G27,DE$15,$B$15,$B$16,$B$17,$B$18,$B$19,$B$21,$B$22,$B$23,$B$24,$B$25,$B$27,$B$26,$B$28,$F$13,$B$31,$CN$11,$B$29)</f>
        <v>1.9377367987333673</v>
      </c>
      <c r="DF27" s="181">
        <f ca="1">_xll.Export_ParabolicVol_VIXLikeOption(SUM!$F$12:$F$28,SUM!$G$12:$G$28,$E27,$G27,DF$15,$B$15,$B$16,$B$17,$B$18,$B$19,$B$21,$B$22,$B$23,$B$24,$B$25,$B$27,$B$26,$B$28,$F$13,$B$31,$CN$11,$B$29)</f>
        <v>2.0500225673194374</v>
      </c>
      <c r="DG27" s="181">
        <f ca="1">_xll.Export_ParabolicVol_VIXLikeOption(SUM!$F$12:$F$28,SUM!$G$12:$G$28,$E27,$G27,DG$15,$B$15,$B$16,$B$17,$B$18,$B$19,$B$21,$B$22,$B$23,$B$24,$B$25,$B$27,$B$26,$B$28,$F$13,$B$31,$CN$11,$B$29)</f>
        <v>2.1792235172313554</v>
      </c>
      <c r="DH27" s="181">
        <f ca="1">_xll.Export_ParabolicVol_VIXLikeOption(SUM!$F$12:$F$28,SUM!$G$12:$G$28,$E27,$G27,DH$15,$B$15,$B$16,$B$17,$B$18,$B$19,$B$21,$B$22,$B$23,$B$24,$B$25,$B$27,$B$26,$B$28,$F$13,$B$31,$CN$11,$B$29)</f>
        <v>2.3239729715980015</v>
      </c>
      <c r="DI27" s="181">
        <f ca="1">_xll.Export_ParabolicVol_VIXLikeOption(SUM!$F$12:$F$28,SUM!$G$12:$G$28,$E27,$G27,DI$15,$B$15,$B$16,$B$17,$B$18,$B$19,$B$21,$B$22,$B$23,$B$24,$B$25,$B$27,$B$26,$B$28,$F$13,$B$31,$CN$11,$B$29)</f>
        <v>2.4825598922440868</v>
      </c>
      <c r="DJ27" s="181">
        <f ca="1">_xll.Export_ParabolicVol_VIXLikeOption(SUM!$F$12:$F$28,SUM!$G$12:$G$28,$E27,$G27,DJ$15,$B$15,$B$16,$B$17,$B$18,$B$19,$B$21,$B$22,$B$23,$B$24,$B$25,$B$27,$B$26,$B$28,$F$13,$B$31,$CN$11,$B$29)</f>
        <v>2.6528507612220453</v>
      </c>
      <c r="DK27" s="181">
        <f ca="1">_xll.Export_ParabolicVol_VIXLikeOption(SUM!$F$12:$F$28,SUM!$G$12:$G$28,$E27,$G27,DK$15,$B$15,$B$16,$B$17,$B$18,$B$19,$B$21,$B$22,$B$23,$B$24,$B$25,$B$27,$B$26,$B$28,$F$13,$B$31,$CN$11,$B$29)</f>
        <v>2.8322351928878051</v>
      </c>
      <c r="DL27" s="181">
        <f ca="1">_xll.Export_ParabolicVol_VIXLikeOption(SUM!$F$12:$F$28,SUM!$G$12:$G$28,$E27,$G27,DL$15,$B$15,$B$16,$B$17,$B$18,$B$19,$B$21,$B$22,$B$23,$B$24,$B$25,$B$27,$B$26,$B$28,$F$13,$B$31,$CN$11,$B$29)</f>
        <v>3.0176082903421824</v>
      </c>
      <c r="DM27" s="181">
        <f ca="1">_xll.Export_ParabolicVol_VIXLikeOption(SUM!$F$12:$F$28,SUM!$G$12:$G$28,$E27,$G27,DM$15,$B$15,$B$16,$B$17,$B$18,$B$19,$B$21,$B$22,$B$23,$B$24,$B$25,$B$27,$B$26,$B$28,$F$13,$B$31,$CN$11,$B$29)</f>
        <v>3.2054028632299345</v>
      </c>
    </row>
    <row r="28" spans="1:117" ht="15.75" thickBot="1">
      <c r="A28" s="1" t="s">
        <v>18</v>
      </c>
      <c r="B28" s="35">
        <v>10</v>
      </c>
      <c r="E28" s="26">
        <v>19</v>
      </c>
      <c r="F28" s="42">
        <v>42083</v>
      </c>
      <c r="G28" s="13">
        <f ca="1">(F28-SUM!$B$4)/365.25</f>
        <v>1.0266940451745379</v>
      </c>
      <c r="I28" s="176">
        <f ca="1">_xll.Export_ParabolicVol_SimpleSquareRootCall($E28,$G28,I$15,$B$21,$B$22,$B$23,$B$24,$B$25,$B$27,$B$28,$F$13)</f>
        <v>3.72116951358083</v>
      </c>
      <c r="J28" s="176">
        <f ca="1">_xll.Export_ParabolicVol_SimpleSquareRootCall($E28,$G28,J$15,$B$21,$B$22,$B$23,$B$24,$B$25,$B$27,$B$28,$F$13)</f>
        <v>3.3453774075023812</v>
      </c>
      <c r="K28" s="176">
        <f ca="1">_xll.Export_ParabolicVol_SimpleSquareRootCall($E28,$G28,K$15,$B$21,$B$22,$B$23,$B$24,$B$25,$B$27,$B$28,$F$13)</f>
        <v>3.0141090730031777</v>
      </c>
      <c r="L28" s="176">
        <f ca="1">_xll.Export_ParabolicVol_SimpleSquareRootCall($E28,$G28,L$15,$B$21,$B$22,$B$23,$B$24,$B$25,$B$27,$B$28,$F$13)</f>
        <v>2.7249672682961581</v>
      </c>
      <c r="M28" s="176">
        <f ca="1">_xll.Export_ParabolicVol_SimpleSquareRootCall($E28,$G28,M$15,$B$21,$B$22,$B$23,$B$24,$B$25,$B$27,$B$28,$F$13)</f>
        <v>2.4756014561259172</v>
      </c>
      <c r="N28" s="176">
        <f ca="1">_xll.Export_ParabolicVol_SimpleSquareRootCall($E28,$G28,N$15,$B$21,$B$22,$B$23,$B$24,$B$25,$B$27,$B$28,$F$13)</f>
        <v>2.2637178060421324</v>
      </c>
      <c r="O28" s="176">
        <f ca="1">_xll.Export_ParabolicVol_SimpleSquareRootCall($E28,$G28,O$15,$B$21,$B$22,$B$23,$B$24,$B$25,$B$27,$B$28,$F$13)</f>
        <v>2.0870917273378615</v>
      </c>
      <c r="P28" s="176">
        <f ca="1">_xll.Export_ParabolicVol_SimpleSquareRootCall($E28,$G28,P$15,$B$21,$B$22,$B$23,$B$24,$B$25,$B$27,$B$28,$F$13)</f>
        <v>1.9435849156385436</v>
      </c>
      <c r="Q28" s="176">
        <f ca="1">_xll.Export_ParabolicVol_SimpleSquareRootCall($E28,$G28,Q$15,$B$21,$B$22,$B$23,$B$24,$B$25,$B$27,$B$28,$F$13)</f>
        <v>1.8311666505234885</v>
      </c>
      <c r="R28" s="176">
        <f ca="1">_xll.Export_ParabolicVol_SimpleSquareRootCall($E28,$G28,R$15,$B$21,$B$22,$B$23,$B$24,$B$25,$B$27,$B$28,$F$13)</f>
        <v>1.747937029767715</v>
      </c>
      <c r="S28" s="176">
        <f ca="1">_xll.Export_ParabolicVol_SimpleSquareRootCall($E28,$G28,S$15,$B$21,$B$22,$B$23,$B$24,$B$25,$B$27,$B$28,$F$13)</f>
        <v>1.6921487537575746</v>
      </c>
      <c r="T28" s="176">
        <f ca="1">_xll.Export_ParabolicVol_SimpleSquareRootCall($E28,$G28,T$15,$B$21,$B$22,$B$23,$B$24,$B$25,$B$27,$B$28,$F$13)</f>
        <v>1.6622235143541886</v>
      </c>
      <c r="U28" s="176">
        <f ca="1">_xll.Export_ParabolicVol_SimpleSquareRootCall($E28,$G28,U$15,$B$21,$B$22,$B$23,$B$24,$B$25,$B$27,$B$28,$F$13)</f>
        <v>1.6567590903562608</v>
      </c>
      <c r="V28" s="176">
        <f ca="1">_xll.Export_ParabolicVol_SimpleSquareRootCall($E28,$G28,V$15,$B$21,$B$22,$B$23,$B$24,$B$25,$B$27,$B$28,$F$13)</f>
        <v>1.6745237536096267</v>
      </c>
      <c r="W28" s="176">
        <f ca="1">_xll.Export_ParabolicVol_SimpleSquareRootCall($E28,$G28,W$15,$B$21,$B$22,$B$23,$B$24,$B$25,$B$27,$B$28,$F$13)</f>
        <v>1.714435405250601</v>
      </c>
      <c r="X28" s="176">
        <f ca="1">_xll.Export_ParabolicVol_SimpleSquareRootCall($E28,$G28,X$15,$B$21,$B$22,$B$23,$B$24,$B$25,$B$27,$B$28,$F$13)</f>
        <v>1.7755238752518931</v>
      </c>
      <c r="Y28" s="176">
        <f ca="1">_xll.Export_ParabolicVol_SimpleSquareRootCall($E28,$G28,Y$15,$B$21,$B$22,$B$23,$B$24,$B$25,$B$27,$B$28,$F$13)</f>
        <v>1.8568759733992821</v>
      </c>
      <c r="Z28" s="176">
        <f ca="1">_xll.Export_ParabolicVol_SimpleSquareRootCall($E28,$G28,Z$15,$B$21,$B$22,$B$23,$B$24,$B$25,$B$27,$B$28,$F$13)</f>
        <v>1.9575641860957431</v>
      </c>
      <c r="AA28" s="176">
        <f ca="1">_xll.Export_ParabolicVol_SimpleSquareRootCall($E28,$G28,AA$15,$B$21,$B$22,$B$23,$B$24,$B$25,$B$27,$B$28,$F$13)</f>
        <v>2.0765614293592383</v>
      </c>
      <c r="AB28" s="176">
        <f ca="1">_xll.Export_ParabolicVol_SimpleSquareRootCall($E28,$G28,AB$15,$B$21,$B$22,$B$23,$B$24,$B$25,$B$27,$B$28,$F$13)</f>
        <v>2.2126460617290009</v>
      </c>
      <c r="AC28" s="176">
        <f ca="1">_xll.Export_ParabolicVol_SimpleSquareRootCall($E28,$G28,AC$15,$B$21,$B$22,$B$23,$B$24,$B$25,$B$27,$B$28,$F$13)</f>
        <v>2.3643034598375046</v>
      </c>
      <c r="AD28" s="176">
        <f ca="1">_xll.Export_ParabolicVol_SimpleSquareRootCall($E28,$G28,AD$15,$B$21,$B$22,$B$23,$B$24,$B$25,$B$27,$B$28,$F$13)</f>
        <v>2.5296328035837314</v>
      </c>
      <c r="AE28" s="176">
        <f ca="1">_xll.Export_ParabolicVol_SimpleSquareRootCall($E28,$G28,AE$15,$B$21,$B$22,$B$23,$B$24,$B$25,$B$27,$B$28,$F$13)</f>
        <v>2.7062701116163046</v>
      </c>
      <c r="AF28" s="176">
        <f ca="1">_xll.Export_ParabolicVol_SimpleSquareRootCall($E28,$G28,AF$15,$B$21,$B$22,$B$23,$B$24,$B$25,$B$27,$B$28,$F$13)</f>
        <v>2.8913406407689584</v>
      </c>
      <c r="AG28" s="176">
        <f ca="1">_xll.Export_ParabolicVol_SimpleSquareRootCall($E28,$G28,AG$15,$B$21,$B$22,$B$23,$B$24,$B$25,$B$27,$B$28,$F$13)</f>
        <v>3.0814549440729633</v>
      </c>
      <c r="AH28" s="176">
        <f ca="1">_xll.Export_ParabolicVol_SimpleSquareRootCall($E28,$G28,AH$15,$B$21,$B$22,$B$23,$B$24,$B$25,$B$27,$B$28,$F$13)</f>
        <v>3.2727624070935151</v>
      </c>
      <c r="AJ28" s="176">
        <f ca="1">_xll.Export_Bergomi_SimpleSquareRootCall($E28,$G28,AJ$15,$B$15,$B$16,$B$17,$B$18,$B$19,$G28,$G28+$B$31,SUM!$F$12:$F$28,SUM!$G$12:$G$28,$B$21,$B$22,$B$23,$B$24,$B$25,$B$26,$B$27,$B$28,$B$29,$F$13)</f>
        <v>3.7211476131083736</v>
      </c>
      <c r="AK28" s="176">
        <f ca="1">_xll.Export_Bergomi_SimpleSquareRootCall($E28,$G28,AK$15,$B$15,$B$16,$B$17,$B$18,$B$19,$G28,$G28+$B$31,SUM!$F$12:$F$28,SUM!$G$12:$G$28,$B$21,$B$22,$B$23,$B$24,$B$25,$B$26,$B$27,$B$28,$B$29,$F$13)</f>
        <v>3.3453089956119437</v>
      </c>
      <c r="AL28" s="176">
        <f ca="1">_xll.Export_Bergomi_SimpleSquareRootCall($E28,$G28,AL$15,$B$15,$B$16,$B$17,$B$18,$B$19,$G28,$G28+$B$31,SUM!$F$12:$F$28,SUM!$G$12:$G$28,$B$21,$B$22,$B$23,$B$24,$B$25,$B$26,$B$27,$B$28,$B$29,$F$13)</f>
        <v>3.0140000875904036</v>
      </c>
      <c r="AM28" s="176">
        <f ca="1">_xll.Export_Bergomi_SimpleSquareRootCall($E28,$G28,AM$15,$B$15,$B$16,$B$17,$B$18,$B$19,$G28,$G28+$B$31,SUM!$F$12:$F$28,SUM!$G$12:$G$28,$B$21,$B$22,$B$23,$B$24,$B$25,$B$26,$B$27,$B$28,$B$29,$F$13)</f>
        <v>2.7248232462473299</v>
      </c>
      <c r="AN28" s="176">
        <f ca="1">_xll.Export_Bergomi_SimpleSquareRootCall($E28,$G28,AN$15,$B$15,$B$16,$B$17,$B$18,$B$19,$G28,$G28+$B$31,SUM!$F$12:$F$28,SUM!$G$12:$G$28,$B$21,$B$22,$B$23,$B$24,$B$25,$B$26,$B$27,$B$28,$B$29,$F$13)</f>
        <v>2.4754274056092602</v>
      </c>
      <c r="AO28" s="176">
        <f ca="1">_xll.Export_Bergomi_SimpleSquareRootCall($E28,$G28,AO$15,$B$15,$B$16,$B$17,$B$18,$B$19,$G28,$G28+$B$31,SUM!$F$12:$F$28,SUM!$G$12:$G$28,$B$21,$B$22,$B$23,$B$24,$B$25,$B$26,$B$27,$B$28,$B$29,$F$13)</f>
        <v>2.2635181223605194</v>
      </c>
      <c r="AP28" s="176">
        <f ca="1">_xll.Export_Bergomi_SimpleSquareRootCall($E28,$G28,AP$15,$B$15,$B$16,$B$17,$B$18,$B$19,$G28,$G28+$B$31,SUM!$F$12:$F$28,SUM!$G$12:$G$28,$B$21,$B$22,$B$23,$B$24,$B$25,$B$26,$B$27,$B$28,$B$29,$F$13)</f>
        <v>2.0868701472471036</v>
      </c>
      <c r="AQ28" s="176">
        <f ca="1">_xll.Export_Bergomi_SimpleSquareRootCall($E28,$G28,AQ$15,$B$15,$B$16,$B$17,$B$18,$B$19,$G28,$G28+$B$31,SUM!$F$12:$F$28,SUM!$G$12:$G$28,$B$21,$B$22,$B$23,$B$24,$B$25,$B$26,$B$27,$B$28,$B$29,$F$13)</f>
        <v>1.9433445061356964</v>
      </c>
      <c r="AR28" s="176">
        <f ca="1">_xll.Export_Bergomi_SimpleSquareRootCall($E28,$G28,AR$15,$B$15,$B$16,$B$17,$B$18,$B$19,$G28,$G28+$B$31,SUM!$F$12:$F$28,SUM!$G$12:$G$28,$B$21,$B$22,$B$23,$B$24,$B$25,$B$26,$B$27,$B$28,$B$29,$F$13)</f>
        <v>1.8309098283920608</v>
      </c>
      <c r="AS28" s="176">
        <f ca="1">_xll.Export_Bergomi_SimpleSquareRootCall($E28,$G28,AS$15,$B$15,$B$16,$B$17,$B$18,$B$19,$G28,$G28+$B$31,SUM!$F$12:$F$28,SUM!$G$12:$G$28,$B$21,$B$22,$B$23,$B$24,$B$25,$B$26,$B$27,$B$28,$B$29,$F$13)</f>
        <v>1.747665607968435</v>
      </c>
      <c r="AT28" s="176">
        <f ca="1">_xll.Export_Bergomi_SimpleSquareRootCall($E28,$G28,AT$15,$B$15,$B$16,$B$17,$B$18,$B$19,$G28,$G28+$B$31,SUM!$F$12:$F$28,SUM!$G$12:$G$28,$B$21,$B$22,$B$23,$B$24,$B$25,$B$26,$B$27,$B$28,$B$29,$F$13)</f>
        <v>1.6918640104186096</v>
      </c>
      <c r="AU28" s="176">
        <f ca="1">_xll.Export_Bergomi_SimpleSquareRootCall($E28,$G28,AU$15,$B$15,$B$16,$B$17,$B$18,$B$19,$G28,$G28+$B$31,SUM!$F$12:$F$28,SUM!$G$12:$G$28,$B$21,$B$22,$B$23,$B$24,$B$25,$B$26,$B$27,$B$28,$B$29,$F$13)</f>
        <v>1.6619262799195782</v>
      </c>
      <c r="AV28" s="176">
        <f ca="1">_xll.Export_Bergomi_SimpleSquareRootCall($E28,$G28,AV$15,$B$15,$B$16,$B$17,$B$18,$B$19,$G28,$G28+$B$31,SUM!$F$12:$F$28,SUM!$G$12:$G$28,$B$21,$B$22,$B$23,$B$24,$B$25,$B$26,$B$27,$B$28,$B$29,$F$13)</f>
        <v>1.6564498485502572</v>
      </c>
      <c r="AW28" s="176">
        <f ca="1">_xll.Export_Bergomi_SimpleSquareRootCall($E28,$G28,AW$15,$B$15,$B$16,$B$17,$B$18,$B$19,$G28,$G28+$B$31,SUM!$F$12:$F$28,SUM!$G$12:$G$28,$B$21,$B$22,$B$23,$B$24,$B$25,$B$26,$B$27,$B$28,$B$29,$F$13)</f>
        <v>1.6742027522770659</v>
      </c>
      <c r="AX28" s="176">
        <f ca="1">_xll.Export_Bergomi_SimpleSquareRootCall($E28,$G28,AX$15,$B$15,$B$16,$B$17,$B$18,$B$19,$G28,$G28+$B$31,SUM!$F$12:$F$28,SUM!$G$12:$G$28,$B$21,$B$22,$B$23,$B$24,$B$25,$B$26,$B$27,$B$28,$B$29,$F$13)</f>
        <v>1.7141027737180756</v>
      </c>
      <c r="AY28" s="176">
        <f ca="1">_xll.Export_Bergomi_SimpleSquareRootCall($E28,$G28,AY$15,$B$15,$B$16,$B$17,$B$18,$B$19,$G28,$G28+$B$31,SUM!$F$12:$F$28,SUM!$G$12:$G$28,$B$21,$B$22,$B$23,$B$24,$B$25,$B$26,$B$27,$B$28,$B$29,$F$13)</f>
        <v>1.7751797454148892</v>
      </c>
      <c r="AZ28" s="176">
        <f ca="1">_xll.Export_Bergomi_SimpleSquareRootCall($E28,$G28,AZ$15,$B$15,$B$16,$B$17,$B$18,$B$19,$G28,$G28+$B$31,SUM!$F$12:$F$28,SUM!$G$12:$G$28,$B$21,$B$22,$B$23,$B$24,$B$25,$B$26,$B$27,$B$28,$B$29,$F$13)</f>
        <v>1.8565206020453286</v>
      </c>
      <c r="BA28" s="176">
        <f ca="1">_xll.Export_Bergomi_SimpleSquareRootCall($E28,$G28,BA$15,$B$15,$B$16,$B$17,$B$18,$B$19,$G28,$G28+$B$31,SUM!$F$12:$F$28,SUM!$G$12:$G$28,$B$21,$B$22,$B$23,$B$24,$B$25,$B$26,$B$27,$B$28,$B$29,$F$13)</f>
        <v>1.9571980758236907</v>
      </c>
      <c r="BB28" s="176">
        <f ca="1">_xll.Export_Bergomi_SimpleSquareRootCall($E28,$G28,BB$15,$B$15,$B$16,$B$17,$B$18,$B$19,$G28,$G28+$B$31,SUM!$F$12:$F$28,SUM!$G$12:$G$28,$B$21,$B$22,$B$23,$B$24,$B$25,$B$26,$B$27,$B$28,$B$29,$F$13)</f>
        <v>2.0761854447227277</v>
      </c>
      <c r="BC28" s="176">
        <f ca="1">_xll.Export_Bergomi_SimpleSquareRootCall($E28,$G28,BC$15,$B$15,$B$16,$B$17,$B$18,$B$19,$G28,$G28+$B$31,SUM!$F$12:$F$28,SUM!$G$12:$G$28,$B$21,$B$22,$B$23,$B$24,$B$25,$B$26,$B$27,$B$28,$B$29,$F$13)</f>
        <v>2.2122615358864928</v>
      </c>
      <c r="BD28" s="176">
        <f ca="1">_xll.Export_Bergomi_SimpleSquareRootCall($E28,$G28,BD$15,$B$15,$B$16,$B$17,$B$18,$B$19,$G28,$G28+$B$31,SUM!$F$12:$F$28,SUM!$G$12:$G$28,$B$21,$B$22,$B$23,$B$24,$B$25,$B$26,$B$27,$B$28,$B$29,$F$13)</f>
        <v>2.363912285110187</v>
      </c>
      <c r="BE28" s="176">
        <f ca="1">_xll.Export_Bergomi_SimpleSquareRootCall($E28,$G28,BE$15,$B$15,$B$16,$B$17,$B$18,$B$19,$G28,$G28+$B$31,SUM!$F$12:$F$28,SUM!$G$12:$G$28,$B$21,$B$22,$B$23,$B$24,$B$25,$B$26,$B$27,$B$28,$B$29,$F$13)</f>
        <v>2.529237497111072</v>
      </c>
      <c r="BF28" s="176">
        <f ca="1">_xll.Export_Bergomi_SimpleSquareRootCall($E28,$G28,BF$15,$B$15,$B$16,$B$17,$B$18,$B$19,$G28,$G28+$B$31,SUM!$F$12:$F$28,SUM!$G$12:$G$28,$B$21,$B$22,$B$23,$B$24,$B$25,$B$26,$B$27,$B$28,$B$29,$F$13)</f>
        <v>2.705873845117432</v>
      </c>
      <c r="BG28" s="176">
        <f ca="1">_xll.Export_Bergomi_SimpleSquareRootCall($E28,$G28,BG$15,$B$15,$B$16,$B$17,$B$18,$B$19,$G28,$G28+$B$31,SUM!$F$12:$F$28,SUM!$G$12:$G$28,$B$21,$B$22,$B$23,$B$24,$B$25,$B$26,$B$27,$B$28,$B$29,$F$13)</f>
        <v>2.8909472218150603</v>
      </c>
      <c r="BH28" s="176">
        <f ca="1">_xll.Export_Bergomi_SimpleSquareRootCall($E28,$G28,BH$15,$B$15,$B$16,$B$17,$B$18,$B$19,$G28,$G28+$B$31,SUM!$F$12:$F$28,SUM!$G$12:$G$28,$B$21,$B$22,$B$23,$B$24,$B$25,$B$26,$B$27,$B$28,$B$29,$F$13)</f>
        <v>3.0810687360104141</v>
      </c>
      <c r="BI28" s="176">
        <f ca="1">_xll.Export_Bergomi_SimpleSquareRootCall($E28,$G28,BI$15,$B$15,$B$16,$B$17,$B$18,$B$19,$G28,$G28+$B$31,SUM!$F$12:$F$28,SUM!$G$12:$G$28,$B$21,$B$22,$B$23,$B$24,$B$25,$B$26,$B$27,$B$28,$B$29,$F$13)</f>
        <v>3.2723881767671146</v>
      </c>
      <c r="BL28" s="169" t="e">
        <f ca="1">_xll.Export_ParabolicVol_VolSwapOption($G28,$G28,$G28+$B$31,BL$15,$B$15,$B$16,$B$17,$B$18,$B$19,$B$21,$B$22,$B$23,$B$24,SUM!$F$12:$F$28,SUM!$G$12:$G$28,OptionRacine!$B$27,OptionRacine!$B$26,OptionRacine!$B$28,OptionRacine!$F$13,OptionRacine!$BL$11,OptionRacine!$B$29)</f>
        <v>#VALUE!</v>
      </c>
      <c r="BM28" s="169" t="e">
        <f ca="1">_xll.Export_ParabolicVol_VolSwapOption($G28,$G28,$G28+$B$31,BM$15,$B$15,$B$16,$B$17,$B$18,$B$19,$B$21,$B$22,$B$23,$B$24,SUM!$F$12:$F$28,SUM!$G$12:$G$28,OptionRacine!$B$27,OptionRacine!$B$26,OptionRacine!$B$28,OptionRacine!$F$13,OptionRacine!$BL$11,OptionRacine!$B$29)</f>
        <v>#VALUE!</v>
      </c>
      <c r="BN28" s="169" t="e">
        <f ca="1">_xll.Export_ParabolicVol_VolSwapOption($G28,$G28,$G28+$B$31,BN$15,$B$15,$B$16,$B$17,$B$18,$B$19,$B$21,$B$22,$B$23,$B$24,SUM!$F$12:$F$28,SUM!$G$12:$G$28,OptionRacine!$B$27,OptionRacine!$B$26,OptionRacine!$B$28,OptionRacine!$F$13,OptionRacine!$BL$11,OptionRacine!$B$29)</f>
        <v>#VALUE!</v>
      </c>
      <c r="BO28" s="169" t="e">
        <f ca="1">_xll.Export_ParabolicVol_VolSwapOption($G28,$G28,$G28+$B$31,BO$15,$B$15,$B$16,$B$17,$B$18,$B$19,$B$21,$B$22,$B$23,$B$24,SUM!$F$12:$F$28,SUM!$G$12:$G$28,OptionRacine!$B$27,OptionRacine!$B$26,OptionRacine!$B$28,OptionRacine!$F$13,OptionRacine!$BL$11,OptionRacine!$B$29)</f>
        <v>#VALUE!</v>
      </c>
      <c r="BP28" s="169" t="e">
        <f ca="1">_xll.Export_ParabolicVol_VolSwapOption($G28,$G28,$G28+$B$31,BP$15,$B$15,$B$16,$B$17,$B$18,$B$19,$B$21,$B$22,$B$23,$B$24,SUM!$F$12:$F$28,SUM!$G$12:$G$28,OptionRacine!$B$27,OptionRacine!$B$26,OptionRacine!$B$28,OptionRacine!$F$13,OptionRacine!$BL$11,OptionRacine!$B$29)</f>
        <v>#VALUE!</v>
      </c>
      <c r="BQ28" s="169" t="e">
        <f ca="1">_xll.Export_ParabolicVol_VolSwapOption($G28,$G28,$G28+$B$31,BQ$15,$B$15,$B$16,$B$17,$B$18,$B$19,$B$21,$B$22,$B$23,$B$24,SUM!$F$12:$F$28,SUM!$G$12:$G$28,OptionRacine!$B$27,OptionRacine!$B$26,OptionRacine!$B$28,OptionRacine!$F$13,OptionRacine!$BL$11,OptionRacine!$B$29)</f>
        <v>#VALUE!</v>
      </c>
      <c r="BR28" s="169" t="e">
        <f ca="1">_xll.Export_ParabolicVol_VolSwapOption($G28,$G28,$G28+$B$31,BR$15,$B$15,$B$16,$B$17,$B$18,$B$19,$B$21,$B$22,$B$23,$B$24,SUM!$F$12:$F$28,SUM!$G$12:$G$28,OptionRacine!$B$27,OptionRacine!$B$26,OptionRacine!$B$28,OptionRacine!$F$13,OptionRacine!$BL$11,OptionRacine!$B$29)</f>
        <v>#VALUE!</v>
      </c>
      <c r="BS28" s="169" t="e">
        <f ca="1">_xll.Export_ParabolicVol_VolSwapOption($G28,$G28,$G28+$B$31,BS$15,$B$15,$B$16,$B$17,$B$18,$B$19,$B$21,$B$22,$B$23,$B$24,SUM!$F$12:$F$28,SUM!$G$12:$G$28,OptionRacine!$B$27,OptionRacine!$B$26,OptionRacine!$B$28,OptionRacine!$F$13,OptionRacine!$BL$11,OptionRacine!$B$29)</f>
        <v>#VALUE!</v>
      </c>
      <c r="BT28" s="169" t="e">
        <f ca="1">_xll.Export_ParabolicVol_VolSwapOption($G28,$G28,$G28+$B$31,BT$15,$B$15,$B$16,$B$17,$B$18,$B$19,$B$21,$B$22,$B$23,$B$24,SUM!$F$12:$F$28,SUM!$G$12:$G$28,OptionRacine!$B$27,OptionRacine!$B$26,OptionRacine!$B$28,OptionRacine!$F$13,OptionRacine!$BL$11,OptionRacine!$B$29)</f>
        <v>#VALUE!</v>
      </c>
      <c r="BU28" s="169" t="e">
        <f ca="1">_xll.Export_ParabolicVol_VolSwapOption($G28,$G28,$G28+$B$31,BU$15,$B$15,$B$16,$B$17,$B$18,$B$19,$B$21,$B$22,$B$23,$B$24,SUM!$F$12:$F$28,SUM!$G$12:$G$28,OptionRacine!$B$27,OptionRacine!$B$26,OptionRacine!$B$28,OptionRacine!$F$13,OptionRacine!$BL$11,OptionRacine!$B$29)</f>
        <v>#VALUE!</v>
      </c>
      <c r="BV28" s="169" t="e">
        <f ca="1">_xll.Export_ParabolicVol_VolSwapOption($G28,$G28,$G28+$B$31,BV$15,$B$15,$B$16,$B$17,$B$18,$B$19,$B$21,$B$22,$B$23,$B$24,SUM!$F$12:$F$28,SUM!$G$12:$G$28,OptionRacine!$B$27,OptionRacine!$B$26,OptionRacine!$B$28,OptionRacine!$F$13,OptionRacine!$BL$11,OptionRacine!$B$29)</f>
        <v>#VALUE!</v>
      </c>
      <c r="BW28" s="169" t="e">
        <f ca="1">_xll.Export_ParabolicVol_VolSwapOption($G28,$G28,$G28+$B$31,BW$15,$B$15,$B$16,$B$17,$B$18,$B$19,$B$21,$B$22,$B$23,$B$24,SUM!$F$12:$F$28,SUM!$G$12:$G$28,OptionRacine!$B$27,OptionRacine!$B$26,OptionRacine!$B$28,OptionRacine!$F$13,OptionRacine!$BL$11,OptionRacine!$B$29)</f>
        <v>#VALUE!</v>
      </c>
      <c r="BX28" s="169" t="e">
        <f ca="1">_xll.Export_ParabolicVol_VolSwapOption($G28,$G28,$G28+$B$31,BX$15,$B$15,$B$16,$B$17,$B$18,$B$19,$B$21,$B$22,$B$23,$B$24,SUM!$F$12:$F$28,SUM!$G$12:$G$28,OptionRacine!$B$27,OptionRacine!$B$26,OptionRacine!$B$28,OptionRacine!$F$13,OptionRacine!$BL$11,OptionRacine!$B$29)</f>
        <v>#VALUE!</v>
      </c>
      <c r="BY28" s="169" t="e">
        <f ca="1">_xll.Export_ParabolicVol_VolSwapOption($G28,$G28,$G28+$B$31,BY$15,$B$15,$B$16,$B$17,$B$18,$B$19,$B$21,$B$22,$B$23,$B$24,SUM!$F$12:$F$28,SUM!$G$12:$G$28,OptionRacine!$B$27,OptionRacine!$B$26,OptionRacine!$B$28,OptionRacine!$F$13,OptionRacine!$BL$11,OptionRacine!$B$29)</f>
        <v>#VALUE!</v>
      </c>
      <c r="BZ28" s="169" t="e">
        <f ca="1">_xll.Export_ParabolicVol_VolSwapOption($G28,$G28,$G28+$B$31,BZ$15,$B$15,$B$16,$B$17,$B$18,$B$19,$B$21,$B$22,$B$23,$B$24,SUM!$F$12:$F$28,SUM!$G$12:$G$28,OptionRacine!$B$27,OptionRacine!$B$26,OptionRacine!$B$28,OptionRacine!$F$13,OptionRacine!$BL$11,OptionRacine!$B$29)</f>
        <v>#VALUE!</v>
      </c>
      <c r="CA28" s="169" t="e">
        <f ca="1">_xll.Export_ParabolicVol_VolSwapOption($G28,$G28,$G28+$B$31,CA$15,$B$15,$B$16,$B$17,$B$18,$B$19,$B$21,$B$22,$B$23,$B$24,SUM!$F$12:$F$28,SUM!$G$12:$G$28,OptionRacine!$B$27,OptionRacine!$B$26,OptionRacine!$B$28,OptionRacine!$F$13,OptionRacine!$BL$11,OptionRacine!$B$29)</f>
        <v>#VALUE!</v>
      </c>
      <c r="CB28" s="169" t="e">
        <f ca="1">_xll.Export_ParabolicVol_VolSwapOption($G28,$G28,$G28+$B$31,CB$15,$B$15,$B$16,$B$17,$B$18,$B$19,$B$21,$B$22,$B$23,$B$24,SUM!$F$12:$F$28,SUM!$G$12:$G$28,OptionRacine!$B$27,OptionRacine!$B$26,OptionRacine!$B$28,OptionRacine!$F$13,OptionRacine!$BL$11,OptionRacine!$B$29)</f>
        <v>#VALUE!</v>
      </c>
      <c r="CC28" s="169" t="e">
        <f ca="1">_xll.Export_ParabolicVol_VolSwapOption($G28,$G28,$G28+$B$31,CC$15,$B$15,$B$16,$B$17,$B$18,$B$19,$B$21,$B$22,$B$23,$B$24,SUM!$F$12:$F$28,SUM!$G$12:$G$28,OptionRacine!$B$27,OptionRacine!$B$26,OptionRacine!$B$28,OptionRacine!$F$13,OptionRacine!$BL$11,OptionRacine!$B$29)</f>
        <v>#VALUE!</v>
      </c>
      <c r="CD28" s="169" t="e">
        <f ca="1">_xll.Export_ParabolicVol_VolSwapOption($G28,$G28,$G28+$B$31,CD$15,$B$15,$B$16,$B$17,$B$18,$B$19,$B$21,$B$22,$B$23,$B$24,SUM!$F$12:$F$28,SUM!$G$12:$G$28,OptionRacine!$B$27,OptionRacine!$B$26,OptionRacine!$B$28,OptionRacine!$F$13,OptionRacine!$BL$11,OptionRacine!$B$29)</f>
        <v>#VALUE!</v>
      </c>
      <c r="CE28" s="169" t="e">
        <f ca="1">_xll.Export_ParabolicVol_VolSwapOption($G28,$G28,$G28+$B$31,CE$15,$B$15,$B$16,$B$17,$B$18,$B$19,$B$21,$B$22,$B$23,$B$24,SUM!$F$12:$F$28,SUM!$G$12:$G$28,OptionRacine!$B$27,OptionRacine!$B$26,OptionRacine!$B$28,OptionRacine!$F$13,OptionRacine!$BL$11,OptionRacine!$B$29)</f>
        <v>#VALUE!</v>
      </c>
      <c r="CF28" s="169" t="e">
        <f ca="1">_xll.Export_ParabolicVol_VolSwapOption($G28,$G28,$G28+$B$31,CF$15,$B$15,$B$16,$B$17,$B$18,$B$19,$B$21,$B$22,$B$23,$B$24,SUM!$F$12:$F$28,SUM!$G$12:$G$28,OptionRacine!$B$27,OptionRacine!$B$26,OptionRacine!$B$28,OptionRacine!$F$13,OptionRacine!$BL$11,OptionRacine!$B$29)</f>
        <v>#VALUE!</v>
      </c>
      <c r="CG28" s="169" t="e">
        <f ca="1">_xll.Export_ParabolicVol_VolSwapOption($G28,$G28,$G28+$B$31,CG$15,$B$15,$B$16,$B$17,$B$18,$B$19,$B$21,$B$22,$B$23,$B$24,SUM!$F$12:$F$28,SUM!$G$12:$G$28,OptionRacine!$B$27,OptionRacine!$B$26,OptionRacine!$B$28,OptionRacine!$F$13,OptionRacine!$BL$11,OptionRacine!$B$29)</f>
        <v>#VALUE!</v>
      </c>
      <c r="CH28" s="169" t="e">
        <f ca="1">_xll.Export_ParabolicVol_VolSwapOption($G28,$G28,$G28+$B$31,CH$15,$B$15,$B$16,$B$17,$B$18,$B$19,$B$21,$B$22,$B$23,$B$24,SUM!$F$12:$F$28,SUM!$G$12:$G$28,OptionRacine!$B$27,OptionRacine!$B$26,OptionRacine!$B$28,OptionRacine!$F$13,OptionRacine!$BL$11,OptionRacine!$B$29)</f>
        <v>#VALUE!</v>
      </c>
      <c r="CI28" s="169" t="e">
        <f ca="1">_xll.Export_ParabolicVol_VolSwapOption($G28,$G28,$G28+$B$31,CI$15,$B$15,$B$16,$B$17,$B$18,$B$19,$B$21,$B$22,$B$23,$B$24,SUM!$F$12:$F$28,SUM!$G$12:$G$28,OptionRacine!$B$27,OptionRacine!$B$26,OptionRacine!$B$28,OptionRacine!$F$13,OptionRacine!$BL$11,OptionRacine!$B$29)</f>
        <v>#VALUE!</v>
      </c>
      <c r="CJ28" s="169" t="e">
        <f ca="1">_xll.Export_ParabolicVol_VolSwapOption($G28,$G28,$G28+$B$31,CJ$15,$B$15,$B$16,$B$17,$B$18,$B$19,$B$21,$B$22,$B$23,$B$24,SUM!$F$12:$F$28,SUM!$G$12:$G$28,OptionRacine!$B$27,OptionRacine!$B$26,OptionRacine!$B$28,OptionRacine!$F$13,OptionRacine!$BL$11,OptionRacine!$B$29)</f>
        <v>#VALUE!</v>
      </c>
      <c r="CK28" s="169" t="e">
        <f ca="1">_xll.Export_ParabolicVol_VolSwapOption($G28,$G28,$G28+$B$31,CK$15,$B$15,$B$16,$B$17,$B$18,$B$19,$B$21,$B$22,$B$23,$B$24,SUM!$F$12:$F$28,SUM!$G$12:$G$28,OptionRacine!$B$27,OptionRacine!$B$26,OptionRacine!$B$28,OptionRacine!$F$13,OptionRacine!$BL$11,OptionRacine!$B$29)</f>
        <v>#VALUE!</v>
      </c>
      <c r="CN28" s="181">
        <f ca="1">_xll.Export_ParabolicVol_VIXLikeOption(SUM!$F$12:$F$28,SUM!$G$12:$G$28,$E28,$G28,CN$15,$B$15,$B$16,$B$17,$B$18,$B$19,$B$21,$B$22,$B$23,$B$24,$B$25,$B$27,$B$26,$B$28,$F$13,$B$31,$CN$11,$B$29)</f>
        <v>3.7211476131083736</v>
      </c>
      <c r="CO28" s="181">
        <f ca="1">_xll.Export_ParabolicVol_VIXLikeOption(SUM!$F$12:$F$28,SUM!$G$12:$G$28,$E28,$G28,CO$15,$B$15,$B$16,$B$17,$B$18,$B$19,$B$21,$B$22,$B$23,$B$24,$B$25,$B$27,$B$26,$B$28,$F$13,$B$31,$CN$11,$B$29)</f>
        <v>3.3453089956119437</v>
      </c>
      <c r="CP28" s="181">
        <f ca="1">_xll.Export_ParabolicVol_VIXLikeOption(SUM!$F$12:$F$28,SUM!$G$12:$G$28,$E28,$G28,CP$15,$B$15,$B$16,$B$17,$B$18,$B$19,$B$21,$B$22,$B$23,$B$24,$B$25,$B$27,$B$26,$B$28,$F$13,$B$31,$CN$11,$B$29)</f>
        <v>3.0140000875904036</v>
      </c>
      <c r="CQ28" s="181">
        <f ca="1">_xll.Export_ParabolicVol_VIXLikeOption(SUM!$F$12:$F$28,SUM!$G$12:$G$28,$E28,$G28,CQ$15,$B$15,$B$16,$B$17,$B$18,$B$19,$B$21,$B$22,$B$23,$B$24,$B$25,$B$27,$B$26,$B$28,$F$13,$B$31,$CN$11,$B$29)</f>
        <v>2.7248232462473299</v>
      </c>
      <c r="CR28" s="181">
        <f ca="1">_xll.Export_ParabolicVol_VIXLikeOption(SUM!$F$12:$F$28,SUM!$G$12:$G$28,$E28,$G28,CR$15,$B$15,$B$16,$B$17,$B$18,$B$19,$B$21,$B$22,$B$23,$B$24,$B$25,$B$27,$B$26,$B$28,$F$13,$B$31,$CN$11,$B$29)</f>
        <v>2.4754274056092602</v>
      </c>
      <c r="CS28" s="181">
        <f ca="1">_xll.Export_ParabolicVol_VIXLikeOption(SUM!$F$12:$F$28,SUM!$G$12:$G$28,$E28,$G28,CS$15,$B$15,$B$16,$B$17,$B$18,$B$19,$B$21,$B$22,$B$23,$B$24,$B$25,$B$27,$B$26,$B$28,$F$13,$B$31,$CN$11,$B$29)</f>
        <v>2.2635181223605194</v>
      </c>
      <c r="CT28" s="181">
        <f ca="1">_xll.Export_ParabolicVol_VIXLikeOption(SUM!$F$12:$F$28,SUM!$G$12:$G$28,$E28,$G28,CT$15,$B$15,$B$16,$B$17,$B$18,$B$19,$B$21,$B$22,$B$23,$B$24,$B$25,$B$27,$B$26,$B$28,$F$13,$B$31,$CN$11,$B$29)</f>
        <v>2.0868701472471036</v>
      </c>
      <c r="CU28" s="181">
        <f ca="1">_xll.Export_ParabolicVol_VIXLikeOption(SUM!$F$12:$F$28,SUM!$G$12:$G$28,$E28,$G28,CU$15,$B$15,$B$16,$B$17,$B$18,$B$19,$B$21,$B$22,$B$23,$B$24,$B$25,$B$27,$B$26,$B$28,$F$13,$B$31,$CN$11,$B$29)</f>
        <v>1.9433445061356964</v>
      </c>
      <c r="CV28" s="181">
        <f ca="1">_xll.Export_ParabolicVol_VIXLikeOption(SUM!$F$12:$F$28,SUM!$G$12:$G$28,$E28,$G28,CV$15,$B$15,$B$16,$B$17,$B$18,$B$19,$B$21,$B$22,$B$23,$B$24,$B$25,$B$27,$B$26,$B$28,$F$13,$B$31,$CN$11,$B$29)</f>
        <v>1.8309098283920608</v>
      </c>
      <c r="CW28" s="181">
        <f ca="1">_xll.Export_ParabolicVol_VIXLikeOption(SUM!$F$12:$F$28,SUM!$G$12:$G$28,$E28,$G28,CW$15,$B$15,$B$16,$B$17,$B$18,$B$19,$B$21,$B$22,$B$23,$B$24,$B$25,$B$27,$B$26,$B$28,$F$13,$B$31,$CN$11,$B$29)</f>
        <v>1.747665607968435</v>
      </c>
      <c r="CX28" s="181">
        <f ca="1">_xll.Export_ParabolicVol_VIXLikeOption(SUM!$F$12:$F$28,SUM!$G$12:$G$28,$E28,$G28,CX$15,$B$15,$B$16,$B$17,$B$18,$B$19,$B$21,$B$22,$B$23,$B$24,$B$25,$B$27,$B$26,$B$28,$F$13,$B$31,$CN$11,$B$29)</f>
        <v>1.6918640104186096</v>
      </c>
      <c r="CY28" s="181">
        <f ca="1">_xll.Export_ParabolicVol_VIXLikeOption(SUM!$F$12:$F$28,SUM!$G$12:$G$28,$E28,$G28,CY$15,$B$15,$B$16,$B$17,$B$18,$B$19,$B$21,$B$22,$B$23,$B$24,$B$25,$B$27,$B$26,$B$28,$F$13,$B$31,$CN$11,$B$29)</f>
        <v>1.6619262799195782</v>
      </c>
      <c r="CZ28" s="181">
        <f ca="1">_xll.Export_ParabolicVol_VIXLikeOption(SUM!$F$12:$F$28,SUM!$G$12:$G$28,$E28,$G28,CZ$15,$B$15,$B$16,$B$17,$B$18,$B$19,$B$21,$B$22,$B$23,$B$24,$B$25,$B$27,$B$26,$B$28,$F$13,$B$31,$CN$11,$B$29)</f>
        <v>1.6564498485502572</v>
      </c>
      <c r="DA28" s="181">
        <f ca="1">_xll.Export_ParabolicVol_VIXLikeOption(SUM!$F$12:$F$28,SUM!$G$12:$G$28,$E28,$G28,DA$15,$B$15,$B$16,$B$17,$B$18,$B$19,$B$21,$B$22,$B$23,$B$24,$B$25,$B$27,$B$26,$B$28,$F$13,$B$31,$CN$11,$B$29)</f>
        <v>1.6742027522770659</v>
      </c>
      <c r="DB28" s="181">
        <f ca="1">_xll.Export_ParabolicVol_VIXLikeOption(SUM!$F$12:$F$28,SUM!$G$12:$G$28,$E28,$G28,DB$15,$B$15,$B$16,$B$17,$B$18,$B$19,$B$21,$B$22,$B$23,$B$24,$B$25,$B$27,$B$26,$B$28,$F$13,$B$31,$CN$11,$B$29)</f>
        <v>1.7141027737180756</v>
      </c>
      <c r="DC28" s="181">
        <f ca="1">_xll.Export_ParabolicVol_VIXLikeOption(SUM!$F$12:$F$28,SUM!$G$12:$G$28,$E28,$G28,DC$15,$B$15,$B$16,$B$17,$B$18,$B$19,$B$21,$B$22,$B$23,$B$24,$B$25,$B$27,$B$26,$B$28,$F$13,$B$31,$CN$11,$B$29)</f>
        <v>1.7751797454148892</v>
      </c>
      <c r="DD28" s="181">
        <f ca="1">_xll.Export_ParabolicVol_VIXLikeOption(SUM!$F$12:$F$28,SUM!$G$12:$G$28,$E28,$G28,DD$15,$B$15,$B$16,$B$17,$B$18,$B$19,$B$21,$B$22,$B$23,$B$24,$B$25,$B$27,$B$26,$B$28,$F$13,$B$31,$CN$11,$B$29)</f>
        <v>1.8565206020453286</v>
      </c>
      <c r="DE28" s="181">
        <f ca="1">_xll.Export_ParabolicVol_VIXLikeOption(SUM!$F$12:$F$28,SUM!$G$12:$G$28,$E28,$G28,DE$15,$B$15,$B$16,$B$17,$B$18,$B$19,$B$21,$B$22,$B$23,$B$24,$B$25,$B$27,$B$26,$B$28,$F$13,$B$31,$CN$11,$B$29)</f>
        <v>1.9571980758236907</v>
      </c>
      <c r="DF28" s="181">
        <f ca="1">_xll.Export_ParabolicVol_VIXLikeOption(SUM!$F$12:$F$28,SUM!$G$12:$G$28,$E28,$G28,DF$15,$B$15,$B$16,$B$17,$B$18,$B$19,$B$21,$B$22,$B$23,$B$24,$B$25,$B$27,$B$26,$B$28,$F$13,$B$31,$CN$11,$B$29)</f>
        <v>2.0761854447227277</v>
      </c>
      <c r="DG28" s="181">
        <f ca="1">_xll.Export_ParabolicVol_VIXLikeOption(SUM!$F$12:$F$28,SUM!$G$12:$G$28,$E28,$G28,DG$15,$B$15,$B$16,$B$17,$B$18,$B$19,$B$21,$B$22,$B$23,$B$24,$B$25,$B$27,$B$26,$B$28,$F$13,$B$31,$CN$11,$B$29)</f>
        <v>2.2122615358864928</v>
      </c>
      <c r="DH28" s="181">
        <f ca="1">_xll.Export_ParabolicVol_VIXLikeOption(SUM!$F$12:$F$28,SUM!$G$12:$G$28,$E28,$G28,DH$15,$B$15,$B$16,$B$17,$B$18,$B$19,$B$21,$B$22,$B$23,$B$24,$B$25,$B$27,$B$26,$B$28,$F$13,$B$31,$CN$11,$B$29)</f>
        <v>2.363912285110187</v>
      </c>
      <c r="DI28" s="181">
        <f ca="1">_xll.Export_ParabolicVol_VIXLikeOption(SUM!$F$12:$F$28,SUM!$G$12:$G$28,$E28,$G28,DI$15,$B$15,$B$16,$B$17,$B$18,$B$19,$B$21,$B$22,$B$23,$B$24,$B$25,$B$27,$B$26,$B$28,$F$13,$B$31,$CN$11,$B$29)</f>
        <v>2.529237497111072</v>
      </c>
      <c r="DJ28" s="181">
        <f ca="1">_xll.Export_ParabolicVol_VIXLikeOption(SUM!$F$12:$F$28,SUM!$G$12:$G$28,$E28,$G28,DJ$15,$B$15,$B$16,$B$17,$B$18,$B$19,$B$21,$B$22,$B$23,$B$24,$B$25,$B$27,$B$26,$B$28,$F$13,$B$31,$CN$11,$B$29)</f>
        <v>2.705873845117432</v>
      </c>
      <c r="DK28" s="181">
        <f ca="1">_xll.Export_ParabolicVol_VIXLikeOption(SUM!$F$12:$F$28,SUM!$G$12:$G$28,$E28,$G28,DK$15,$B$15,$B$16,$B$17,$B$18,$B$19,$B$21,$B$22,$B$23,$B$24,$B$25,$B$27,$B$26,$B$28,$F$13,$B$31,$CN$11,$B$29)</f>
        <v>2.8909472218150603</v>
      </c>
      <c r="DL28" s="181">
        <f ca="1">_xll.Export_ParabolicVol_VIXLikeOption(SUM!$F$12:$F$28,SUM!$G$12:$G$28,$E28,$G28,DL$15,$B$15,$B$16,$B$17,$B$18,$B$19,$B$21,$B$22,$B$23,$B$24,$B$25,$B$27,$B$26,$B$28,$F$13,$B$31,$CN$11,$B$29)</f>
        <v>3.0810687360104141</v>
      </c>
      <c r="DM28" s="181">
        <f ca="1">_xll.Export_ParabolicVol_VIXLikeOption(SUM!$F$12:$F$28,SUM!$G$12:$G$28,$E28,$G28,DM$15,$B$15,$B$16,$B$17,$B$18,$B$19,$B$21,$B$22,$B$23,$B$24,$B$25,$B$27,$B$26,$B$28,$F$13,$B$31,$CN$11,$B$29)</f>
        <v>3.2723881767671146</v>
      </c>
    </row>
    <row r="29" spans="1:117" ht="15.75" thickBot="1">
      <c r="A29" s="1" t="s">
        <v>22</v>
      </c>
      <c r="B29" s="35">
        <v>0</v>
      </c>
      <c r="E29" s="26">
        <v>19</v>
      </c>
      <c r="F29" s="42">
        <v>42111</v>
      </c>
      <c r="G29" s="13">
        <f ca="1">(F29-SUM!$B$4)/365.25</f>
        <v>1.1033538672142369</v>
      </c>
      <c r="I29" s="176">
        <f ca="1">_xll.Export_ParabolicVol_SimpleSquareRootCall($E29,$G29,I$15,$B$21,$B$22,$B$23,$B$24,$B$25,$B$27,$B$28,$F$13)</f>
        <v>3.698816914169119</v>
      </c>
      <c r="J29" s="176">
        <f ca="1">_xll.Export_ParabolicVol_SimpleSquareRootCall($E29,$G29,J$15,$B$21,$B$22,$B$23,$B$24,$B$25,$B$27,$B$28,$F$13)</f>
        <v>3.3211048564638315</v>
      </c>
      <c r="K29" s="176">
        <f ca="1">_xll.Export_ParabolicVol_SimpleSquareRootCall($E29,$G29,K$15,$B$21,$B$22,$B$23,$B$24,$B$25,$B$27,$B$28,$F$13)</f>
        <v>2.9884906489999512</v>
      </c>
      <c r="L29" s="176">
        <f ca="1">_xll.Export_ParabolicVol_SimpleSquareRootCall($E29,$G29,L$15,$B$21,$B$22,$B$23,$B$24,$B$25,$B$27,$B$28,$F$13)</f>
        <v>2.6986018498829716</v>
      </c>
      <c r="M29" s="176">
        <f ca="1">_xll.Export_ParabolicVol_SimpleSquareRootCall($E29,$G29,M$15,$B$21,$B$22,$B$23,$B$24,$B$25,$B$27,$B$28,$F$13)</f>
        <v>2.4490974700947197</v>
      </c>
      <c r="N29" s="176">
        <f ca="1">_xll.Export_ParabolicVol_SimpleSquareRootCall($E29,$G29,N$15,$B$21,$B$22,$B$23,$B$24,$B$25,$B$27,$B$28,$F$13)</f>
        <v>2.2376800761971642</v>
      </c>
      <c r="O29" s="176">
        <f ca="1">_xll.Export_ParabolicVol_SimpleSquareRootCall($E29,$G29,O$15,$B$21,$B$22,$B$23,$B$24,$B$25,$B$27,$B$28,$F$13)</f>
        <v>2.0621111130023717</v>
      </c>
      <c r="P29" s="176">
        <f ca="1">_xll.Export_ParabolicVol_SimpleSquareRootCall($E29,$G29,P$15,$B$21,$B$22,$B$23,$B$24,$B$25,$B$27,$B$28,$F$13)</f>
        <v>1.920231252216396</v>
      </c>
      <c r="Q29" s="176">
        <f ca="1">_xll.Export_ParabolicVol_SimpleSquareRootCall($E29,$G29,Q$15,$B$21,$B$22,$B$23,$B$24,$B$25,$B$27,$B$28,$F$13)</f>
        <v>1.8099851754574501</v>
      </c>
      <c r="R29" s="176">
        <f ca="1">_xll.Export_ParabolicVol_SimpleSquareRootCall($E29,$G29,R$15,$B$21,$B$22,$B$23,$B$24,$B$25,$B$27,$B$28,$F$13)</f>
        <v>1.7294480491592781</v>
      </c>
      <c r="S29" s="176">
        <f ca="1">_xll.Export_ParabolicVol_SimpleSquareRootCall($E29,$G29,S$15,$B$21,$B$22,$B$23,$B$24,$B$25,$B$27,$B$28,$F$13)</f>
        <v>1.6768498470886832</v>
      </c>
      <c r="T29" s="176">
        <f ca="1">_xll.Export_ParabolicVol_SimpleSquareRootCall($E29,$G29,T$15,$B$21,$B$22,$B$23,$B$24,$B$25,$B$27,$B$28,$F$13)</f>
        <v>1.650593157103716</v>
      </c>
      <c r="U29" s="176">
        <f ca="1">_xll.Export_ParabolicVol_SimpleSquareRootCall($E29,$G29,U$15,$B$21,$B$22,$B$23,$B$24,$B$25,$B$27,$B$28,$F$13)</f>
        <v>1.6492602529807376</v>
      </c>
      <c r="V29" s="176">
        <f ca="1">_xll.Export_ParabolicVol_SimpleSquareRootCall($E29,$G29,V$15,$B$21,$B$22,$B$23,$B$24,$B$25,$B$27,$B$28,$F$13)</f>
        <v>1.6716058450107751</v>
      </c>
      <c r="W29" s="176">
        <f ca="1">_xll.Export_ParabolicVol_SimpleSquareRootCall($E29,$G29,W$15,$B$21,$B$22,$B$23,$B$24,$B$25,$B$27,$B$28,$F$13)</f>
        <v>1.7165328842881831</v>
      </c>
      <c r="X29" s="176">
        <f ca="1">_xll.Export_ParabolicVol_SimpleSquareRootCall($E29,$G29,X$15,$B$21,$B$22,$B$23,$B$24,$B$25,$B$27,$B$28,$F$13)</f>
        <v>1.7830499592947147</v>
      </c>
      <c r="Y29" s="176">
        <f ca="1">_xll.Export_ParabolicVol_SimpleSquareRootCall($E29,$G29,Y$15,$B$21,$B$22,$B$23,$B$24,$B$25,$B$27,$B$28,$F$13)</f>
        <v>1.8702101337662818</v>
      </c>
      <c r="Z29" s="176">
        <f ca="1">_xll.Export_ParabolicVol_SimpleSquareRootCall($E29,$G29,Z$15,$B$21,$B$22,$B$23,$B$24,$B$25,$B$27,$B$28,$F$13)</f>
        <v>1.9770325516613643</v>
      </c>
      <c r="AA29" s="176">
        <f ca="1">_xll.Export_ParabolicVol_SimpleSquareRootCall($E29,$G29,AA$15,$B$21,$B$22,$B$23,$B$24,$B$25,$B$27,$B$28,$F$13)</f>
        <v>2.1024098475672237</v>
      </c>
      <c r="AB29" s="176">
        <f ca="1">_xll.Export_ParabolicVol_SimpleSquareRootCall($E29,$G29,AB$15,$B$21,$B$22,$B$23,$B$24,$B$25,$B$27,$B$28,$F$13)</f>
        <v>2.2450064201355291</v>
      </c>
      <c r="AC29" s="176">
        <f ca="1">_xll.Export_ParabolicVol_SimpleSquareRootCall($E29,$G29,AC$15,$B$21,$B$22,$B$23,$B$24,$B$25,$B$27,$B$28,$F$13)</f>
        <v>2.4031549685501008</v>
      </c>
      <c r="AD29" s="176">
        <f ca="1">_xll.Export_ParabolicVol_SimpleSquareRootCall($E29,$G29,AD$15,$B$21,$B$22,$B$23,$B$24,$B$25,$B$27,$B$28,$F$13)</f>
        <v>2.5747612634444974</v>
      </c>
      <c r="AE29" s="176">
        <f ca="1">_xll.Export_ParabolicVol_SimpleSquareRootCall($E29,$G29,AE$15,$B$21,$B$22,$B$23,$B$24,$B$25,$B$27,$B$28,$F$13)</f>
        <v>2.7572296680978816</v>
      </c>
      <c r="AF29" s="176">
        <f ca="1">_xll.Export_ParabolicVol_SimpleSquareRootCall($E29,$G29,AF$15,$B$21,$B$22,$B$23,$B$24,$B$25,$B$27,$B$28,$F$13)</f>
        <v>2.9474239824501995</v>
      </c>
      <c r="AG29" s="176">
        <f ca="1">_xll.Export_ParabolicVol_SimpleSquareRootCall($E29,$G29,AG$15,$B$21,$B$22,$B$23,$B$24,$B$25,$B$27,$B$28,$F$13)</f>
        <v>3.1416790634128562</v>
      </c>
      <c r="AH29" s="176">
        <f ca="1">_xll.Export_ParabolicVol_SimpleSquareRootCall($E29,$G29,AH$15,$B$21,$B$22,$B$23,$B$24,$B$25,$B$27,$B$28,$F$13)</f>
        <v>3.3358774886020881</v>
      </c>
      <c r="AJ29" s="176">
        <f ca="1">_xll.Export_Bergomi_SimpleSquareRootCall($E29,$G29,AJ$15,$B$15,$B$16,$B$17,$B$18,$B$19,$G29,$G29+$B$31,SUM!$F$12:$F$28,SUM!$G$12:$G$28,$B$21,$B$22,$B$23,$B$24,$B$25,$B$26,$B$27,$B$28,$B$29,$F$13)</f>
        <v>3.698787668538412</v>
      </c>
      <c r="AK29" s="176">
        <f ca="1">_xll.Export_Bergomi_SimpleSquareRootCall($E29,$G29,AK$15,$B$15,$B$16,$B$17,$B$18,$B$19,$G29,$G29+$B$31,SUM!$F$12:$F$28,SUM!$G$12:$G$28,$B$21,$B$22,$B$23,$B$24,$B$25,$B$26,$B$27,$B$28,$B$29,$F$13)</f>
        <v>3.3210270705400893</v>
      </c>
      <c r="AL29" s="176">
        <f ca="1">_xll.Export_Bergomi_SimpleSquareRootCall($E29,$G29,AL$15,$B$15,$B$16,$B$17,$B$18,$B$19,$G29,$G29+$B$31,SUM!$F$12:$F$28,SUM!$G$12:$G$28,$B$21,$B$22,$B$23,$B$24,$B$25,$B$26,$B$27,$B$28,$B$29,$F$13)</f>
        <v>2.9883705901568627</v>
      </c>
      <c r="AM29" s="176">
        <f ca="1">_xll.Export_Bergomi_SimpleSquareRootCall($E29,$G29,AM$15,$B$15,$B$16,$B$17,$B$18,$B$19,$G29,$G29+$B$31,SUM!$F$12:$F$28,SUM!$G$12:$G$28,$B$21,$B$22,$B$23,$B$24,$B$25,$B$26,$B$27,$B$28,$B$29,$F$13)</f>
        <v>2.6984454067866812</v>
      </c>
      <c r="AN29" s="176">
        <f ca="1">_xll.Export_Bergomi_SimpleSquareRootCall($E29,$G29,AN$15,$B$15,$B$16,$B$17,$B$18,$B$19,$G29,$G29+$B$31,SUM!$F$12:$F$28,SUM!$G$12:$G$28,$B$21,$B$22,$B$23,$B$24,$B$25,$B$26,$B$27,$B$28,$B$29,$F$13)</f>
        <v>2.4489100093602056</v>
      </c>
      <c r="AO29" s="176">
        <f ca="1">_xll.Export_Bergomi_SimpleSquareRootCall($E29,$G29,AO$15,$B$15,$B$16,$B$17,$B$18,$B$19,$G29,$G29+$B$31,SUM!$F$12:$F$28,SUM!$G$12:$G$28,$B$21,$B$22,$B$23,$B$24,$B$25,$B$26,$B$27,$B$28,$B$29,$F$13)</f>
        <v>2.2374663450222143</v>
      </c>
      <c r="AP29" s="176">
        <f ca="1">_xll.Export_Bergomi_SimpleSquareRootCall($E29,$G29,AP$15,$B$15,$B$16,$B$17,$B$18,$B$19,$G29,$G29+$B$31,SUM!$F$12:$F$28,SUM!$G$12:$G$28,$B$21,$B$22,$B$23,$B$24,$B$25,$B$26,$B$27,$B$28,$B$29,$F$13)</f>
        <v>2.0618751834328783</v>
      </c>
      <c r="AQ29" s="176">
        <f ca="1">_xll.Export_Bergomi_SimpleSquareRootCall($E29,$G29,AQ$15,$B$15,$B$16,$B$17,$B$18,$B$19,$G29,$G29+$B$31,SUM!$F$12:$F$28,SUM!$G$12:$G$28,$B$21,$B$22,$B$23,$B$24,$B$25,$B$26,$B$27,$B$28,$B$29,$F$13)</f>
        <v>1.9199765035898195</v>
      </c>
      <c r="AR29" s="176">
        <f ca="1">_xll.Export_Bergomi_SimpleSquareRootCall($E29,$G29,AR$15,$B$15,$B$16,$B$17,$B$18,$B$19,$G29,$G29+$B$31,SUM!$F$12:$F$28,SUM!$G$12:$G$28,$B$21,$B$22,$B$23,$B$24,$B$25,$B$26,$B$27,$B$28,$B$29,$F$13)</f>
        <v>1.8097143115264378</v>
      </c>
      <c r="AS29" s="176">
        <f ca="1">_xll.Export_Bergomi_SimpleSquareRootCall($E29,$G29,AS$15,$B$15,$B$16,$B$17,$B$18,$B$19,$G29,$G29+$B$31,SUM!$F$12:$F$28,SUM!$G$12:$G$28,$B$21,$B$22,$B$23,$B$24,$B$25,$B$26,$B$27,$B$28,$B$29,$F$13)</f>
        <v>1.7291631458107277</v>
      </c>
      <c r="AT29" s="176">
        <f ca="1">_xll.Export_Bergomi_SimpleSquareRootCall($E29,$G29,AT$15,$B$15,$B$16,$B$17,$B$18,$B$19,$G29,$G29+$B$31,SUM!$F$12:$F$28,SUM!$G$12:$G$28,$B$21,$B$22,$B$23,$B$24,$B$25,$B$26,$B$27,$B$28,$B$29,$F$13)</f>
        <v>1.6765524258604017</v>
      </c>
      <c r="AU29" s="176">
        <f ca="1">_xll.Export_Bergomi_SimpleSquareRootCall($E29,$G29,AU$15,$B$15,$B$16,$B$17,$B$18,$B$19,$G29,$G29+$B$31,SUM!$F$12:$F$28,SUM!$G$12:$G$28,$B$21,$B$22,$B$23,$B$24,$B$25,$B$26,$B$27,$B$28,$B$29,$F$13)</f>
        <v>1.6502842791979375</v>
      </c>
      <c r="AV29" s="176">
        <f ca="1">_xll.Export_Bergomi_SimpleSquareRootCall($E29,$G29,AV$15,$B$15,$B$16,$B$17,$B$18,$B$19,$G29,$G29+$B$31,SUM!$F$12:$F$28,SUM!$G$12:$G$28,$B$21,$B$22,$B$23,$B$24,$B$25,$B$26,$B$27,$B$28,$B$29,$F$13)</f>
        <v>1.6489406283703645</v>
      </c>
      <c r="AW29" s="176">
        <f ca="1">_xll.Export_Bergomi_SimpleSquareRootCall($E29,$G29,AW$15,$B$15,$B$16,$B$17,$B$18,$B$19,$G29,$G29+$B$31,SUM!$F$12:$F$28,SUM!$G$12:$G$28,$B$21,$B$22,$B$23,$B$24,$B$25,$B$26,$B$27,$B$28,$B$29,$F$13)</f>
        <v>1.6712759515430955</v>
      </c>
      <c r="AX29" s="176">
        <f ca="1">_xll.Export_Bergomi_SimpleSquareRootCall($E29,$G29,AX$15,$B$15,$B$16,$B$17,$B$18,$B$19,$G29,$G29+$B$31,SUM!$F$12:$F$28,SUM!$G$12:$G$28,$B$21,$B$22,$B$23,$B$24,$B$25,$B$26,$B$27,$B$28,$B$29,$F$13)</f>
        <v>1.7161930922680626</v>
      </c>
      <c r="AY29" s="176">
        <f ca="1">_xll.Export_Bergomi_SimpleSquareRootCall($E29,$G29,AY$15,$B$15,$B$16,$B$17,$B$18,$B$19,$G29,$G29+$B$31,SUM!$F$12:$F$28,SUM!$G$12:$G$28,$B$21,$B$22,$B$23,$B$24,$B$25,$B$26,$B$27,$B$28,$B$29,$F$13)</f>
        <v>1.7827006576356588</v>
      </c>
      <c r="AZ29" s="176">
        <f ca="1">_xll.Export_Bergomi_SimpleSquareRootCall($E29,$G29,AZ$15,$B$15,$B$16,$B$17,$B$18,$B$19,$G29,$G29+$B$31,SUM!$F$12:$F$28,SUM!$G$12:$G$28,$B$21,$B$22,$B$23,$B$24,$B$25,$B$26,$B$27,$B$28,$B$29,$F$13)</f>
        <v>1.8698518541756768</v>
      </c>
      <c r="BA29" s="176">
        <f ca="1">_xll.Export_Bergomi_SimpleSquareRootCall($E29,$G29,BA$15,$B$15,$B$16,$B$17,$B$18,$B$19,$G29,$G29+$B$31,SUM!$F$12:$F$28,SUM!$G$12:$G$28,$B$21,$B$22,$B$23,$B$24,$B$25,$B$26,$B$27,$B$28,$B$29,$F$13)</f>
        <v>1.9766660872669886</v>
      </c>
      <c r="BB29" s="176">
        <f ca="1">_xll.Export_Bergomi_SimpleSquareRootCall($E29,$G29,BB$15,$B$15,$B$16,$B$17,$B$18,$B$19,$G29,$G29+$B$31,SUM!$F$12:$F$28,SUM!$G$12:$G$28,$B$21,$B$22,$B$23,$B$24,$B$25,$B$26,$B$27,$B$28,$B$29,$F$13)</f>
        <v>2.1020363617823192</v>
      </c>
      <c r="BC29" s="176">
        <f ca="1">_xll.Export_Bergomi_SimpleSquareRootCall($E29,$G29,BC$15,$B$15,$B$16,$B$17,$B$18,$B$19,$G29,$G29+$B$31,SUM!$F$12:$F$28,SUM!$G$12:$G$28,$B$21,$B$22,$B$23,$B$24,$B$25,$B$26,$B$27,$B$28,$B$29,$F$13)</f>
        <v>2.2446275403998612</v>
      </c>
      <c r="BD29" s="176">
        <f ca="1">_xll.Export_Bergomi_SimpleSquareRootCall($E29,$G29,BD$15,$B$15,$B$16,$B$17,$B$18,$B$19,$G29,$G29+$B$31,SUM!$F$12:$F$28,SUM!$G$12:$G$28,$B$21,$B$22,$B$23,$B$24,$B$25,$B$26,$B$27,$B$28,$B$29,$F$13)</f>
        <v>2.4027728579989676</v>
      </c>
      <c r="BE29" s="176">
        <f ca="1">_xll.Export_Bergomi_SimpleSquareRootCall($E29,$G29,BE$15,$B$15,$B$16,$B$17,$B$18,$B$19,$G29,$G29+$B$31,SUM!$F$12:$F$28,SUM!$G$12:$G$28,$B$21,$B$22,$B$23,$B$24,$B$25,$B$26,$B$27,$B$28,$B$29,$F$13)</f>
        <v>2.5743786618031947</v>
      </c>
      <c r="BF29" s="176">
        <f ca="1">_xll.Export_Bergomi_SimpleSquareRootCall($E29,$G29,BF$15,$B$15,$B$16,$B$17,$B$18,$B$19,$G29,$G29+$B$31,SUM!$F$12:$F$28,SUM!$G$12:$G$28,$B$21,$B$22,$B$23,$B$24,$B$25,$B$26,$B$27,$B$28,$B$29,$F$13)</f>
        <v>2.7568498915862083</v>
      </c>
      <c r="BG29" s="176">
        <f ca="1">_xll.Export_Bergomi_SimpleSquareRootCall($E29,$G29,BG$15,$B$15,$B$16,$B$17,$B$18,$B$19,$G29,$G29+$B$31,SUM!$F$12:$F$28,SUM!$G$12:$G$28,$B$21,$B$22,$B$23,$B$24,$B$25,$B$26,$B$27,$B$28,$B$29,$F$13)</f>
        <v>2.9470508717941377</v>
      </c>
      <c r="BH29" s="176">
        <f ca="1">_xll.Export_Bergomi_SimpleSquareRootCall($E29,$G29,BH$15,$B$15,$B$16,$B$17,$B$18,$B$19,$G29,$G29+$B$31,SUM!$F$12:$F$28,SUM!$G$12:$G$28,$B$21,$B$22,$B$23,$B$24,$B$25,$B$26,$B$27,$B$28,$B$29,$F$13)</f>
        <v>3.1413168699562197</v>
      </c>
      <c r="BI29" s="176">
        <f ca="1">_xll.Export_Bergomi_SimpleSquareRootCall($E29,$G29,BI$15,$B$15,$B$16,$B$17,$B$18,$B$19,$G29,$G29+$B$31,SUM!$F$12:$F$28,SUM!$G$12:$G$28,$B$21,$B$22,$B$23,$B$24,$B$25,$B$26,$B$27,$B$28,$B$29,$F$13)</f>
        <v>3.3355306918561616</v>
      </c>
      <c r="BL29" s="169" t="e">
        <f ca="1">_xll.Export_ParabolicVol_VolSwapOption($G29,$G29,$G29+$B$31,BL$15,$B$15,$B$16,$B$17,$B$18,$B$19,$B$21,$B$22,$B$23,$B$24,SUM!$F$12:$F$28,SUM!$G$12:$G$28,OptionRacine!$B$27,OptionRacine!$B$26,OptionRacine!$B$28,OptionRacine!$F$13,OptionRacine!$BL$11,OptionRacine!$B$29)</f>
        <v>#VALUE!</v>
      </c>
      <c r="BM29" s="169" t="e">
        <f ca="1">_xll.Export_ParabolicVol_VolSwapOption($G29,$G29,$G29+$B$31,BM$15,$B$15,$B$16,$B$17,$B$18,$B$19,$B$21,$B$22,$B$23,$B$24,SUM!$F$12:$F$28,SUM!$G$12:$G$28,OptionRacine!$B$27,OptionRacine!$B$26,OptionRacine!$B$28,OptionRacine!$F$13,OptionRacine!$BL$11,OptionRacine!$B$29)</f>
        <v>#VALUE!</v>
      </c>
      <c r="BN29" s="169" t="e">
        <f ca="1">_xll.Export_ParabolicVol_VolSwapOption($G29,$G29,$G29+$B$31,BN$15,$B$15,$B$16,$B$17,$B$18,$B$19,$B$21,$B$22,$B$23,$B$24,SUM!$F$12:$F$28,SUM!$G$12:$G$28,OptionRacine!$B$27,OptionRacine!$B$26,OptionRacine!$B$28,OptionRacine!$F$13,OptionRacine!$BL$11,OptionRacine!$B$29)</f>
        <v>#VALUE!</v>
      </c>
      <c r="BO29" s="169" t="e">
        <f ca="1">_xll.Export_ParabolicVol_VolSwapOption($G29,$G29,$G29+$B$31,BO$15,$B$15,$B$16,$B$17,$B$18,$B$19,$B$21,$B$22,$B$23,$B$24,SUM!$F$12:$F$28,SUM!$G$12:$G$28,OptionRacine!$B$27,OptionRacine!$B$26,OptionRacine!$B$28,OptionRacine!$F$13,OptionRacine!$BL$11,OptionRacine!$B$29)</f>
        <v>#VALUE!</v>
      </c>
      <c r="BP29" s="169" t="e">
        <f ca="1">_xll.Export_ParabolicVol_VolSwapOption($G29,$G29,$G29+$B$31,BP$15,$B$15,$B$16,$B$17,$B$18,$B$19,$B$21,$B$22,$B$23,$B$24,SUM!$F$12:$F$28,SUM!$G$12:$G$28,OptionRacine!$B$27,OptionRacine!$B$26,OptionRacine!$B$28,OptionRacine!$F$13,OptionRacine!$BL$11,OptionRacine!$B$29)</f>
        <v>#VALUE!</v>
      </c>
      <c r="BQ29" s="172" t="e">
        <f ca="1">_xll.Export_ParabolicVol_VolSwapOption($G29,$G29,$G29+$B$31,BQ$15,$B$15,$B$16,$B$17,$B$18,$B$19,$B$21,$B$22,$B$23,$B$24,SUM!$F$12:$F$28,SUM!$G$12:$G$28,OptionRacine!$B$27,OptionRacine!$B$26,OptionRacine!$B$28,OptionRacine!$F$13,OptionRacine!$BL$11,OptionRacine!$B$29)</f>
        <v>#VALUE!</v>
      </c>
      <c r="BR29" s="169" t="e">
        <f ca="1">_xll.Export_ParabolicVol_VolSwapOption($G29,$G29,$G29+$B$31,BR$15,$B$15,$B$16,$B$17,$B$18,$B$19,$B$21,$B$22,$B$23,$B$24,SUM!$F$12:$F$28,SUM!$G$12:$G$28,OptionRacine!$B$27,OptionRacine!$B$26,OptionRacine!$B$28,OptionRacine!$F$13,OptionRacine!$BL$11,OptionRacine!$B$29)</f>
        <v>#VALUE!</v>
      </c>
      <c r="BS29" s="169" t="e">
        <f ca="1">_xll.Export_ParabolicVol_VolSwapOption($G29,$G29,$G29+$B$31,BS$15,$B$15,$B$16,$B$17,$B$18,$B$19,$B$21,$B$22,$B$23,$B$24,SUM!$F$12:$F$28,SUM!$G$12:$G$28,OptionRacine!$B$27,OptionRacine!$B$26,OptionRacine!$B$28,OptionRacine!$F$13,OptionRacine!$BL$11,OptionRacine!$B$29)</f>
        <v>#VALUE!</v>
      </c>
      <c r="BT29" s="169" t="e">
        <f ca="1">_xll.Export_ParabolicVol_VolSwapOption($G29,$G29,$G29+$B$31,BT$15,$B$15,$B$16,$B$17,$B$18,$B$19,$B$21,$B$22,$B$23,$B$24,SUM!$F$12:$F$28,SUM!$G$12:$G$28,OptionRacine!$B$27,OptionRacine!$B$26,OptionRacine!$B$28,OptionRacine!$F$13,OptionRacine!$BL$11,OptionRacine!$B$29)</f>
        <v>#VALUE!</v>
      </c>
      <c r="BU29" s="169" t="e">
        <f ca="1">_xll.Export_ParabolicVol_VolSwapOption($G29,$G29,$G29+$B$31,BU$15,$B$15,$B$16,$B$17,$B$18,$B$19,$B$21,$B$22,$B$23,$B$24,SUM!$F$12:$F$28,SUM!$G$12:$G$28,OptionRacine!$B$27,OptionRacine!$B$26,OptionRacine!$B$28,OptionRacine!$F$13,OptionRacine!$BL$11,OptionRacine!$B$29)</f>
        <v>#VALUE!</v>
      </c>
      <c r="BV29" s="169" t="e">
        <f ca="1">_xll.Export_ParabolicVol_VolSwapOption($G29,$G29,$G29+$B$31,BV$15,$B$15,$B$16,$B$17,$B$18,$B$19,$B$21,$B$22,$B$23,$B$24,SUM!$F$12:$F$28,SUM!$G$12:$G$28,OptionRacine!$B$27,OptionRacine!$B$26,OptionRacine!$B$28,OptionRacine!$F$13,OptionRacine!$BL$11,OptionRacine!$B$29)</f>
        <v>#VALUE!</v>
      </c>
      <c r="BW29" s="169" t="e">
        <f ca="1">_xll.Export_ParabolicVol_VolSwapOption($G29,$G29,$G29+$B$31,BW$15,$B$15,$B$16,$B$17,$B$18,$B$19,$B$21,$B$22,$B$23,$B$24,SUM!$F$12:$F$28,SUM!$G$12:$G$28,OptionRacine!$B$27,OptionRacine!$B$26,OptionRacine!$B$28,OptionRacine!$F$13,OptionRacine!$BL$11,OptionRacine!$B$29)</f>
        <v>#VALUE!</v>
      </c>
      <c r="BX29" s="169" t="e">
        <f ca="1">_xll.Export_ParabolicVol_VolSwapOption($G29,$G29,$G29+$B$31,BX$15,$B$15,$B$16,$B$17,$B$18,$B$19,$B$21,$B$22,$B$23,$B$24,SUM!$F$12:$F$28,SUM!$G$12:$G$28,OptionRacine!$B$27,OptionRacine!$B$26,OptionRacine!$B$28,OptionRacine!$F$13,OptionRacine!$BL$11,OptionRacine!$B$29)</f>
        <v>#VALUE!</v>
      </c>
      <c r="BY29" s="169" t="e">
        <f ca="1">_xll.Export_ParabolicVol_VolSwapOption($G29,$G29,$G29+$B$31,BY$15,$B$15,$B$16,$B$17,$B$18,$B$19,$B$21,$B$22,$B$23,$B$24,SUM!$F$12:$F$28,SUM!$G$12:$G$28,OptionRacine!$B$27,OptionRacine!$B$26,OptionRacine!$B$28,OptionRacine!$F$13,OptionRacine!$BL$11,OptionRacine!$B$29)</f>
        <v>#VALUE!</v>
      </c>
      <c r="BZ29" s="169" t="e">
        <f ca="1">_xll.Export_ParabolicVol_VolSwapOption($G29,$G29,$G29+$B$31,BZ$15,$B$15,$B$16,$B$17,$B$18,$B$19,$B$21,$B$22,$B$23,$B$24,SUM!$F$12:$F$28,SUM!$G$12:$G$28,OptionRacine!$B$27,OptionRacine!$B$26,OptionRacine!$B$28,OptionRacine!$F$13,OptionRacine!$BL$11,OptionRacine!$B$29)</f>
        <v>#VALUE!</v>
      </c>
      <c r="CA29" s="169" t="e">
        <f ca="1">_xll.Export_ParabolicVol_VolSwapOption($G29,$G29,$G29+$B$31,CA$15,$B$15,$B$16,$B$17,$B$18,$B$19,$B$21,$B$22,$B$23,$B$24,SUM!$F$12:$F$28,SUM!$G$12:$G$28,OptionRacine!$B$27,OptionRacine!$B$26,OptionRacine!$B$28,OptionRacine!$F$13,OptionRacine!$BL$11,OptionRacine!$B$29)</f>
        <v>#VALUE!</v>
      </c>
      <c r="CB29" s="169" t="e">
        <f ca="1">_xll.Export_ParabolicVol_VolSwapOption($G29,$G29,$G29+$B$31,CB$15,$B$15,$B$16,$B$17,$B$18,$B$19,$B$21,$B$22,$B$23,$B$24,SUM!$F$12:$F$28,SUM!$G$12:$G$28,OptionRacine!$B$27,OptionRacine!$B$26,OptionRacine!$B$28,OptionRacine!$F$13,OptionRacine!$BL$11,OptionRacine!$B$29)</f>
        <v>#VALUE!</v>
      </c>
      <c r="CC29" s="169" t="e">
        <f ca="1">_xll.Export_ParabolicVol_VolSwapOption($G29,$G29,$G29+$B$31,CC$15,$B$15,$B$16,$B$17,$B$18,$B$19,$B$21,$B$22,$B$23,$B$24,SUM!$F$12:$F$28,SUM!$G$12:$G$28,OptionRacine!$B$27,OptionRacine!$B$26,OptionRacine!$B$28,OptionRacine!$F$13,OptionRacine!$BL$11,OptionRacine!$B$29)</f>
        <v>#VALUE!</v>
      </c>
      <c r="CD29" s="169" t="e">
        <f ca="1">_xll.Export_ParabolicVol_VolSwapOption($G29,$G29,$G29+$B$31,CD$15,$B$15,$B$16,$B$17,$B$18,$B$19,$B$21,$B$22,$B$23,$B$24,SUM!$F$12:$F$28,SUM!$G$12:$G$28,OptionRacine!$B$27,OptionRacine!$B$26,OptionRacine!$B$28,OptionRacine!$F$13,OptionRacine!$BL$11,OptionRacine!$B$29)</f>
        <v>#VALUE!</v>
      </c>
      <c r="CE29" s="169" t="e">
        <f ca="1">_xll.Export_ParabolicVol_VolSwapOption($G29,$G29,$G29+$B$31,CE$15,$B$15,$B$16,$B$17,$B$18,$B$19,$B$21,$B$22,$B$23,$B$24,SUM!$F$12:$F$28,SUM!$G$12:$G$28,OptionRacine!$B$27,OptionRacine!$B$26,OptionRacine!$B$28,OptionRacine!$F$13,OptionRacine!$BL$11,OptionRacine!$B$29)</f>
        <v>#VALUE!</v>
      </c>
      <c r="CF29" s="169" t="e">
        <f ca="1">_xll.Export_ParabolicVol_VolSwapOption($G29,$G29,$G29+$B$31,CF$15,$B$15,$B$16,$B$17,$B$18,$B$19,$B$21,$B$22,$B$23,$B$24,SUM!$F$12:$F$28,SUM!$G$12:$G$28,OptionRacine!$B$27,OptionRacine!$B$26,OptionRacine!$B$28,OptionRacine!$F$13,OptionRacine!$BL$11,OptionRacine!$B$29)</f>
        <v>#VALUE!</v>
      </c>
      <c r="CG29" s="169" t="e">
        <f ca="1">_xll.Export_ParabolicVol_VolSwapOption($G29,$G29,$G29+$B$31,CG$15,$B$15,$B$16,$B$17,$B$18,$B$19,$B$21,$B$22,$B$23,$B$24,SUM!$F$12:$F$28,SUM!$G$12:$G$28,OptionRacine!$B$27,OptionRacine!$B$26,OptionRacine!$B$28,OptionRacine!$F$13,OptionRacine!$BL$11,OptionRacine!$B$29)</f>
        <v>#VALUE!</v>
      </c>
      <c r="CH29" s="169" t="e">
        <f ca="1">_xll.Export_ParabolicVol_VolSwapOption($G29,$G29,$G29+$B$31,CH$15,$B$15,$B$16,$B$17,$B$18,$B$19,$B$21,$B$22,$B$23,$B$24,SUM!$F$12:$F$28,SUM!$G$12:$G$28,OptionRacine!$B$27,OptionRacine!$B$26,OptionRacine!$B$28,OptionRacine!$F$13,OptionRacine!$BL$11,OptionRacine!$B$29)</f>
        <v>#VALUE!</v>
      </c>
      <c r="CI29" s="169" t="e">
        <f ca="1">_xll.Export_ParabolicVol_VolSwapOption($G29,$G29,$G29+$B$31,CI$15,$B$15,$B$16,$B$17,$B$18,$B$19,$B$21,$B$22,$B$23,$B$24,SUM!$F$12:$F$28,SUM!$G$12:$G$28,OptionRacine!$B$27,OptionRacine!$B$26,OptionRacine!$B$28,OptionRacine!$F$13,OptionRacine!$BL$11,OptionRacine!$B$29)</f>
        <v>#VALUE!</v>
      </c>
      <c r="CJ29" s="169" t="e">
        <f ca="1">_xll.Export_ParabolicVol_VolSwapOption($G29,$G29,$G29+$B$31,CJ$15,$B$15,$B$16,$B$17,$B$18,$B$19,$B$21,$B$22,$B$23,$B$24,SUM!$F$12:$F$28,SUM!$G$12:$G$28,OptionRacine!$B$27,OptionRacine!$B$26,OptionRacine!$B$28,OptionRacine!$F$13,OptionRacine!$BL$11,OptionRacine!$B$29)</f>
        <v>#VALUE!</v>
      </c>
      <c r="CK29" s="169" t="e">
        <f ca="1">_xll.Export_ParabolicVol_VolSwapOption($G29,$G29,$G29+$B$31,CK$15,$B$15,$B$16,$B$17,$B$18,$B$19,$B$21,$B$22,$B$23,$B$24,SUM!$F$12:$F$28,SUM!$G$12:$G$28,OptionRacine!$B$27,OptionRacine!$B$26,OptionRacine!$B$28,OptionRacine!$F$13,OptionRacine!$BL$11,OptionRacine!$B$29)</f>
        <v>#VALUE!</v>
      </c>
      <c r="CN29" s="181">
        <f ca="1">_xll.Export_ParabolicVol_VIXLikeOption(SUM!$F$12:$F$28,SUM!$G$12:$G$28,$E29,$G29,CN$15,$B$15,$B$16,$B$17,$B$18,$B$19,$B$21,$B$22,$B$23,$B$24,$B$25,$B$27,$B$26,$B$28,$F$13,$B$31,$CN$11,$B$29)</f>
        <v>3.698787668538412</v>
      </c>
      <c r="CO29" s="181">
        <f ca="1">_xll.Export_ParabolicVol_VIXLikeOption(SUM!$F$12:$F$28,SUM!$G$12:$G$28,$E29,$G29,CO$15,$B$15,$B$16,$B$17,$B$18,$B$19,$B$21,$B$22,$B$23,$B$24,$B$25,$B$27,$B$26,$B$28,$F$13,$B$31,$CN$11,$B$29)</f>
        <v>3.3210270705400893</v>
      </c>
      <c r="CP29" s="181">
        <f ca="1">_xll.Export_ParabolicVol_VIXLikeOption(SUM!$F$12:$F$28,SUM!$G$12:$G$28,$E29,$G29,CP$15,$B$15,$B$16,$B$17,$B$18,$B$19,$B$21,$B$22,$B$23,$B$24,$B$25,$B$27,$B$26,$B$28,$F$13,$B$31,$CN$11,$B$29)</f>
        <v>2.9883705901568627</v>
      </c>
      <c r="CQ29" s="181">
        <f ca="1">_xll.Export_ParabolicVol_VIXLikeOption(SUM!$F$12:$F$28,SUM!$G$12:$G$28,$E29,$G29,CQ$15,$B$15,$B$16,$B$17,$B$18,$B$19,$B$21,$B$22,$B$23,$B$24,$B$25,$B$27,$B$26,$B$28,$F$13,$B$31,$CN$11,$B$29)</f>
        <v>2.6984454067866812</v>
      </c>
      <c r="CR29" s="181">
        <f ca="1">_xll.Export_ParabolicVol_VIXLikeOption(SUM!$F$12:$F$28,SUM!$G$12:$G$28,$E29,$G29,CR$15,$B$15,$B$16,$B$17,$B$18,$B$19,$B$21,$B$22,$B$23,$B$24,$B$25,$B$27,$B$26,$B$28,$F$13,$B$31,$CN$11,$B$29)</f>
        <v>2.4489100093602056</v>
      </c>
      <c r="CS29" s="181">
        <f ca="1">_xll.Export_ParabolicVol_VIXLikeOption(SUM!$F$12:$F$28,SUM!$G$12:$G$28,$E29,$G29,CS$15,$B$15,$B$16,$B$17,$B$18,$B$19,$B$21,$B$22,$B$23,$B$24,$B$25,$B$27,$B$26,$B$28,$F$13,$B$31,$CN$11,$B$29)</f>
        <v>2.2374663450222143</v>
      </c>
      <c r="CT29" s="181">
        <f ca="1">_xll.Export_ParabolicVol_VIXLikeOption(SUM!$F$12:$F$28,SUM!$G$12:$G$28,$E29,$G29,CT$15,$B$15,$B$16,$B$17,$B$18,$B$19,$B$21,$B$22,$B$23,$B$24,$B$25,$B$27,$B$26,$B$28,$F$13,$B$31,$CN$11,$B$29)</f>
        <v>2.0618751834328783</v>
      </c>
      <c r="CU29" s="181">
        <f ca="1">_xll.Export_ParabolicVol_VIXLikeOption(SUM!$F$12:$F$28,SUM!$G$12:$G$28,$E29,$G29,CU$15,$B$15,$B$16,$B$17,$B$18,$B$19,$B$21,$B$22,$B$23,$B$24,$B$25,$B$27,$B$26,$B$28,$F$13,$B$31,$CN$11,$B$29)</f>
        <v>1.9199765035898195</v>
      </c>
      <c r="CV29" s="181">
        <f ca="1">_xll.Export_ParabolicVol_VIXLikeOption(SUM!$F$12:$F$28,SUM!$G$12:$G$28,$E29,$G29,CV$15,$B$15,$B$16,$B$17,$B$18,$B$19,$B$21,$B$22,$B$23,$B$24,$B$25,$B$27,$B$26,$B$28,$F$13,$B$31,$CN$11,$B$29)</f>
        <v>1.8097143115264378</v>
      </c>
      <c r="CW29" s="181">
        <f ca="1">_xll.Export_ParabolicVol_VIXLikeOption(SUM!$F$12:$F$28,SUM!$G$12:$G$28,$E29,$G29,CW$15,$B$15,$B$16,$B$17,$B$18,$B$19,$B$21,$B$22,$B$23,$B$24,$B$25,$B$27,$B$26,$B$28,$F$13,$B$31,$CN$11,$B$29)</f>
        <v>1.7291631458107277</v>
      </c>
      <c r="CX29" s="181">
        <f ca="1">_xll.Export_ParabolicVol_VIXLikeOption(SUM!$F$12:$F$28,SUM!$G$12:$G$28,$E29,$G29,CX$15,$B$15,$B$16,$B$17,$B$18,$B$19,$B$21,$B$22,$B$23,$B$24,$B$25,$B$27,$B$26,$B$28,$F$13,$B$31,$CN$11,$B$29)</f>
        <v>1.6765524258604017</v>
      </c>
      <c r="CY29" s="181">
        <f ca="1">_xll.Export_ParabolicVol_VIXLikeOption(SUM!$F$12:$F$28,SUM!$G$12:$G$28,$E29,$G29,CY$15,$B$15,$B$16,$B$17,$B$18,$B$19,$B$21,$B$22,$B$23,$B$24,$B$25,$B$27,$B$26,$B$28,$F$13,$B$31,$CN$11,$B$29)</f>
        <v>1.6502842791979375</v>
      </c>
      <c r="CZ29" s="181">
        <f ca="1">_xll.Export_ParabolicVol_VIXLikeOption(SUM!$F$12:$F$28,SUM!$G$12:$G$28,$E29,$G29,CZ$15,$B$15,$B$16,$B$17,$B$18,$B$19,$B$21,$B$22,$B$23,$B$24,$B$25,$B$27,$B$26,$B$28,$F$13,$B$31,$CN$11,$B$29)</f>
        <v>1.6489406283703645</v>
      </c>
      <c r="DA29" s="181">
        <f ca="1">_xll.Export_ParabolicVol_VIXLikeOption(SUM!$F$12:$F$28,SUM!$G$12:$G$28,$E29,$G29,DA$15,$B$15,$B$16,$B$17,$B$18,$B$19,$B$21,$B$22,$B$23,$B$24,$B$25,$B$27,$B$26,$B$28,$F$13,$B$31,$CN$11,$B$29)</f>
        <v>1.6712759515430955</v>
      </c>
      <c r="DB29" s="181">
        <f ca="1">_xll.Export_ParabolicVol_VIXLikeOption(SUM!$F$12:$F$28,SUM!$G$12:$G$28,$E29,$G29,DB$15,$B$15,$B$16,$B$17,$B$18,$B$19,$B$21,$B$22,$B$23,$B$24,$B$25,$B$27,$B$26,$B$28,$F$13,$B$31,$CN$11,$B$29)</f>
        <v>1.7161930922680626</v>
      </c>
      <c r="DC29" s="181">
        <f ca="1">_xll.Export_ParabolicVol_VIXLikeOption(SUM!$F$12:$F$28,SUM!$G$12:$G$28,$E29,$G29,DC$15,$B$15,$B$16,$B$17,$B$18,$B$19,$B$21,$B$22,$B$23,$B$24,$B$25,$B$27,$B$26,$B$28,$F$13,$B$31,$CN$11,$B$29)</f>
        <v>1.7827006576356588</v>
      </c>
      <c r="DD29" s="181">
        <f ca="1">_xll.Export_ParabolicVol_VIXLikeOption(SUM!$F$12:$F$28,SUM!$G$12:$G$28,$E29,$G29,DD$15,$B$15,$B$16,$B$17,$B$18,$B$19,$B$21,$B$22,$B$23,$B$24,$B$25,$B$27,$B$26,$B$28,$F$13,$B$31,$CN$11,$B$29)</f>
        <v>1.8698518541756768</v>
      </c>
      <c r="DE29" s="181">
        <f ca="1">_xll.Export_ParabolicVol_VIXLikeOption(SUM!$F$12:$F$28,SUM!$G$12:$G$28,$E29,$G29,DE$15,$B$15,$B$16,$B$17,$B$18,$B$19,$B$21,$B$22,$B$23,$B$24,$B$25,$B$27,$B$26,$B$28,$F$13,$B$31,$CN$11,$B$29)</f>
        <v>1.9766660872669886</v>
      </c>
      <c r="DF29" s="181">
        <f ca="1">_xll.Export_ParabolicVol_VIXLikeOption(SUM!$F$12:$F$28,SUM!$G$12:$G$28,$E29,$G29,DF$15,$B$15,$B$16,$B$17,$B$18,$B$19,$B$21,$B$22,$B$23,$B$24,$B$25,$B$27,$B$26,$B$28,$F$13,$B$31,$CN$11,$B$29)</f>
        <v>2.1020363617823192</v>
      </c>
      <c r="DG29" s="181">
        <f ca="1">_xll.Export_ParabolicVol_VIXLikeOption(SUM!$F$12:$F$28,SUM!$G$12:$G$28,$E29,$G29,DG$15,$B$15,$B$16,$B$17,$B$18,$B$19,$B$21,$B$22,$B$23,$B$24,$B$25,$B$27,$B$26,$B$28,$F$13,$B$31,$CN$11,$B$29)</f>
        <v>2.2446275403998612</v>
      </c>
      <c r="DH29" s="181">
        <f ca="1">_xll.Export_ParabolicVol_VIXLikeOption(SUM!$F$12:$F$28,SUM!$G$12:$G$28,$E29,$G29,DH$15,$B$15,$B$16,$B$17,$B$18,$B$19,$B$21,$B$22,$B$23,$B$24,$B$25,$B$27,$B$26,$B$28,$F$13,$B$31,$CN$11,$B$29)</f>
        <v>2.4027728579989676</v>
      </c>
      <c r="DI29" s="181">
        <f ca="1">_xll.Export_ParabolicVol_VIXLikeOption(SUM!$F$12:$F$28,SUM!$G$12:$G$28,$E29,$G29,DI$15,$B$15,$B$16,$B$17,$B$18,$B$19,$B$21,$B$22,$B$23,$B$24,$B$25,$B$27,$B$26,$B$28,$F$13,$B$31,$CN$11,$B$29)</f>
        <v>2.5743786618031947</v>
      </c>
      <c r="DJ29" s="181">
        <f ca="1">_xll.Export_ParabolicVol_VIXLikeOption(SUM!$F$12:$F$28,SUM!$G$12:$G$28,$E29,$G29,DJ$15,$B$15,$B$16,$B$17,$B$18,$B$19,$B$21,$B$22,$B$23,$B$24,$B$25,$B$27,$B$26,$B$28,$F$13,$B$31,$CN$11,$B$29)</f>
        <v>2.7568498915862083</v>
      </c>
      <c r="DK29" s="181">
        <f ca="1">_xll.Export_ParabolicVol_VIXLikeOption(SUM!$F$12:$F$28,SUM!$G$12:$G$28,$E29,$G29,DK$15,$B$15,$B$16,$B$17,$B$18,$B$19,$B$21,$B$22,$B$23,$B$24,$B$25,$B$27,$B$26,$B$28,$F$13,$B$31,$CN$11,$B$29)</f>
        <v>2.9470508717941377</v>
      </c>
      <c r="DL29" s="181">
        <f ca="1">_xll.Export_ParabolicVol_VIXLikeOption(SUM!$F$12:$F$28,SUM!$G$12:$G$28,$E29,$G29,DL$15,$B$15,$B$16,$B$17,$B$18,$B$19,$B$21,$B$22,$B$23,$B$24,$B$25,$B$27,$B$26,$B$28,$F$13,$B$31,$CN$11,$B$29)</f>
        <v>3.1413168699562197</v>
      </c>
      <c r="DM29" s="181">
        <f ca="1">_xll.Export_ParabolicVol_VIXLikeOption(SUM!$F$12:$F$28,SUM!$G$12:$G$28,$E29,$G29,DM$15,$B$15,$B$16,$B$17,$B$18,$B$19,$B$21,$B$22,$B$23,$B$24,$B$25,$B$27,$B$26,$B$28,$F$13,$B$31,$CN$11,$B$29)</f>
        <v>3.3355306918561616</v>
      </c>
    </row>
    <row r="30" spans="1:117" ht="15.75" thickBot="1">
      <c r="E30" s="26">
        <v>19</v>
      </c>
      <c r="F30" s="42">
        <v>42139</v>
      </c>
      <c r="G30" s="13">
        <f ca="1">(F30-SUM!$B$4)/365.25</f>
        <v>1.1800136892539357</v>
      </c>
      <c r="I30" s="176">
        <f ca="1">_xll.Export_ParabolicVol_SimpleSquareRootCall($E30,$G30,I$15,$B$21,$B$22,$B$23,$B$24,$B$25,$B$27,$B$28,$F$13)</f>
        <v>3.6774442100618407</v>
      </c>
      <c r="J30" s="176">
        <f ca="1">_xll.Export_ParabolicVol_SimpleSquareRootCall($E30,$G30,J$15,$B$21,$B$22,$B$23,$B$24,$B$25,$B$27,$B$28,$F$13)</f>
        <v>3.2979666820284996</v>
      </c>
      <c r="K30" s="176">
        <f ca="1">_xll.Export_ParabolicVol_SimpleSquareRootCall($E30,$G30,K$15,$B$21,$B$22,$B$23,$B$24,$B$25,$B$27,$B$28,$F$13)</f>
        <v>2.9641308370579154</v>
      </c>
      <c r="L30" s="176">
        <f ca="1">_xll.Export_ParabolicVol_SimpleSquareRootCall($E30,$G30,L$15,$B$21,$B$22,$B$23,$B$24,$B$25,$B$27,$B$28,$F$13)</f>
        <v>2.6735890562696172</v>
      </c>
      <c r="M30" s="176">
        <f ca="1">_xll.Export_ParabolicVol_SimpleSquareRootCall($E30,$G30,M$15,$B$21,$B$22,$B$23,$B$24,$B$25,$B$27,$B$28,$F$13)</f>
        <v>2.4240102645323343</v>
      </c>
      <c r="N30" s="176">
        <f ca="1">_xll.Export_ParabolicVol_SimpleSquareRootCall($E30,$G30,N$15,$B$21,$B$22,$B$23,$B$24,$B$25,$B$27,$B$28,$F$13)</f>
        <v>2.2130940664784435</v>
      </c>
      <c r="O30" s="176">
        <f ca="1">_xll.Export_ParabolicVol_SimpleSquareRootCall($E30,$G30,O$15,$B$21,$B$22,$B$23,$B$24,$B$25,$B$27,$B$28,$F$13)</f>
        <v>2.0385888228093449</v>
      </c>
      <c r="P30" s="176">
        <f ca="1">_xll.Export_ParabolicVol_SimpleSquareRootCall($E30,$G30,P$15,$B$21,$B$22,$B$23,$B$24,$B$25,$B$27,$B$28,$F$13)</f>
        <v>1.8983152747969443</v>
      </c>
      <c r="Q30" s="176">
        <f ca="1">_xll.Export_ParabolicVol_SimpleSquareRootCall($E30,$G30,Q$15,$B$21,$B$22,$B$23,$B$24,$B$25,$B$27,$B$28,$F$13)</f>
        <v>1.7901947742785203</v>
      </c>
      <c r="R30" s="176">
        <f ca="1">_xll.Export_ParabolicVol_SimpleSquareRootCall($E30,$G30,R$15,$B$21,$B$22,$B$23,$B$24,$B$25,$B$27,$B$28,$F$13)</f>
        <v>1.7122789296101177</v>
      </c>
      <c r="S30" s="176">
        <f ca="1">_xll.Export_ParabolicVol_SimpleSquareRootCall($E30,$G30,S$15,$B$21,$B$22,$B$23,$B$24,$B$25,$B$27,$B$28,$F$13)</f>
        <v>1.6627763538024296</v>
      </c>
      <c r="T30" s="176">
        <f ca="1">_xll.Export_ParabolicVol_SimpleSquareRootCall($E30,$G30,T$15,$B$21,$B$22,$B$23,$B$24,$B$25,$B$27,$B$28,$F$13)</f>
        <v>1.640071732079365</v>
      </c>
      <c r="U30" s="176">
        <f ca="1">_xll.Export_ParabolicVol_SimpleSquareRootCall($E30,$G30,U$15,$B$21,$B$22,$B$23,$B$24,$B$25,$B$27,$B$28,$F$13)</f>
        <v>1.6427326769915305</v>
      </c>
      <c r="V30" s="176">
        <f ca="1">_xll.Export_ParabolicVol_SimpleSquareRootCall($E30,$G30,V$15,$B$21,$B$22,$B$23,$B$24,$B$25,$B$27,$B$28,$F$13)</f>
        <v>1.6695006120016418</v>
      </c>
      <c r="W30" s="176">
        <f ca="1">_xll.Export_ParabolicVol_SimpleSquareRootCall($E30,$G30,W$15,$B$21,$B$22,$B$23,$B$24,$B$25,$B$27,$B$28,$F$13)</f>
        <v>1.7192630383409995</v>
      </c>
      <c r="X30" s="176">
        <f ca="1">_xll.Export_ParabolicVol_SimpleSquareRootCall($E30,$G30,X$15,$B$21,$B$22,$B$23,$B$24,$B$25,$B$27,$B$28,$F$13)</f>
        <v>1.7910058591432458</v>
      </c>
      <c r="Y30" s="176">
        <f ca="1">_xll.Export_ParabolicVol_SimpleSquareRootCall($E30,$G30,Y$15,$B$21,$B$22,$B$23,$B$24,$B$25,$B$27,$B$28,$F$13)</f>
        <v>1.8837459062360298</v>
      </c>
      <c r="Z30" s="176">
        <f ca="1">_xll.Export_ParabolicVol_SimpleSquareRootCall($E30,$G30,Z$15,$B$21,$B$22,$B$23,$B$24,$B$25,$B$27,$B$28,$F$13)</f>
        <v>1.9964454689853437</v>
      </c>
      <c r="AA30" s="176">
        <f ca="1">_xll.Export_ParabolicVol_SimpleSquareRootCall($E30,$G30,AA$15,$B$21,$B$22,$B$23,$B$24,$B$25,$B$27,$B$28,$F$13)</f>
        <v>2.1279125410667721</v>
      </c>
      <c r="AB30" s="176">
        <f ca="1">_xll.Export_ParabolicVol_SimpleSquareRootCall($E30,$G30,AB$15,$B$21,$B$22,$B$23,$B$24,$B$25,$B$27,$B$28,$F$13)</f>
        <v>2.2766927523542884</v>
      </c>
      <c r="AC30" s="176">
        <f ca="1">_xll.Export_ParabolicVol_SimpleSquareRootCall($E30,$G30,AC$15,$B$21,$B$22,$B$23,$B$24,$B$25,$B$27,$B$28,$F$13)</f>
        <v>2.4409615397206799</v>
      </c>
      <c r="AD30" s="176">
        <f ca="1">_xll.Export_ParabolicVol_SimpleSquareRootCall($E30,$G30,AD$15,$B$21,$B$22,$B$23,$B$24,$B$25,$B$27,$B$28,$F$13)</f>
        <v>2.6184278984731142</v>
      </c>
      <c r="AE30" s="176">
        <f ca="1">_xll.Export_ParabolicVol_SimpleSquareRootCall($E30,$G30,AE$15,$B$21,$B$22,$B$23,$B$24,$B$25,$B$27,$B$28,$F$13)</f>
        <v>2.8062637205999974</v>
      </c>
      <c r="AF30" s="176">
        <f ca="1">_xll.Export_ParabolicVol_SimpleSquareRootCall($E30,$G30,AF$15,$B$21,$B$22,$B$23,$B$24,$B$25,$B$27,$B$28,$F$13)</f>
        <v>3.0010747063654382</v>
      </c>
      <c r="AG30" s="176">
        <f ca="1">_xll.Export_ParabolicVol_SimpleSquareRootCall($E30,$G30,AG$15,$B$21,$B$22,$B$23,$B$24,$B$25,$B$27,$B$28,$F$13)</f>
        <v>3.198929318619363</v>
      </c>
      <c r="AH30" s="176">
        <f ca="1">_xll.Export_ParabolicVol_SimpleSquareRootCall($E30,$G30,AH$15,$B$21,$B$22,$B$23,$B$24,$B$25,$B$27,$B$28,$F$13)</f>
        <v>3.3954602138768815</v>
      </c>
      <c r="AJ30" s="176">
        <f ca="1">_xll.Export_Bergomi_SimpleSquareRootCall($E30,$G30,AJ$15,$B$15,$B$16,$B$17,$B$18,$B$19,$G30,$G30+$B$31,SUM!$F$12:$F$28,SUM!$G$12:$G$28,$B$21,$B$22,$B$23,$B$24,$B$25,$B$26,$B$27,$B$28,$B$29,$F$13)</f>
        <v>3.6774059258706493</v>
      </c>
      <c r="AK30" s="176">
        <f ca="1">_xll.Export_Bergomi_SimpleSquareRootCall($E30,$G30,AK$15,$B$15,$B$16,$B$17,$B$18,$B$19,$G30,$G30+$B$31,SUM!$F$12:$F$28,SUM!$G$12:$G$28,$B$21,$B$22,$B$23,$B$24,$B$25,$B$26,$B$27,$B$28,$B$29,$F$13)</f>
        <v>3.2978779298852352</v>
      </c>
      <c r="AL30" s="176">
        <f ca="1">_xll.Export_Bergomi_SimpleSquareRootCall($E30,$G30,AL$15,$B$15,$B$16,$B$17,$B$18,$B$19,$G30,$G30+$B$31,SUM!$F$12:$F$28,SUM!$G$12:$G$28,$B$21,$B$22,$B$23,$B$24,$B$25,$B$26,$B$27,$B$28,$B$29,$F$13)</f>
        <v>2.9639982159955092</v>
      </c>
      <c r="AM30" s="176">
        <f ca="1">_xll.Export_Bergomi_SimpleSquareRootCall($E30,$G30,AM$15,$B$15,$B$16,$B$17,$B$18,$B$19,$G30,$G30+$B$31,SUM!$F$12:$F$28,SUM!$G$12:$G$28,$B$21,$B$22,$B$23,$B$24,$B$25,$B$26,$B$27,$B$28,$B$29,$F$13)</f>
        <v>2.6734188190537336</v>
      </c>
      <c r="AN30" s="176">
        <f ca="1">_xll.Export_Bergomi_SimpleSquareRootCall($E30,$G30,AN$15,$B$15,$B$16,$B$17,$B$18,$B$19,$G30,$G30+$B$31,SUM!$F$12:$F$28,SUM!$G$12:$G$28,$B$21,$B$22,$B$23,$B$24,$B$25,$B$26,$B$27,$B$28,$B$29,$F$13)</f>
        <v>2.4238081575730002</v>
      </c>
      <c r="AO30" s="176">
        <f ca="1">_xll.Export_Bergomi_SimpleSquareRootCall($E30,$G30,AO$15,$B$15,$B$16,$B$17,$B$18,$B$19,$G30,$G30+$B$31,SUM!$F$12:$F$28,SUM!$G$12:$G$28,$B$21,$B$22,$B$23,$B$24,$B$25,$B$26,$B$27,$B$28,$B$29,$F$13)</f>
        <v>2.2128652178474941</v>
      </c>
      <c r="AP30" s="176">
        <f ca="1">_xll.Export_Bergomi_SimpleSquareRootCall($E30,$G30,AP$15,$B$15,$B$16,$B$17,$B$18,$B$19,$G30,$G30+$B$31,SUM!$F$12:$F$28,SUM!$G$12:$G$28,$B$21,$B$22,$B$23,$B$24,$B$25,$B$26,$B$27,$B$28,$B$29,$F$13)</f>
        <v>2.0383376750302817</v>
      </c>
      <c r="AQ30" s="176">
        <f ca="1">_xll.Export_Bergomi_SimpleSquareRootCall($E30,$G30,AQ$15,$B$15,$B$16,$B$17,$B$18,$B$19,$G30,$G30+$B$31,SUM!$F$12:$F$28,SUM!$G$12:$G$28,$B$21,$B$22,$B$23,$B$24,$B$25,$B$26,$B$27,$B$28,$B$29,$F$13)</f>
        <v>1.8980455596999297</v>
      </c>
      <c r="AR30" s="176">
        <f ca="1">_xll.Export_Bergomi_SimpleSquareRootCall($E30,$G30,AR$15,$B$15,$B$16,$B$17,$B$18,$B$19,$G30,$G30+$B$31,SUM!$F$12:$F$28,SUM!$G$12:$G$28,$B$21,$B$22,$B$23,$B$24,$B$25,$B$26,$B$27,$B$28,$B$29,$F$13)</f>
        <v>1.7899095267532263</v>
      </c>
      <c r="AS30" s="176">
        <f ca="1">_xll.Export_Bergomi_SimpleSquareRootCall($E30,$G30,AS$15,$B$15,$B$16,$B$17,$B$18,$B$19,$G30,$G30+$B$31,SUM!$F$12:$F$28,SUM!$G$12:$G$28,$B$21,$B$22,$B$23,$B$24,$B$25,$B$26,$B$27,$B$28,$B$29,$F$13)</f>
        <v>1.7119805360114779</v>
      </c>
      <c r="AT30" s="176">
        <f ca="1">_xll.Export_Bergomi_SimpleSquareRootCall($E30,$G30,AT$15,$B$15,$B$16,$B$17,$B$18,$B$19,$G30,$G30+$B$31,SUM!$F$12:$F$28,SUM!$G$12:$G$28,$B$21,$B$22,$B$23,$B$24,$B$25,$B$26,$B$27,$B$28,$B$29,$F$13)</f>
        <v>1.6624666295710036</v>
      </c>
      <c r="AU30" s="176">
        <f ca="1">_xll.Export_Bergomi_SimpleSquareRootCall($E30,$G30,AU$15,$B$15,$B$16,$B$17,$B$18,$B$19,$G30,$G30+$B$31,SUM!$F$12:$F$28,SUM!$G$12:$G$28,$B$21,$B$22,$B$23,$B$24,$B$25,$B$26,$B$27,$B$28,$B$29,$F$13)</f>
        <v>1.6397520222413315</v>
      </c>
      <c r="AV30" s="176">
        <f ca="1">_xll.Export_Bergomi_SimpleSquareRootCall($E30,$G30,AV$15,$B$15,$B$16,$B$17,$B$18,$B$19,$G30,$G30+$B$31,SUM!$F$12:$F$28,SUM!$G$12:$G$28,$B$21,$B$22,$B$23,$B$24,$B$25,$B$26,$B$27,$B$28,$B$29,$F$13)</f>
        <v>1.6424039728373405</v>
      </c>
      <c r="AW30" s="176">
        <f ca="1">_xll.Export_Bergomi_SimpleSquareRootCall($E30,$G30,AW$15,$B$15,$B$16,$B$17,$B$18,$B$19,$G30,$G30+$B$31,SUM!$F$12:$F$28,SUM!$G$12:$G$28,$B$21,$B$22,$B$23,$B$24,$B$25,$B$26,$B$27,$B$28,$B$29,$F$13)</f>
        <v>1.6691636774264336</v>
      </c>
      <c r="AX30" s="176">
        <f ca="1">_xll.Export_Bergomi_SimpleSquareRootCall($E30,$G30,AX$15,$B$15,$B$16,$B$17,$B$18,$B$19,$G30,$G30+$B$31,SUM!$F$12:$F$28,SUM!$G$12:$G$28,$B$21,$B$22,$B$23,$B$24,$B$25,$B$26,$B$27,$B$28,$B$29,$F$13)</f>
        <v>1.718918539898397</v>
      </c>
      <c r="AY30" s="176">
        <f ca="1">_xll.Export_Bergomi_SimpleSquareRootCall($E30,$G30,AY$15,$B$15,$B$16,$B$17,$B$18,$B$19,$G30,$G30+$B$31,SUM!$F$12:$F$28,SUM!$G$12:$G$28,$B$21,$B$22,$B$23,$B$24,$B$25,$B$26,$B$27,$B$28,$B$29,$F$13)</f>
        <v>1.790654494544951</v>
      </c>
      <c r="AZ30" s="176">
        <f ca="1">_xll.Export_Bergomi_SimpleSquareRootCall($E30,$G30,AZ$15,$B$15,$B$16,$B$17,$B$18,$B$19,$G30,$G30+$B$31,SUM!$F$12:$F$28,SUM!$G$12:$G$28,$B$21,$B$22,$B$23,$B$24,$B$25,$B$26,$B$27,$B$28,$B$29,$F$13)</f>
        <v>1.8833885265411878</v>
      </c>
      <c r="BA30" s="176">
        <f ca="1">_xll.Export_Bergomi_SimpleSquareRootCall($E30,$G30,BA$15,$B$15,$B$16,$B$17,$B$18,$B$19,$G30,$G30+$B$31,SUM!$F$12:$F$28,SUM!$G$12:$G$28,$B$21,$B$22,$B$23,$B$24,$B$25,$B$26,$B$27,$B$28,$B$29,$F$13)</f>
        <v>1.996083189855101</v>
      </c>
      <c r="BB30" s="176">
        <f ca="1">_xll.Export_Bergomi_SimpleSquareRootCall($E30,$G30,BB$15,$B$15,$B$16,$B$17,$B$18,$B$19,$G30,$G30+$B$31,SUM!$F$12:$F$28,SUM!$G$12:$G$28,$B$21,$B$22,$B$23,$B$24,$B$25,$B$26,$B$27,$B$28,$B$29,$F$13)</f>
        <v>2.1275468381190965</v>
      </c>
      <c r="BC30" s="176">
        <f ca="1">_xll.Export_Bergomi_SimpleSquareRootCall($E30,$G30,BC$15,$B$15,$B$16,$B$17,$B$18,$B$19,$G30,$G30+$B$31,SUM!$F$12:$F$28,SUM!$G$12:$G$28,$B$21,$B$22,$B$23,$B$24,$B$25,$B$26,$B$27,$B$28,$B$29,$F$13)</f>
        <v>2.2763255348828682</v>
      </c>
      <c r="BD30" s="176">
        <f ca="1">_xll.Export_Bergomi_SimpleSquareRootCall($E30,$G30,BD$15,$B$15,$B$16,$B$17,$B$18,$B$19,$G30,$G30+$B$31,SUM!$F$12:$F$28,SUM!$G$12:$G$28,$B$21,$B$22,$B$23,$B$24,$B$25,$B$26,$B$27,$B$28,$B$29,$F$13)</f>
        <v>2.4405951960115897</v>
      </c>
      <c r="BE30" s="176">
        <f ca="1">_xll.Export_Bergomi_SimpleSquareRootCall($E30,$G30,BE$15,$B$15,$B$16,$B$17,$B$18,$B$19,$G30,$G30+$B$31,SUM!$F$12:$F$28,SUM!$G$12:$G$28,$B$21,$B$22,$B$23,$B$24,$B$25,$B$26,$B$27,$B$28,$B$29,$F$13)</f>
        <v>2.6180653049644644</v>
      </c>
      <c r="BF30" s="176">
        <f ca="1">_xll.Export_Bergomi_SimpleSquareRootCall($E30,$G30,BF$15,$B$15,$B$16,$B$17,$B$18,$B$19,$G30,$G30+$B$31,SUM!$F$12:$F$28,SUM!$G$12:$G$28,$B$21,$B$22,$B$23,$B$24,$B$25,$B$26,$B$27,$B$28,$B$29,$F$13)</f>
        <v>2.8059082066156575</v>
      </c>
      <c r="BG30" s="176">
        <f ca="1">_xll.Export_Bergomi_SimpleSquareRootCall($E30,$G30,BG$15,$B$15,$B$16,$B$17,$B$18,$B$19,$G30,$G30+$B$31,SUM!$F$12:$F$28,SUM!$G$12:$G$28,$B$21,$B$22,$B$23,$B$24,$B$25,$B$26,$B$27,$B$28,$B$29,$F$13)</f>
        <v>3.0007299666801437</v>
      </c>
      <c r="BH30" s="176">
        <f ca="1">_xll.Export_Bergomi_SimpleSquareRootCall($E30,$G30,BH$15,$B$15,$B$16,$B$17,$B$18,$B$19,$G30,$G30+$B$31,SUM!$F$12:$F$28,SUM!$G$12:$G$28,$B$21,$B$22,$B$23,$B$24,$B$25,$B$26,$B$27,$B$28,$B$29,$F$13)</f>
        <v>3.1985992683461069</v>
      </c>
      <c r="BI30" s="176">
        <f ca="1">_xll.Export_Bergomi_SimpleSquareRootCall($E30,$G30,BI$15,$B$15,$B$16,$B$17,$B$18,$B$19,$G30,$G30+$B$31,SUM!$F$12:$F$28,SUM!$G$12:$G$28,$B$21,$B$22,$B$23,$B$24,$B$25,$B$26,$B$27,$B$28,$B$29,$F$13)</f>
        <v>3.395148784777914</v>
      </c>
      <c r="BL30" s="169" t="e">
        <f ca="1">_xll.Export_ParabolicVol_VolSwapOption($G30,$G30,$G30+$B$31,BL$15,$B$15,$B$16,$B$17,$B$18,$B$19,$B$21,$B$22,$B$23,$B$24,SUM!$F$12:$F$28,SUM!$G$12:$G$28,OptionRacine!$B$27,OptionRacine!$B$26,OptionRacine!$B$28,OptionRacine!$F$13,OptionRacine!$BL$11,OptionRacine!$B$29)</f>
        <v>#VALUE!</v>
      </c>
      <c r="BM30" s="169" t="e">
        <f ca="1">_xll.Export_ParabolicVol_VolSwapOption($G30,$G30,$G30+$B$31,BM$15,$B$15,$B$16,$B$17,$B$18,$B$19,$B$21,$B$22,$B$23,$B$24,SUM!$F$12:$F$28,SUM!$G$12:$G$28,OptionRacine!$B$27,OptionRacine!$B$26,OptionRacine!$B$28,OptionRacine!$F$13,OptionRacine!$BL$11,OptionRacine!$B$29)</f>
        <v>#VALUE!</v>
      </c>
      <c r="BN30" s="169" t="e">
        <f ca="1">_xll.Export_ParabolicVol_VolSwapOption($G30,$G30,$G30+$B$31,BN$15,$B$15,$B$16,$B$17,$B$18,$B$19,$B$21,$B$22,$B$23,$B$24,SUM!$F$12:$F$28,SUM!$G$12:$G$28,OptionRacine!$B$27,OptionRacine!$B$26,OptionRacine!$B$28,OptionRacine!$F$13,OptionRacine!$BL$11,OptionRacine!$B$29)</f>
        <v>#VALUE!</v>
      </c>
      <c r="BO30" s="169" t="e">
        <f ca="1">_xll.Export_ParabolicVol_VolSwapOption($G30,$G30,$G30+$B$31,BO$15,$B$15,$B$16,$B$17,$B$18,$B$19,$B$21,$B$22,$B$23,$B$24,SUM!$F$12:$F$28,SUM!$G$12:$G$28,OptionRacine!$B$27,OptionRacine!$B$26,OptionRacine!$B$28,OptionRacine!$F$13,OptionRacine!$BL$11,OptionRacine!$B$29)</f>
        <v>#VALUE!</v>
      </c>
      <c r="BP30" s="169" t="e">
        <f ca="1">_xll.Export_ParabolicVol_VolSwapOption($G30,$G30,$G30+$B$31,BP$15,$B$15,$B$16,$B$17,$B$18,$B$19,$B$21,$B$22,$B$23,$B$24,SUM!$F$12:$F$28,SUM!$G$12:$G$28,OptionRacine!$B$27,OptionRacine!$B$26,OptionRacine!$B$28,OptionRacine!$F$13,OptionRacine!$BL$11,OptionRacine!$B$29)</f>
        <v>#VALUE!</v>
      </c>
      <c r="BQ30" s="169" t="e">
        <f ca="1">_xll.Export_ParabolicVol_VolSwapOption($G30,$G30,$G30+$B$31,BQ$15,$B$15,$B$16,$B$17,$B$18,$B$19,$B$21,$B$22,$B$23,$B$24,SUM!$F$12:$F$28,SUM!$G$12:$G$28,OptionRacine!$B$27,OptionRacine!$B$26,OptionRacine!$B$28,OptionRacine!$F$13,OptionRacine!$BL$11,OptionRacine!$B$29)</f>
        <v>#VALUE!</v>
      </c>
      <c r="BR30" s="169" t="e">
        <f ca="1">_xll.Export_ParabolicVol_VolSwapOption($G30,$G30,$G30+$B$31,BR$15,$B$15,$B$16,$B$17,$B$18,$B$19,$B$21,$B$22,$B$23,$B$24,SUM!$F$12:$F$28,SUM!$G$12:$G$28,OptionRacine!$B$27,OptionRacine!$B$26,OptionRacine!$B$28,OptionRacine!$F$13,OptionRacine!$BL$11,OptionRacine!$B$29)</f>
        <v>#VALUE!</v>
      </c>
      <c r="BS30" s="169" t="e">
        <f ca="1">_xll.Export_ParabolicVol_VolSwapOption($G30,$G30,$G30+$B$31,BS$15,$B$15,$B$16,$B$17,$B$18,$B$19,$B$21,$B$22,$B$23,$B$24,SUM!$F$12:$F$28,SUM!$G$12:$G$28,OptionRacine!$B$27,OptionRacine!$B$26,OptionRacine!$B$28,OptionRacine!$F$13,OptionRacine!$BL$11,OptionRacine!$B$29)</f>
        <v>#VALUE!</v>
      </c>
      <c r="BT30" s="169" t="e">
        <f ca="1">_xll.Export_ParabolicVol_VolSwapOption($G30,$G30,$G30+$B$31,BT$15,$B$15,$B$16,$B$17,$B$18,$B$19,$B$21,$B$22,$B$23,$B$24,SUM!$F$12:$F$28,SUM!$G$12:$G$28,OptionRacine!$B$27,OptionRacine!$B$26,OptionRacine!$B$28,OptionRacine!$F$13,OptionRacine!$BL$11,OptionRacine!$B$29)</f>
        <v>#VALUE!</v>
      </c>
      <c r="BU30" s="169" t="e">
        <f ca="1">_xll.Export_ParabolicVol_VolSwapOption($G30,$G30,$G30+$B$31,BU$15,$B$15,$B$16,$B$17,$B$18,$B$19,$B$21,$B$22,$B$23,$B$24,SUM!$F$12:$F$28,SUM!$G$12:$G$28,OptionRacine!$B$27,OptionRacine!$B$26,OptionRacine!$B$28,OptionRacine!$F$13,OptionRacine!$BL$11,OptionRacine!$B$29)</f>
        <v>#VALUE!</v>
      </c>
      <c r="BV30" s="169" t="e">
        <f ca="1">_xll.Export_ParabolicVol_VolSwapOption($G30,$G30,$G30+$B$31,BV$15,$B$15,$B$16,$B$17,$B$18,$B$19,$B$21,$B$22,$B$23,$B$24,SUM!$F$12:$F$28,SUM!$G$12:$G$28,OptionRacine!$B$27,OptionRacine!$B$26,OptionRacine!$B$28,OptionRacine!$F$13,OptionRacine!$BL$11,OptionRacine!$B$29)</f>
        <v>#VALUE!</v>
      </c>
      <c r="BW30" s="169" t="e">
        <f ca="1">_xll.Export_ParabolicVol_VolSwapOption($G30,$G30,$G30+$B$31,BW$15,$B$15,$B$16,$B$17,$B$18,$B$19,$B$21,$B$22,$B$23,$B$24,SUM!$F$12:$F$28,SUM!$G$12:$G$28,OptionRacine!$B$27,OptionRacine!$B$26,OptionRacine!$B$28,OptionRacine!$F$13,OptionRacine!$BL$11,OptionRacine!$B$29)</f>
        <v>#VALUE!</v>
      </c>
      <c r="BX30" s="169" t="e">
        <f ca="1">_xll.Export_ParabolicVol_VolSwapOption($G30,$G30,$G30+$B$31,BX$15,$B$15,$B$16,$B$17,$B$18,$B$19,$B$21,$B$22,$B$23,$B$24,SUM!$F$12:$F$28,SUM!$G$12:$G$28,OptionRacine!$B$27,OptionRacine!$B$26,OptionRacine!$B$28,OptionRacine!$F$13,OptionRacine!$BL$11,OptionRacine!$B$29)</f>
        <v>#VALUE!</v>
      </c>
      <c r="BY30" s="169" t="e">
        <f ca="1">_xll.Export_ParabolicVol_VolSwapOption($G30,$G30,$G30+$B$31,BY$15,$B$15,$B$16,$B$17,$B$18,$B$19,$B$21,$B$22,$B$23,$B$24,SUM!$F$12:$F$28,SUM!$G$12:$G$28,OptionRacine!$B$27,OptionRacine!$B$26,OptionRacine!$B$28,OptionRacine!$F$13,OptionRacine!$BL$11,OptionRacine!$B$29)</f>
        <v>#VALUE!</v>
      </c>
      <c r="BZ30" s="169" t="e">
        <f ca="1">_xll.Export_ParabolicVol_VolSwapOption($G30,$G30,$G30+$B$31,BZ$15,$B$15,$B$16,$B$17,$B$18,$B$19,$B$21,$B$22,$B$23,$B$24,SUM!$F$12:$F$28,SUM!$G$12:$G$28,OptionRacine!$B$27,OptionRacine!$B$26,OptionRacine!$B$28,OptionRacine!$F$13,OptionRacine!$BL$11,OptionRacine!$B$29)</f>
        <v>#VALUE!</v>
      </c>
      <c r="CA30" s="169" t="e">
        <f ca="1">_xll.Export_ParabolicVol_VolSwapOption($G30,$G30,$G30+$B$31,CA$15,$B$15,$B$16,$B$17,$B$18,$B$19,$B$21,$B$22,$B$23,$B$24,SUM!$F$12:$F$28,SUM!$G$12:$G$28,OptionRacine!$B$27,OptionRacine!$B$26,OptionRacine!$B$28,OptionRacine!$F$13,OptionRacine!$BL$11,OptionRacine!$B$29)</f>
        <v>#VALUE!</v>
      </c>
      <c r="CB30" s="169" t="e">
        <f ca="1">_xll.Export_ParabolicVol_VolSwapOption($G30,$G30,$G30+$B$31,CB$15,$B$15,$B$16,$B$17,$B$18,$B$19,$B$21,$B$22,$B$23,$B$24,SUM!$F$12:$F$28,SUM!$G$12:$G$28,OptionRacine!$B$27,OptionRacine!$B$26,OptionRacine!$B$28,OptionRacine!$F$13,OptionRacine!$BL$11,OptionRacine!$B$29)</f>
        <v>#VALUE!</v>
      </c>
      <c r="CC30" s="169" t="e">
        <f ca="1">_xll.Export_ParabolicVol_VolSwapOption($G30,$G30,$G30+$B$31,CC$15,$B$15,$B$16,$B$17,$B$18,$B$19,$B$21,$B$22,$B$23,$B$24,SUM!$F$12:$F$28,SUM!$G$12:$G$28,OptionRacine!$B$27,OptionRacine!$B$26,OptionRacine!$B$28,OptionRacine!$F$13,OptionRacine!$BL$11,OptionRacine!$B$29)</f>
        <v>#VALUE!</v>
      </c>
      <c r="CD30" s="169" t="e">
        <f ca="1">_xll.Export_ParabolicVol_VolSwapOption($G30,$G30,$G30+$B$31,CD$15,$B$15,$B$16,$B$17,$B$18,$B$19,$B$21,$B$22,$B$23,$B$24,SUM!$F$12:$F$28,SUM!$G$12:$G$28,OptionRacine!$B$27,OptionRacine!$B$26,OptionRacine!$B$28,OptionRacine!$F$13,OptionRacine!$BL$11,OptionRacine!$B$29)</f>
        <v>#VALUE!</v>
      </c>
      <c r="CE30" s="169" t="e">
        <f ca="1">_xll.Export_ParabolicVol_VolSwapOption($G30,$G30,$G30+$B$31,CE$15,$B$15,$B$16,$B$17,$B$18,$B$19,$B$21,$B$22,$B$23,$B$24,SUM!$F$12:$F$28,SUM!$G$12:$G$28,OptionRacine!$B$27,OptionRacine!$B$26,OptionRacine!$B$28,OptionRacine!$F$13,OptionRacine!$BL$11,OptionRacine!$B$29)</f>
        <v>#VALUE!</v>
      </c>
      <c r="CF30" s="169" t="e">
        <f ca="1">_xll.Export_ParabolicVol_VolSwapOption($G30,$G30,$G30+$B$31,CF$15,$B$15,$B$16,$B$17,$B$18,$B$19,$B$21,$B$22,$B$23,$B$24,SUM!$F$12:$F$28,SUM!$G$12:$G$28,OptionRacine!$B$27,OptionRacine!$B$26,OptionRacine!$B$28,OptionRacine!$F$13,OptionRacine!$BL$11,OptionRacine!$B$29)</f>
        <v>#VALUE!</v>
      </c>
      <c r="CG30" s="169" t="e">
        <f ca="1">_xll.Export_ParabolicVol_VolSwapOption($G30,$G30,$G30+$B$31,CG$15,$B$15,$B$16,$B$17,$B$18,$B$19,$B$21,$B$22,$B$23,$B$24,SUM!$F$12:$F$28,SUM!$G$12:$G$28,OptionRacine!$B$27,OptionRacine!$B$26,OptionRacine!$B$28,OptionRacine!$F$13,OptionRacine!$BL$11,OptionRacine!$B$29)</f>
        <v>#VALUE!</v>
      </c>
      <c r="CH30" s="169" t="e">
        <f ca="1">_xll.Export_ParabolicVol_VolSwapOption($G30,$G30,$G30+$B$31,CH$15,$B$15,$B$16,$B$17,$B$18,$B$19,$B$21,$B$22,$B$23,$B$24,SUM!$F$12:$F$28,SUM!$G$12:$G$28,OptionRacine!$B$27,OptionRacine!$B$26,OptionRacine!$B$28,OptionRacine!$F$13,OptionRacine!$BL$11,OptionRacine!$B$29)</f>
        <v>#VALUE!</v>
      </c>
      <c r="CI30" s="169" t="e">
        <f ca="1">_xll.Export_ParabolicVol_VolSwapOption($G30,$G30,$G30+$B$31,CI$15,$B$15,$B$16,$B$17,$B$18,$B$19,$B$21,$B$22,$B$23,$B$24,SUM!$F$12:$F$28,SUM!$G$12:$G$28,OptionRacine!$B$27,OptionRacine!$B$26,OptionRacine!$B$28,OptionRacine!$F$13,OptionRacine!$BL$11,OptionRacine!$B$29)</f>
        <v>#VALUE!</v>
      </c>
      <c r="CJ30" s="169" t="e">
        <f ca="1">_xll.Export_ParabolicVol_VolSwapOption($G30,$G30,$G30+$B$31,CJ$15,$B$15,$B$16,$B$17,$B$18,$B$19,$B$21,$B$22,$B$23,$B$24,SUM!$F$12:$F$28,SUM!$G$12:$G$28,OptionRacine!$B$27,OptionRacine!$B$26,OptionRacine!$B$28,OptionRacine!$F$13,OptionRacine!$BL$11,OptionRacine!$B$29)</f>
        <v>#VALUE!</v>
      </c>
      <c r="CK30" s="169" t="e">
        <f ca="1">_xll.Export_ParabolicVol_VolSwapOption($G30,$G30,$G30+$B$31,CK$15,$B$15,$B$16,$B$17,$B$18,$B$19,$B$21,$B$22,$B$23,$B$24,SUM!$F$12:$F$28,SUM!$G$12:$G$28,OptionRacine!$B$27,OptionRacine!$B$26,OptionRacine!$B$28,OptionRacine!$F$13,OptionRacine!$BL$11,OptionRacine!$B$29)</f>
        <v>#VALUE!</v>
      </c>
      <c r="CN30" s="181">
        <f ca="1">_xll.Export_ParabolicVol_VIXLikeOption(SUM!$F$12:$F$28,SUM!$G$12:$G$28,$E30,$G30,CN$15,$B$15,$B$16,$B$17,$B$18,$B$19,$B$21,$B$22,$B$23,$B$24,$B$25,$B$27,$B$26,$B$28,$F$13,$B$31,$CN$11,$B$29)</f>
        <v>3.6774059258706493</v>
      </c>
      <c r="CO30" s="181">
        <f ca="1">_xll.Export_ParabolicVol_VIXLikeOption(SUM!$F$12:$F$28,SUM!$G$12:$G$28,$E30,$G30,CO$15,$B$15,$B$16,$B$17,$B$18,$B$19,$B$21,$B$22,$B$23,$B$24,$B$25,$B$27,$B$26,$B$28,$F$13,$B$31,$CN$11,$B$29)</f>
        <v>3.2978779298852352</v>
      </c>
      <c r="CP30" s="181">
        <f ca="1">_xll.Export_ParabolicVol_VIXLikeOption(SUM!$F$12:$F$28,SUM!$G$12:$G$28,$E30,$G30,CP$15,$B$15,$B$16,$B$17,$B$18,$B$19,$B$21,$B$22,$B$23,$B$24,$B$25,$B$27,$B$26,$B$28,$F$13,$B$31,$CN$11,$B$29)</f>
        <v>2.9639982159955092</v>
      </c>
      <c r="CQ30" s="181">
        <f ca="1">_xll.Export_ParabolicVol_VIXLikeOption(SUM!$F$12:$F$28,SUM!$G$12:$G$28,$E30,$G30,CQ$15,$B$15,$B$16,$B$17,$B$18,$B$19,$B$21,$B$22,$B$23,$B$24,$B$25,$B$27,$B$26,$B$28,$F$13,$B$31,$CN$11,$B$29)</f>
        <v>2.6734188190537336</v>
      </c>
      <c r="CR30" s="181">
        <f ca="1">_xll.Export_ParabolicVol_VIXLikeOption(SUM!$F$12:$F$28,SUM!$G$12:$G$28,$E30,$G30,CR$15,$B$15,$B$16,$B$17,$B$18,$B$19,$B$21,$B$22,$B$23,$B$24,$B$25,$B$27,$B$26,$B$28,$F$13,$B$31,$CN$11,$B$29)</f>
        <v>2.4238081575730002</v>
      </c>
      <c r="CS30" s="181">
        <f ca="1">_xll.Export_ParabolicVol_VIXLikeOption(SUM!$F$12:$F$28,SUM!$G$12:$G$28,$E30,$G30,CS$15,$B$15,$B$16,$B$17,$B$18,$B$19,$B$21,$B$22,$B$23,$B$24,$B$25,$B$27,$B$26,$B$28,$F$13,$B$31,$CN$11,$B$29)</f>
        <v>2.2128652178474941</v>
      </c>
      <c r="CT30" s="181">
        <f ca="1">_xll.Export_ParabolicVol_VIXLikeOption(SUM!$F$12:$F$28,SUM!$G$12:$G$28,$E30,$G30,CT$15,$B$15,$B$16,$B$17,$B$18,$B$19,$B$21,$B$22,$B$23,$B$24,$B$25,$B$27,$B$26,$B$28,$F$13,$B$31,$CN$11,$B$29)</f>
        <v>2.0383376750302817</v>
      </c>
      <c r="CU30" s="181">
        <f ca="1">_xll.Export_ParabolicVol_VIXLikeOption(SUM!$F$12:$F$28,SUM!$G$12:$G$28,$E30,$G30,CU$15,$B$15,$B$16,$B$17,$B$18,$B$19,$B$21,$B$22,$B$23,$B$24,$B$25,$B$27,$B$26,$B$28,$F$13,$B$31,$CN$11,$B$29)</f>
        <v>1.8980455596999297</v>
      </c>
      <c r="CV30" s="181">
        <f ca="1">_xll.Export_ParabolicVol_VIXLikeOption(SUM!$F$12:$F$28,SUM!$G$12:$G$28,$E30,$G30,CV$15,$B$15,$B$16,$B$17,$B$18,$B$19,$B$21,$B$22,$B$23,$B$24,$B$25,$B$27,$B$26,$B$28,$F$13,$B$31,$CN$11,$B$29)</f>
        <v>1.7899095267532263</v>
      </c>
      <c r="CW30" s="181">
        <f ca="1">_xll.Export_ParabolicVol_VIXLikeOption(SUM!$F$12:$F$28,SUM!$G$12:$G$28,$E30,$G30,CW$15,$B$15,$B$16,$B$17,$B$18,$B$19,$B$21,$B$22,$B$23,$B$24,$B$25,$B$27,$B$26,$B$28,$F$13,$B$31,$CN$11,$B$29)</f>
        <v>1.7119805360114779</v>
      </c>
      <c r="CX30" s="181">
        <f ca="1">_xll.Export_ParabolicVol_VIXLikeOption(SUM!$F$12:$F$28,SUM!$G$12:$G$28,$E30,$G30,CX$15,$B$15,$B$16,$B$17,$B$18,$B$19,$B$21,$B$22,$B$23,$B$24,$B$25,$B$27,$B$26,$B$28,$F$13,$B$31,$CN$11,$B$29)</f>
        <v>1.6624666295710036</v>
      </c>
      <c r="CY30" s="181">
        <f ca="1">_xll.Export_ParabolicVol_VIXLikeOption(SUM!$F$12:$F$28,SUM!$G$12:$G$28,$E30,$G30,CY$15,$B$15,$B$16,$B$17,$B$18,$B$19,$B$21,$B$22,$B$23,$B$24,$B$25,$B$27,$B$26,$B$28,$F$13,$B$31,$CN$11,$B$29)</f>
        <v>1.6397520222413315</v>
      </c>
      <c r="CZ30" s="181">
        <f ca="1">_xll.Export_ParabolicVol_VIXLikeOption(SUM!$F$12:$F$28,SUM!$G$12:$G$28,$E30,$G30,CZ$15,$B$15,$B$16,$B$17,$B$18,$B$19,$B$21,$B$22,$B$23,$B$24,$B$25,$B$27,$B$26,$B$28,$F$13,$B$31,$CN$11,$B$29)</f>
        <v>1.6424039728373405</v>
      </c>
      <c r="DA30" s="181">
        <f ca="1">_xll.Export_ParabolicVol_VIXLikeOption(SUM!$F$12:$F$28,SUM!$G$12:$G$28,$E30,$G30,DA$15,$B$15,$B$16,$B$17,$B$18,$B$19,$B$21,$B$22,$B$23,$B$24,$B$25,$B$27,$B$26,$B$28,$F$13,$B$31,$CN$11,$B$29)</f>
        <v>1.6691636774264336</v>
      </c>
      <c r="DB30" s="181">
        <f ca="1">_xll.Export_ParabolicVol_VIXLikeOption(SUM!$F$12:$F$28,SUM!$G$12:$G$28,$E30,$G30,DB$15,$B$15,$B$16,$B$17,$B$18,$B$19,$B$21,$B$22,$B$23,$B$24,$B$25,$B$27,$B$26,$B$28,$F$13,$B$31,$CN$11,$B$29)</f>
        <v>1.718918539898397</v>
      </c>
      <c r="DC30" s="181">
        <f ca="1">_xll.Export_ParabolicVol_VIXLikeOption(SUM!$F$12:$F$28,SUM!$G$12:$G$28,$E30,$G30,DC$15,$B$15,$B$16,$B$17,$B$18,$B$19,$B$21,$B$22,$B$23,$B$24,$B$25,$B$27,$B$26,$B$28,$F$13,$B$31,$CN$11,$B$29)</f>
        <v>1.790654494544951</v>
      </c>
      <c r="DD30" s="181">
        <f ca="1">_xll.Export_ParabolicVol_VIXLikeOption(SUM!$F$12:$F$28,SUM!$G$12:$G$28,$E30,$G30,DD$15,$B$15,$B$16,$B$17,$B$18,$B$19,$B$21,$B$22,$B$23,$B$24,$B$25,$B$27,$B$26,$B$28,$F$13,$B$31,$CN$11,$B$29)</f>
        <v>1.8833885265411878</v>
      </c>
      <c r="DE30" s="181">
        <f ca="1">_xll.Export_ParabolicVol_VIXLikeOption(SUM!$F$12:$F$28,SUM!$G$12:$G$28,$E30,$G30,DE$15,$B$15,$B$16,$B$17,$B$18,$B$19,$B$21,$B$22,$B$23,$B$24,$B$25,$B$27,$B$26,$B$28,$F$13,$B$31,$CN$11,$B$29)</f>
        <v>1.996083189855101</v>
      </c>
      <c r="DF30" s="181">
        <f ca="1">_xll.Export_ParabolicVol_VIXLikeOption(SUM!$F$12:$F$28,SUM!$G$12:$G$28,$E30,$G30,DF$15,$B$15,$B$16,$B$17,$B$18,$B$19,$B$21,$B$22,$B$23,$B$24,$B$25,$B$27,$B$26,$B$28,$F$13,$B$31,$CN$11,$B$29)</f>
        <v>2.1275468381190965</v>
      </c>
      <c r="DG30" s="181">
        <f ca="1">_xll.Export_ParabolicVol_VIXLikeOption(SUM!$F$12:$F$28,SUM!$G$12:$G$28,$E30,$G30,DG$15,$B$15,$B$16,$B$17,$B$18,$B$19,$B$21,$B$22,$B$23,$B$24,$B$25,$B$27,$B$26,$B$28,$F$13,$B$31,$CN$11,$B$29)</f>
        <v>2.2763255348828682</v>
      </c>
      <c r="DH30" s="181">
        <f ca="1">_xll.Export_ParabolicVol_VIXLikeOption(SUM!$F$12:$F$28,SUM!$G$12:$G$28,$E30,$G30,DH$15,$B$15,$B$16,$B$17,$B$18,$B$19,$B$21,$B$22,$B$23,$B$24,$B$25,$B$27,$B$26,$B$28,$F$13,$B$31,$CN$11,$B$29)</f>
        <v>2.4405951960115897</v>
      </c>
      <c r="DI30" s="181">
        <f ca="1">_xll.Export_ParabolicVol_VIXLikeOption(SUM!$F$12:$F$28,SUM!$G$12:$G$28,$E30,$G30,DI$15,$B$15,$B$16,$B$17,$B$18,$B$19,$B$21,$B$22,$B$23,$B$24,$B$25,$B$27,$B$26,$B$28,$F$13,$B$31,$CN$11,$B$29)</f>
        <v>2.6180653049644644</v>
      </c>
      <c r="DJ30" s="181">
        <f ca="1">_xll.Export_ParabolicVol_VIXLikeOption(SUM!$F$12:$F$28,SUM!$G$12:$G$28,$E30,$G30,DJ$15,$B$15,$B$16,$B$17,$B$18,$B$19,$B$21,$B$22,$B$23,$B$24,$B$25,$B$27,$B$26,$B$28,$F$13,$B$31,$CN$11,$B$29)</f>
        <v>2.8059082066156575</v>
      </c>
      <c r="DK30" s="181">
        <f ca="1">_xll.Export_ParabolicVol_VIXLikeOption(SUM!$F$12:$F$28,SUM!$G$12:$G$28,$E30,$G30,DK$15,$B$15,$B$16,$B$17,$B$18,$B$19,$B$21,$B$22,$B$23,$B$24,$B$25,$B$27,$B$26,$B$28,$F$13,$B$31,$CN$11,$B$29)</f>
        <v>3.0007299666801437</v>
      </c>
      <c r="DL30" s="181">
        <f ca="1">_xll.Export_ParabolicVol_VIXLikeOption(SUM!$F$12:$F$28,SUM!$G$12:$G$28,$E30,$G30,DL$15,$B$15,$B$16,$B$17,$B$18,$B$19,$B$21,$B$22,$B$23,$B$24,$B$25,$B$27,$B$26,$B$28,$F$13,$B$31,$CN$11,$B$29)</f>
        <v>3.1985992683461069</v>
      </c>
      <c r="DM30" s="181">
        <f ca="1">_xll.Export_ParabolicVol_VIXLikeOption(SUM!$F$12:$F$28,SUM!$G$12:$G$28,$E30,$G30,DM$15,$B$15,$B$16,$B$17,$B$18,$B$19,$B$21,$B$22,$B$23,$B$24,$B$25,$B$27,$B$26,$B$28,$F$13,$B$31,$CN$11,$B$29)</f>
        <v>3.395148784777914</v>
      </c>
    </row>
    <row r="31" spans="1:117" ht="15.75" thickBot="1">
      <c r="A31" s="7" t="s">
        <v>34</v>
      </c>
      <c r="B31" s="59">
        <f ca="1">30/365</f>
        <v>8.2191780821917804E-2</v>
      </c>
      <c r="E31" s="26">
        <v>19</v>
      </c>
      <c r="F31" s="42">
        <v>42174</v>
      </c>
      <c r="G31" s="13">
        <f ca="1">(F31-SUM!$B$4)/365.25</f>
        <v>1.2758384668035592</v>
      </c>
      <c r="I31" s="176">
        <f ca="1">_xll.Export_ParabolicVol_SimpleSquareRootCall($E31,$G31,I$15,$B$21,$B$22,$B$23,$B$24,$B$25,$B$27,$B$28,$F$13)</f>
        <v>3.651957758872368</v>
      </c>
      <c r="J31" s="176">
        <f ca="1">_xll.Export_ParabolicVol_SimpleSquareRootCall($E31,$G31,J$15,$B$21,$B$22,$B$23,$B$24,$B$25,$B$27,$B$28,$F$13)</f>
        <v>3.2704602053263656</v>
      </c>
      <c r="K31" s="176">
        <f ca="1">_xll.Export_ParabolicVol_SimpleSquareRootCall($E31,$G31,K$15,$B$21,$B$22,$B$23,$B$24,$B$25,$B$27,$B$28,$F$13)</f>
        <v>2.9352468626440764</v>
      </c>
      <c r="L31" s="176">
        <f ca="1">_xll.Export_ParabolicVol_SimpleSquareRootCall($E31,$G31,L$15,$B$21,$B$22,$B$23,$B$24,$B$25,$B$27,$B$28,$F$13)</f>
        <v>2.6440010786430328</v>
      </c>
      <c r="M31" s="176">
        <f ca="1">_xll.Export_ParabolicVol_SimpleSquareRootCall($E31,$G31,M$15,$B$21,$B$22,$B$23,$B$24,$B$25,$B$27,$B$28,$F$13)</f>
        <v>2.3944045543486241</v>
      </c>
      <c r="N31" s="176">
        <f ca="1">_xll.Export_ParabolicVol_SimpleSquareRootCall($E31,$G31,N$15,$B$21,$B$22,$B$23,$B$24,$B$25,$B$27,$B$28,$F$13)</f>
        <v>2.1841539386121585</v>
      </c>
      <c r="O31" s="176">
        <f ca="1">_xll.Export_ParabolicVol_SimpleSquareRootCall($E31,$G31,O$15,$B$21,$B$22,$B$23,$B$24,$B$25,$B$27,$B$28,$F$13)</f>
        <v>2.0109823008267029</v>
      </c>
      <c r="P31" s="176">
        <f ca="1">_xll.Export_ParabolicVol_SimpleSquareRootCall($E31,$G31,P$15,$B$21,$B$22,$B$23,$B$24,$B$25,$B$27,$B$28,$F$13)</f>
        <v>1.8726868145286977</v>
      </c>
      <c r="Q31" s="176">
        <f ca="1">_xll.Export_ParabolicVol_SimpleSquareRootCall($E31,$G31,Q$15,$B$21,$B$22,$B$23,$B$24,$B$25,$B$27,$B$28,$F$13)</f>
        <v>1.7671612415298859</v>
      </c>
      <c r="R31" s="176">
        <f ca="1">_xll.Export_ParabolicVol_SimpleSquareRootCall($E31,$G31,R$15,$B$21,$B$22,$B$23,$B$24,$B$25,$B$27,$B$28,$F$13)</f>
        <v>1.692429444039669</v>
      </c>
      <c r="S31" s="176">
        <f ca="1">_xll.Export_ParabolicVol_SimpleSquareRootCall($E31,$G31,S$15,$B$21,$B$22,$B$23,$B$24,$B$25,$B$27,$B$28,$F$13)</f>
        <v>1.6466750101312508</v>
      </c>
      <c r="T31" s="176">
        <f ca="1">_xll.Export_ParabolicVol_SimpleSquareRootCall($E31,$G31,T$15,$B$21,$B$22,$B$23,$B$24,$B$25,$B$27,$B$28,$F$13)</f>
        <v>1.6282616851653262</v>
      </c>
      <c r="U31" s="176">
        <f ca="1">_xll.Export_ParabolicVol_SimpleSquareRootCall($E31,$G31,U$15,$B$21,$B$22,$B$23,$B$24,$B$25,$B$27,$B$28,$F$13)</f>
        <v>1.6357396998766345</v>
      </c>
      <c r="V31" s="176">
        <f ca="1">_xll.Export_ParabolicVol_SimpleSquareRootCall($E31,$G31,V$15,$B$21,$B$22,$B$23,$B$24,$B$25,$B$27,$B$28,$F$13)</f>
        <v>1.6678340451339777</v>
      </c>
      <c r="W31" s="176">
        <f ca="1">_xll.Export_ParabolicVol_SimpleSquareRootCall($E31,$G31,W$15,$B$21,$B$22,$B$23,$B$24,$B$25,$B$27,$B$28,$F$13)</f>
        <v>1.72341205687301</v>
      </c>
      <c r="X31" s="176">
        <f ca="1">_xll.Export_ParabolicVol_SimpleSquareRootCall($E31,$G31,X$15,$B$21,$B$22,$B$23,$B$24,$B$25,$B$27,$B$28,$F$13)</f>
        <v>1.8014291954181496</v>
      </c>
      <c r="Y31" s="176">
        <f ca="1">_xll.Export_ParabolicVol_SimpleSquareRootCall($E31,$G31,Y$15,$B$21,$B$22,$B$23,$B$24,$B$25,$B$27,$B$28,$F$13)</f>
        <v>1.9008535833620495</v>
      </c>
      <c r="Z31" s="176">
        <f ca="1">_xll.Export_ParabolicVol_SimpleSquareRootCall($E31,$G31,Z$15,$B$21,$B$22,$B$23,$B$24,$B$25,$B$27,$B$28,$F$13)</f>
        <v>2.020571750438124</v>
      </c>
      <c r="AA31" s="176">
        <f ca="1">_xll.Export_ParabolicVol_SimpleSquareRootCall($E31,$G31,AA$15,$B$21,$B$22,$B$23,$B$24,$B$25,$B$27,$B$28,$F$13)</f>
        <v>2.1592802147499084</v>
      </c>
      <c r="AB31" s="176">
        <f ca="1">_xll.Export_ParabolicVol_SimpleSquareRootCall($E31,$G31,AB$15,$B$21,$B$22,$B$23,$B$24,$B$25,$B$27,$B$28,$F$13)</f>
        <v>2.3153700780739856</v>
      </c>
      <c r="AC31" s="176">
        <f ca="1">_xll.Export_ParabolicVol_SimpleSquareRootCall($E31,$G31,AC$15,$B$21,$B$22,$B$23,$B$24,$B$25,$B$27,$B$28,$F$13)</f>
        <v>2.4868147031517664</v>
      </c>
      <c r="AD31" s="176">
        <f ca="1">_xll.Export_ParabolicVol_SimpleSquareRootCall($E31,$G31,AD$15,$B$21,$B$22,$B$23,$B$24,$B$25,$B$27,$B$28,$F$13)</f>
        <v>2.6710735801583372</v>
      </c>
      <c r="AE31" s="176">
        <f ca="1">_xll.Export_ParabolicVol_SimpleSquareRootCall($E31,$G31,AE$15,$B$21,$B$22,$B$23,$B$24,$B$25,$B$27,$B$28,$F$13)</f>
        <v>2.8650282552389577</v>
      </c>
      <c r="AF31" s="176">
        <f ca="1">_xll.Export_ParabolicVol_SimpleSquareRootCall($E31,$G31,AF$15,$B$21,$B$22,$B$23,$B$24,$B$25,$B$27,$B$28,$F$13)</f>
        <v>3.0649679874999292</v>
      </c>
      <c r="AG31" s="176">
        <f ca="1">_xll.Export_ParabolicVol_SimpleSquareRootCall($E31,$G31,AG$15,$B$21,$B$22,$B$23,$B$24,$B$25,$B$27,$B$28,$F$13)</f>
        <v>3.2666426421068566</v>
      </c>
      <c r="AH31" s="176">
        <f ca="1">_xll.Export_ParabolicVol_SimpleSquareRootCall($E31,$G31,AH$15,$B$21,$B$22,$B$23,$B$24,$B$25,$B$27,$B$28,$F$13)</f>
        <v>3.4653970364966291</v>
      </c>
      <c r="AJ31" s="176">
        <f ca="1">_xll.Export_Bergomi_SimpleSquareRootCall($E31,$G31,AJ$15,$B$15,$B$16,$B$17,$B$18,$B$19,$G31,$G31+$B$31,SUM!$F$12:$F$28,SUM!$G$12:$G$28,$B$21,$B$22,$B$23,$B$24,$B$25,$B$26,$B$27,$B$28,$B$29,$F$13)</f>
        <v>3.6519233227822183</v>
      </c>
      <c r="AK31" s="176">
        <f ca="1">_xll.Export_Bergomi_SimpleSquareRootCall($E31,$G31,AK$15,$B$15,$B$16,$B$17,$B$18,$B$19,$G31,$G31+$B$31,SUM!$F$12:$F$28,SUM!$G$12:$G$28,$B$21,$B$22,$B$23,$B$24,$B$25,$B$26,$B$27,$B$28,$B$29,$F$13)</f>
        <v>3.2703733970445521</v>
      </c>
      <c r="AL31" s="176">
        <f ca="1">_xll.Export_Bergomi_SimpleSquareRootCall($E31,$G31,AL$15,$B$15,$B$16,$B$17,$B$18,$B$19,$G31,$G31+$B$31,SUM!$F$12:$F$28,SUM!$G$12:$G$28,$B$21,$B$22,$B$23,$B$24,$B$25,$B$26,$B$27,$B$28,$B$29,$F$13)</f>
        <v>2.9351145006925039</v>
      </c>
      <c r="AM31" s="176">
        <f ca="1">_xll.Export_Bergomi_SimpleSquareRootCall($E31,$G31,AM$15,$B$15,$B$16,$B$17,$B$18,$B$19,$G31,$G31+$B$31,SUM!$F$12:$F$28,SUM!$G$12:$G$28,$B$21,$B$22,$B$23,$B$24,$B$25,$B$26,$B$27,$B$28,$B$29,$F$13)</f>
        <v>2.6438296085871471</v>
      </c>
      <c r="AN31" s="176">
        <f ca="1">_xll.Export_Bergomi_SimpleSquareRootCall($E31,$G31,AN$15,$B$15,$B$16,$B$17,$B$18,$B$19,$G31,$G31+$B$31,SUM!$F$12:$F$28,SUM!$G$12:$G$28,$B$21,$B$22,$B$23,$B$24,$B$25,$B$26,$B$27,$B$28,$B$29,$F$13)</f>
        <v>2.3941998775595343</v>
      </c>
      <c r="AO31" s="176">
        <f ca="1">_xll.Export_Bergomi_SimpleSquareRootCall($E31,$G31,AO$15,$B$15,$B$16,$B$17,$B$18,$B$19,$G31,$G31+$B$31,SUM!$F$12:$F$28,SUM!$G$12:$G$28,$B$21,$B$22,$B$23,$B$24,$B$25,$B$26,$B$27,$B$28,$B$29,$F$13)</f>
        <v>2.183921293057395</v>
      </c>
      <c r="AP31" s="176">
        <f ca="1">_xll.Export_Bergomi_SimpleSquareRootCall($E31,$G31,AP$15,$B$15,$B$16,$B$17,$B$18,$B$19,$G31,$G31+$B$31,SUM!$F$12:$F$28,SUM!$G$12:$G$28,$B$21,$B$22,$B$23,$B$24,$B$25,$B$26,$B$27,$B$28,$B$29,$F$13)</f>
        <v>2.0107261905710474</v>
      </c>
      <c r="AQ31" s="176">
        <f ca="1">_xll.Export_Bergomi_SimpleSquareRootCall($E31,$G31,AQ$15,$B$15,$B$16,$B$17,$B$18,$B$19,$G31,$G31+$B$31,SUM!$F$12:$F$28,SUM!$G$12:$G$28,$B$21,$B$22,$B$23,$B$24,$B$25,$B$26,$B$27,$B$28,$B$29,$F$13)</f>
        <v>1.8724109850968895</v>
      </c>
      <c r="AR31" s="176">
        <f ca="1">_xll.Export_Bergomi_SimpleSquareRootCall($E31,$G31,AR$15,$B$15,$B$16,$B$17,$B$18,$B$19,$G31,$G31+$B$31,SUM!$F$12:$F$28,SUM!$G$12:$G$28,$B$21,$B$22,$B$23,$B$24,$B$25,$B$26,$B$27,$B$28,$B$29,$F$13)</f>
        <v>1.7668686976239238</v>
      </c>
      <c r="AS31" s="176">
        <f ca="1">_xll.Export_Bergomi_SimpleSquareRootCall($E31,$G31,AS$15,$B$15,$B$16,$B$17,$B$18,$B$19,$G31,$G31+$B$31,SUM!$F$12:$F$28,SUM!$G$12:$G$28,$B$21,$B$22,$B$23,$B$24,$B$25,$B$26,$B$27,$B$28,$B$29,$F$13)</f>
        <v>1.6921225048490733</v>
      </c>
      <c r="AT31" s="176">
        <f ca="1">_xll.Export_Bergomi_SimpleSquareRootCall($E31,$G31,AT$15,$B$15,$B$16,$B$17,$B$18,$B$19,$G31,$G31+$B$31,SUM!$F$12:$F$28,SUM!$G$12:$G$28,$B$21,$B$22,$B$23,$B$24,$B$25,$B$26,$B$27,$B$28,$B$29,$F$13)</f>
        <v>1.646355396184225</v>
      </c>
      <c r="AU31" s="176">
        <f ca="1">_xll.Export_Bergomi_SimpleSquareRootCall($E31,$G31,AU$15,$B$15,$B$16,$B$17,$B$18,$B$19,$G31,$G31+$B$31,SUM!$F$12:$F$28,SUM!$G$12:$G$28,$B$21,$B$22,$B$23,$B$24,$B$25,$B$26,$B$27,$B$28,$B$29,$F$13)</f>
        <v>1.6279306297828267</v>
      </c>
      <c r="AV31" s="176">
        <f ca="1">_xll.Export_Bergomi_SimpleSquareRootCall($E31,$G31,AV$15,$B$15,$B$16,$B$17,$B$18,$B$19,$G31,$G31+$B$31,SUM!$F$12:$F$28,SUM!$G$12:$G$28,$B$21,$B$22,$B$23,$B$24,$B$25,$B$26,$B$27,$B$28,$B$29,$F$13)</f>
        <v>1.6353980780332247</v>
      </c>
      <c r="AW31" s="176">
        <f ca="1">_xll.Export_Bergomi_SimpleSquareRootCall($E31,$G31,AW$15,$B$15,$B$16,$B$17,$B$18,$B$19,$G31,$G31+$B$31,SUM!$F$12:$F$28,SUM!$G$12:$G$28,$B$21,$B$22,$B$23,$B$24,$B$25,$B$26,$B$27,$B$28,$B$29,$F$13)</f>
        <v>1.6674825128726658</v>
      </c>
      <c r="AX31" s="176">
        <f ca="1">_xll.Export_Bergomi_SimpleSquareRootCall($E31,$G31,AX$15,$B$15,$B$16,$B$17,$B$18,$B$19,$G31,$G31+$B$31,SUM!$F$12:$F$28,SUM!$G$12:$G$28,$B$21,$B$22,$B$23,$B$24,$B$25,$B$26,$B$27,$B$28,$B$29,$F$13)</f>
        <v>1.7230511951353427</v>
      </c>
      <c r="AY31" s="176">
        <f ca="1">_xll.Export_Bergomi_SimpleSquareRootCall($E31,$G31,AY$15,$B$15,$B$16,$B$17,$B$18,$B$19,$G31,$G31+$B$31,SUM!$F$12:$F$28,SUM!$G$12:$G$28,$B$21,$B$22,$B$23,$B$24,$B$25,$B$26,$B$27,$B$28,$B$29,$F$13)</f>
        <v>1.8010596528982195</v>
      </c>
      <c r="AZ31" s="176">
        <f ca="1">_xll.Export_Bergomi_SimpleSquareRootCall($E31,$G31,AZ$15,$B$15,$B$16,$B$17,$B$18,$B$19,$G31,$G31+$B$31,SUM!$F$12:$F$28,SUM!$G$12:$G$28,$B$21,$B$22,$B$23,$B$24,$B$25,$B$26,$B$27,$B$28,$B$29,$F$13)</f>
        <v>1.900476213442567</v>
      </c>
      <c r="BA31" s="176">
        <f ca="1">_xll.Export_Bergomi_SimpleSquareRootCall($E31,$G31,BA$15,$B$15,$B$16,$B$17,$B$18,$B$19,$G31,$G31+$B$31,SUM!$F$12:$F$28,SUM!$G$12:$G$28,$B$21,$B$22,$B$23,$B$24,$B$25,$B$26,$B$27,$B$28,$B$29,$F$13)</f>
        <v>2.0201877371820451</v>
      </c>
      <c r="BB31" s="176">
        <f ca="1">_xll.Export_Bergomi_SimpleSquareRootCall($E31,$G31,BB$15,$B$15,$B$16,$B$17,$B$18,$B$19,$G31,$G31+$B$31,SUM!$F$12:$F$28,SUM!$G$12:$G$28,$B$21,$B$22,$B$23,$B$24,$B$25,$B$26,$B$27,$B$28,$B$29,$F$13)</f>
        <v>2.1588911822107013</v>
      </c>
      <c r="BC31" s="176">
        <f ca="1">_xll.Export_Bergomi_SimpleSquareRootCall($E31,$G31,BC$15,$B$15,$B$16,$B$17,$B$18,$B$19,$G31,$G31+$B$31,SUM!$F$12:$F$28,SUM!$G$12:$G$28,$B$21,$B$22,$B$23,$B$24,$B$25,$B$26,$B$27,$B$28,$B$29,$F$13)</f>
        <v>2.3149781759189905</v>
      </c>
      <c r="BD31" s="176">
        <f ca="1">_xll.Export_Bergomi_SimpleSquareRootCall($E31,$G31,BD$15,$B$15,$B$16,$B$17,$B$18,$B$19,$G31,$G31+$B$31,SUM!$F$12:$F$28,SUM!$G$12:$G$28,$B$21,$B$22,$B$23,$B$24,$B$25,$B$26,$B$27,$B$28,$B$29,$F$13)</f>
        <v>2.4864226599959784</v>
      </c>
      <c r="BE31" s="176">
        <f ca="1">_xll.Export_Bergomi_SimpleSquareRootCall($E31,$G31,BE$15,$B$15,$B$16,$B$17,$B$18,$B$19,$G31,$G31+$B$31,SUM!$F$12:$F$28,SUM!$G$12:$G$28,$B$21,$B$22,$B$23,$B$24,$B$25,$B$26,$B$27,$B$28,$B$29,$F$13)</f>
        <v>2.6706847144793584</v>
      </c>
      <c r="BF31" s="176">
        <f ca="1">_xll.Export_Bergomi_SimpleSquareRootCall($E31,$G31,BF$15,$B$15,$B$16,$B$17,$B$18,$B$19,$G31,$G31+$B$31,SUM!$F$12:$F$28,SUM!$G$12:$G$28,$B$21,$B$22,$B$23,$B$24,$B$25,$B$26,$B$27,$B$28,$B$29,$F$13)</f>
        <v>2.8646464328726107</v>
      </c>
      <c r="BG31" s="176">
        <f ca="1">_xll.Export_Bergomi_SimpleSquareRootCall($E31,$G31,BG$15,$B$15,$B$16,$B$17,$B$18,$B$19,$G31,$G31+$B$31,SUM!$F$12:$F$28,SUM!$G$12:$G$28,$B$21,$B$22,$B$23,$B$24,$B$25,$B$26,$B$27,$B$28,$B$29,$F$13)</f>
        <v>3.0645975152772316</v>
      </c>
      <c r="BH31" s="176">
        <f ca="1">_xll.Export_Bergomi_SimpleSquareRootCall($E31,$G31,BH$15,$B$15,$B$16,$B$17,$B$18,$B$19,$G31,$G31+$B$31,SUM!$F$12:$F$28,SUM!$G$12:$G$28,$B$21,$B$22,$B$23,$B$24,$B$25,$B$26,$B$27,$B$28,$B$29,$F$13)</f>
        <v>3.2662880901097791</v>
      </c>
      <c r="BI31" s="176">
        <f ca="1">_xll.Export_Bergomi_SimpleSquareRootCall($E31,$G31,BI$15,$B$15,$B$16,$B$17,$B$18,$B$19,$G31,$G31+$B$31,SUM!$F$12:$F$28,SUM!$G$12:$G$28,$B$21,$B$22,$B$23,$B$24,$B$25,$B$26,$B$27,$B$28,$B$29,$F$13)</f>
        <v>3.4650629875986181</v>
      </c>
      <c r="BL31" s="169" t="e">
        <f ca="1">_xll.Export_ParabolicVol_VolSwapOption($G31,$G31,$G31+$B$31,BL$15,$B$15,$B$16,$B$17,$B$18,$B$19,$B$21,$B$22,$B$23,$B$24,SUM!$F$12:$F$28,SUM!$G$12:$G$28,OptionRacine!$B$27,OptionRacine!$B$26,OptionRacine!$B$28,OptionRacine!$F$13,OptionRacine!$BL$11,OptionRacine!$B$29)</f>
        <v>#VALUE!</v>
      </c>
      <c r="BM31" s="169" t="e">
        <f ca="1">_xll.Export_ParabolicVol_VolSwapOption($G31,$G31,$G31+$B$31,BM$15,$B$15,$B$16,$B$17,$B$18,$B$19,$B$21,$B$22,$B$23,$B$24,SUM!$F$12:$F$28,SUM!$G$12:$G$28,OptionRacine!$B$27,OptionRacine!$B$26,OptionRacine!$B$28,OptionRacine!$F$13,OptionRacine!$BL$11,OptionRacine!$B$29)</f>
        <v>#VALUE!</v>
      </c>
      <c r="BN31" s="169" t="e">
        <f ca="1">_xll.Export_ParabolicVol_VolSwapOption($G31,$G31,$G31+$B$31,BN$15,$B$15,$B$16,$B$17,$B$18,$B$19,$B$21,$B$22,$B$23,$B$24,SUM!$F$12:$F$28,SUM!$G$12:$G$28,OptionRacine!$B$27,OptionRacine!$B$26,OptionRacine!$B$28,OptionRacine!$F$13,OptionRacine!$BL$11,OptionRacine!$B$29)</f>
        <v>#VALUE!</v>
      </c>
      <c r="BO31" s="169" t="e">
        <f ca="1">_xll.Export_ParabolicVol_VolSwapOption($G31,$G31,$G31+$B$31,BO$15,$B$15,$B$16,$B$17,$B$18,$B$19,$B$21,$B$22,$B$23,$B$24,SUM!$F$12:$F$28,SUM!$G$12:$G$28,OptionRacine!$B$27,OptionRacine!$B$26,OptionRacine!$B$28,OptionRacine!$F$13,OptionRacine!$BL$11,OptionRacine!$B$29)</f>
        <v>#VALUE!</v>
      </c>
      <c r="BP31" s="169" t="e">
        <f ca="1">_xll.Export_ParabolicVol_VolSwapOption($G31,$G31,$G31+$B$31,BP$15,$B$15,$B$16,$B$17,$B$18,$B$19,$B$21,$B$22,$B$23,$B$24,SUM!$F$12:$F$28,SUM!$G$12:$G$28,OptionRacine!$B$27,OptionRacine!$B$26,OptionRacine!$B$28,OptionRacine!$F$13,OptionRacine!$BL$11,OptionRacine!$B$29)</f>
        <v>#VALUE!</v>
      </c>
      <c r="BQ31" s="169" t="e">
        <f ca="1">_xll.Export_ParabolicVol_VolSwapOption($G31,$G31,$G31+$B$31,BQ$15,$B$15,$B$16,$B$17,$B$18,$B$19,$B$21,$B$22,$B$23,$B$24,SUM!$F$12:$F$28,SUM!$G$12:$G$28,OptionRacine!$B$27,OptionRacine!$B$26,OptionRacine!$B$28,OptionRacine!$F$13,OptionRacine!$BL$11,OptionRacine!$B$29)</f>
        <v>#VALUE!</v>
      </c>
      <c r="BR31" s="169" t="e">
        <f ca="1">_xll.Export_ParabolicVol_VolSwapOption($G31,$G31,$G31+$B$31,BR$15,$B$15,$B$16,$B$17,$B$18,$B$19,$B$21,$B$22,$B$23,$B$24,SUM!$F$12:$F$28,SUM!$G$12:$G$28,OptionRacine!$B$27,OptionRacine!$B$26,OptionRacine!$B$28,OptionRacine!$F$13,OptionRacine!$BL$11,OptionRacine!$B$29)</f>
        <v>#VALUE!</v>
      </c>
      <c r="BS31" s="169" t="e">
        <f ca="1">_xll.Export_ParabolicVol_VolSwapOption($G31,$G31,$G31+$B$31,BS$15,$B$15,$B$16,$B$17,$B$18,$B$19,$B$21,$B$22,$B$23,$B$24,SUM!$F$12:$F$28,SUM!$G$12:$G$28,OptionRacine!$B$27,OptionRacine!$B$26,OptionRacine!$B$28,OptionRacine!$F$13,OptionRacine!$BL$11,OptionRacine!$B$29)</f>
        <v>#VALUE!</v>
      </c>
      <c r="BT31" s="169" t="e">
        <f ca="1">_xll.Export_ParabolicVol_VolSwapOption($G31,$G31,$G31+$B$31,BT$15,$B$15,$B$16,$B$17,$B$18,$B$19,$B$21,$B$22,$B$23,$B$24,SUM!$F$12:$F$28,SUM!$G$12:$G$28,OptionRacine!$B$27,OptionRacine!$B$26,OptionRacine!$B$28,OptionRacine!$F$13,OptionRacine!$BL$11,OptionRacine!$B$29)</f>
        <v>#VALUE!</v>
      </c>
      <c r="BU31" s="169" t="e">
        <f ca="1">_xll.Export_ParabolicVol_VolSwapOption($G31,$G31,$G31+$B$31,BU$15,$B$15,$B$16,$B$17,$B$18,$B$19,$B$21,$B$22,$B$23,$B$24,SUM!$F$12:$F$28,SUM!$G$12:$G$28,OptionRacine!$B$27,OptionRacine!$B$26,OptionRacine!$B$28,OptionRacine!$F$13,OptionRacine!$BL$11,OptionRacine!$B$29)</f>
        <v>#VALUE!</v>
      </c>
      <c r="BV31" s="169" t="e">
        <f ca="1">_xll.Export_ParabolicVol_VolSwapOption($G31,$G31,$G31+$B$31,BV$15,$B$15,$B$16,$B$17,$B$18,$B$19,$B$21,$B$22,$B$23,$B$24,SUM!$F$12:$F$28,SUM!$G$12:$G$28,OptionRacine!$B$27,OptionRacine!$B$26,OptionRacine!$B$28,OptionRacine!$F$13,OptionRacine!$BL$11,OptionRacine!$B$29)</f>
        <v>#VALUE!</v>
      </c>
      <c r="BW31" s="169" t="e">
        <f ca="1">_xll.Export_ParabolicVol_VolSwapOption($G31,$G31,$G31+$B$31,BW$15,$B$15,$B$16,$B$17,$B$18,$B$19,$B$21,$B$22,$B$23,$B$24,SUM!$F$12:$F$28,SUM!$G$12:$G$28,OptionRacine!$B$27,OptionRacine!$B$26,OptionRacine!$B$28,OptionRacine!$F$13,OptionRacine!$BL$11,OptionRacine!$B$29)</f>
        <v>#VALUE!</v>
      </c>
      <c r="BX31" s="169" t="e">
        <f ca="1">_xll.Export_ParabolicVol_VolSwapOption($G31,$G31,$G31+$B$31,BX$15,$B$15,$B$16,$B$17,$B$18,$B$19,$B$21,$B$22,$B$23,$B$24,SUM!$F$12:$F$28,SUM!$G$12:$G$28,OptionRacine!$B$27,OptionRacine!$B$26,OptionRacine!$B$28,OptionRacine!$F$13,OptionRacine!$BL$11,OptionRacine!$B$29)</f>
        <v>#VALUE!</v>
      </c>
      <c r="BY31" s="169" t="e">
        <f ca="1">_xll.Export_ParabolicVol_VolSwapOption($G31,$G31,$G31+$B$31,BY$15,$B$15,$B$16,$B$17,$B$18,$B$19,$B$21,$B$22,$B$23,$B$24,SUM!$F$12:$F$28,SUM!$G$12:$G$28,OptionRacine!$B$27,OptionRacine!$B$26,OptionRacine!$B$28,OptionRacine!$F$13,OptionRacine!$BL$11,OptionRacine!$B$29)</f>
        <v>#VALUE!</v>
      </c>
      <c r="BZ31" s="169" t="e">
        <f ca="1">_xll.Export_ParabolicVol_VolSwapOption($G31,$G31,$G31+$B$31,BZ$15,$B$15,$B$16,$B$17,$B$18,$B$19,$B$21,$B$22,$B$23,$B$24,SUM!$F$12:$F$28,SUM!$G$12:$G$28,OptionRacine!$B$27,OptionRacine!$B$26,OptionRacine!$B$28,OptionRacine!$F$13,OptionRacine!$BL$11,OptionRacine!$B$29)</f>
        <v>#VALUE!</v>
      </c>
      <c r="CA31" s="169" t="e">
        <f ca="1">_xll.Export_ParabolicVol_VolSwapOption($G31,$G31,$G31+$B$31,CA$15,$B$15,$B$16,$B$17,$B$18,$B$19,$B$21,$B$22,$B$23,$B$24,SUM!$F$12:$F$28,SUM!$G$12:$G$28,OptionRacine!$B$27,OptionRacine!$B$26,OptionRacine!$B$28,OptionRacine!$F$13,OptionRacine!$BL$11,OptionRacine!$B$29)</f>
        <v>#VALUE!</v>
      </c>
      <c r="CB31" s="169" t="e">
        <f ca="1">_xll.Export_ParabolicVol_VolSwapOption($G31,$G31,$G31+$B$31,CB$15,$B$15,$B$16,$B$17,$B$18,$B$19,$B$21,$B$22,$B$23,$B$24,SUM!$F$12:$F$28,SUM!$G$12:$G$28,OptionRacine!$B$27,OptionRacine!$B$26,OptionRacine!$B$28,OptionRacine!$F$13,OptionRacine!$BL$11,OptionRacine!$B$29)</f>
        <v>#VALUE!</v>
      </c>
      <c r="CC31" s="169" t="e">
        <f ca="1">_xll.Export_ParabolicVol_VolSwapOption($G31,$G31,$G31+$B$31,CC$15,$B$15,$B$16,$B$17,$B$18,$B$19,$B$21,$B$22,$B$23,$B$24,SUM!$F$12:$F$28,SUM!$G$12:$G$28,OptionRacine!$B$27,OptionRacine!$B$26,OptionRacine!$B$28,OptionRacine!$F$13,OptionRacine!$BL$11,OptionRacine!$B$29)</f>
        <v>#VALUE!</v>
      </c>
      <c r="CD31" s="169" t="e">
        <f ca="1">_xll.Export_ParabolicVol_VolSwapOption($G31,$G31,$G31+$B$31,CD$15,$B$15,$B$16,$B$17,$B$18,$B$19,$B$21,$B$22,$B$23,$B$24,SUM!$F$12:$F$28,SUM!$G$12:$G$28,OptionRacine!$B$27,OptionRacine!$B$26,OptionRacine!$B$28,OptionRacine!$F$13,OptionRacine!$BL$11,OptionRacine!$B$29)</f>
        <v>#VALUE!</v>
      </c>
      <c r="CE31" s="169" t="e">
        <f ca="1">_xll.Export_ParabolicVol_VolSwapOption($G31,$G31,$G31+$B$31,CE$15,$B$15,$B$16,$B$17,$B$18,$B$19,$B$21,$B$22,$B$23,$B$24,SUM!$F$12:$F$28,SUM!$G$12:$G$28,OptionRacine!$B$27,OptionRacine!$B$26,OptionRacine!$B$28,OptionRacine!$F$13,OptionRacine!$BL$11,OptionRacine!$B$29)</f>
        <v>#VALUE!</v>
      </c>
      <c r="CF31" s="169" t="e">
        <f ca="1">_xll.Export_ParabolicVol_VolSwapOption($G31,$G31,$G31+$B$31,CF$15,$B$15,$B$16,$B$17,$B$18,$B$19,$B$21,$B$22,$B$23,$B$24,SUM!$F$12:$F$28,SUM!$G$12:$G$28,OptionRacine!$B$27,OptionRacine!$B$26,OptionRacine!$B$28,OptionRacine!$F$13,OptionRacine!$BL$11,OptionRacine!$B$29)</f>
        <v>#VALUE!</v>
      </c>
      <c r="CG31" s="169" t="e">
        <f ca="1">_xll.Export_ParabolicVol_VolSwapOption($G31,$G31,$G31+$B$31,CG$15,$B$15,$B$16,$B$17,$B$18,$B$19,$B$21,$B$22,$B$23,$B$24,SUM!$F$12:$F$28,SUM!$G$12:$G$28,OptionRacine!$B$27,OptionRacine!$B$26,OptionRacine!$B$28,OptionRacine!$F$13,OptionRacine!$BL$11,OptionRacine!$B$29)</f>
        <v>#VALUE!</v>
      </c>
      <c r="CH31" s="169" t="e">
        <f ca="1">_xll.Export_ParabolicVol_VolSwapOption($G31,$G31,$G31+$B$31,CH$15,$B$15,$B$16,$B$17,$B$18,$B$19,$B$21,$B$22,$B$23,$B$24,SUM!$F$12:$F$28,SUM!$G$12:$G$28,OptionRacine!$B$27,OptionRacine!$B$26,OptionRacine!$B$28,OptionRacine!$F$13,OptionRacine!$BL$11,OptionRacine!$B$29)</f>
        <v>#VALUE!</v>
      </c>
      <c r="CI31" s="169" t="e">
        <f ca="1">_xll.Export_ParabolicVol_VolSwapOption($G31,$G31,$G31+$B$31,CI$15,$B$15,$B$16,$B$17,$B$18,$B$19,$B$21,$B$22,$B$23,$B$24,SUM!$F$12:$F$28,SUM!$G$12:$G$28,OptionRacine!$B$27,OptionRacine!$B$26,OptionRacine!$B$28,OptionRacine!$F$13,OptionRacine!$BL$11,OptionRacine!$B$29)</f>
        <v>#VALUE!</v>
      </c>
      <c r="CJ31" s="169" t="e">
        <f ca="1">_xll.Export_ParabolicVol_VolSwapOption($G31,$G31,$G31+$B$31,CJ$15,$B$15,$B$16,$B$17,$B$18,$B$19,$B$21,$B$22,$B$23,$B$24,SUM!$F$12:$F$28,SUM!$G$12:$G$28,OptionRacine!$B$27,OptionRacine!$B$26,OptionRacine!$B$28,OptionRacine!$F$13,OptionRacine!$BL$11,OptionRacine!$B$29)</f>
        <v>#VALUE!</v>
      </c>
      <c r="CK31" s="169" t="e">
        <f ca="1">_xll.Export_ParabolicVol_VolSwapOption($G31,$G31,$G31+$B$31,CK$15,$B$15,$B$16,$B$17,$B$18,$B$19,$B$21,$B$22,$B$23,$B$24,SUM!$F$12:$F$28,SUM!$G$12:$G$28,OptionRacine!$B$27,OptionRacine!$B$26,OptionRacine!$B$28,OptionRacine!$F$13,OptionRacine!$BL$11,OptionRacine!$B$29)</f>
        <v>#VALUE!</v>
      </c>
      <c r="CN31" s="181">
        <f ca="1">_xll.Export_ParabolicVol_VIXLikeOption(SUM!$F$12:$F$28,SUM!$G$12:$G$28,$E31,$G31,CN$15,$B$15,$B$16,$B$17,$B$18,$B$19,$B$21,$B$22,$B$23,$B$24,$B$25,$B$27,$B$26,$B$28,$F$13,$B$31,$CN$11,$B$29)</f>
        <v>3.6519233227822183</v>
      </c>
      <c r="CO31" s="181">
        <f ca="1">_xll.Export_ParabolicVol_VIXLikeOption(SUM!$F$12:$F$28,SUM!$G$12:$G$28,$E31,$G31,CO$15,$B$15,$B$16,$B$17,$B$18,$B$19,$B$21,$B$22,$B$23,$B$24,$B$25,$B$27,$B$26,$B$28,$F$13,$B$31,$CN$11,$B$29)</f>
        <v>3.2703733970445521</v>
      </c>
      <c r="CP31" s="181">
        <f ca="1">_xll.Export_ParabolicVol_VIXLikeOption(SUM!$F$12:$F$28,SUM!$G$12:$G$28,$E31,$G31,CP$15,$B$15,$B$16,$B$17,$B$18,$B$19,$B$21,$B$22,$B$23,$B$24,$B$25,$B$27,$B$26,$B$28,$F$13,$B$31,$CN$11,$B$29)</f>
        <v>2.9351145006925039</v>
      </c>
      <c r="CQ31" s="181">
        <f ca="1">_xll.Export_ParabolicVol_VIXLikeOption(SUM!$F$12:$F$28,SUM!$G$12:$G$28,$E31,$G31,CQ$15,$B$15,$B$16,$B$17,$B$18,$B$19,$B$21,$B$22,$B$23,$B$24,$B$25,$B$27,$B$26,$B$28,$F$13,$B$31,$CN$11,$B$29)</f>
        <v>2.6438296085871471</v>
      </c>
      <c r="CR31" s="181">
        <f ca="1">_xll.Export_ParabolicVol_VIXLikeOption(SUM!$F$12:$F$28,SUM!$G$12:$G$28,$E31,$G31,CR$15,$B$15,$B$16,$B$17,$B$18,$B$19,$B$21,$B$22,$B$23,$B$24,$B$25,$B$27,$B$26,$B$28,$F$13,$B$31,$CN$11,$B$29)</f>
        <v>2.3941998775595343</v>
      </c>
      <c r="CS31" s="181">
        <f ca="1">_xll.Export_ParabolicVol_VIXLikeOption(SUM!$F$12:$F$28,SUM!$G$12:$G$28,$E31,$G31,CS$15,$B$15,$B$16,$B$17,$B$18,$B$19,$B$21,$B$22,$B$23,$B$24,$B$25,$B$27,$B$26,$B$28,$F$13,$B$31,$CN$11,$B$29)</f>
        <v>2.183921293057395</v>
      </c>
      <c r="CT31" s="181">
        <f ca="1">_xll.Export_ParabolicVol_VIXLikeOption(SUM!$F$12:$F$28,SUM!$G$12:$G$28,$E31,$G31,CT$15,$B$15,$B$16,$B$17,$B$18,$B$19,$B$21,$B$22,$B$23,$B$24,$B$25,$B$27,$B$26,$B$28,$F$13,$B$31,$CN$11,$B$29)</f>
        <v>2.0107261905710474</v>
      </c>
      <c r="CU31" s="181">
        <f ca="1">_xll.Export_ParabolicVol_VIXLikeOption(SUM!$F$12:$F$28,SUM!$G$12:$G$28,$E31,$G31,CU$15,$B$15,$B$16,$B$17,$B$18,$B$19,$B$21,$B$22,$B$23,$B$24,$B$25,$B$27,$B$26,$B$28,$F$13,$B$31,$CN$11,$B$29)</f>
        <v>1.8724109850968895</v>
      </c>
      <c r="CV31" s="181">
        <f ca="1">_xll.Export_ParabolicVol_VIXLikeOption(SUM!$F$12:$F$28,SUM!$G$12:$G$28,$E31,$G31,CV$15,$B$15,$B$16,$B$17,$B$18,$B$19,$B$21,$B$22,$B$23,$B$24,$B$25,$B$27,$B$26,$B$28,$F$13,$B$31,$CN$11,$B$29)</f>
        <v>1.7668686976239238</v>
      </c>
      <c r="CW31" s="181">
        <f ca="1">_xll.Export_ParabolicVol_VIXLikeOption(SUM!$F$12:$F$28,SUM!$G$12:$G$28,$E31,$G31,CW$15,$B$15,$B$16,$B$17,$B$18,$B$19,$B$21,$B$22,$B$23,$B$24,$B$25,$B$27,$B$26,$B$28,$F$13,$B$31,$CN$11,$B$29)</f>
        <v>1.6921225048490733</v>
      </c>
      <c r="CX31" s="181">
        <f ca="1">_xll.Export_ParabolicVol_VIXLikeOption(SUM!$F$12:$F$28,SUM!$G$12:$G$28,$E31,$G31,CX$15,$B$15,$B$16,$B$17,$B$18,$B$19,$B$21,$B$22,$B$23,$B$24,$B$25,$B$27,$B$26,$B$28,$F$13,$B$31,$CN$11,$B$29)</f>
        <v>1.646355396184225</v>
      </c>
      <c r="CY31" s="181">
        <f ca="1">_xll.Export_ParabolicVol_VIXLikeOption(SUM!$F$12:$F$28,SUM!$G$12:$G$28,$E31,$G31,CY$15,$B$15,$B$16,$B$17,$B$18,$B$19,$B$21,$B$22,$B$23,$B$24,$B$25,$B$27,$B$26,$B$28,$F$13,$B$31,$CN$11,$B$29)</f>
        <v>1.6279306297828267</v>
      </c>
      <c r="CZ31" s="181">
        <f ca="1">_xll.Export_ParabolicVol_VIXLikeOption(SUM!$F$12:$F$28,SUM!$G$12:$G$28,$E31,$G31,CZ$15,$B$15,$B$16,$B$17,$B$18,$B$19,$B$21,$B$22,$B$23,$B$24,$B$25,$B$27,$B$26,$B$28,$F$13,$B$31,$CN$11,$B$29)</f>
        <v>1.6353980780332247</v>
      </c>
      <c r="DA31" s="181">
        <f ca="1">_xll.Export_ParabolicVol_VIXLikeOption(SUM!$F$12:$F$28,SUM!$G$12:$G$28,$E31,$G31,DA$15,$B$15,$B$16,$B$17,$B$18,$B$19,$B$21,$B$22,$B$23,$B$24,$B$25,$B$27,$B$26,$B$28,$F$13,$B$31,$CN$11,$B$29)</f>
        <v>1.6674825128726658</v>
      </c>
      <c r="DB31" s="181">
        <f ca="1">_xll.Export_ParabolicVol_VIXLikeOption(SUM!$F$12:$F$28,SUM!$G$12:$G$28,$E31,$G31,DB$15,$B$15,$B$16,$B$17,$B$18,$B$19,$B$21,$B$22,$B$23,$B$24,$B$25,$B$27,$B$26,$B$28,$F$13,$B$31,$CN$11,$B$29)</f>
        <v>1.7230511951353427</v>
      </c>
      <c r="DC31" s="181">
        <f ca="1">_xll.Export_ParabolicVol_VIXLikeOption(SUM!$F$12:$F$28,SUM!$G$12:$G$28,$E31,$G31,DC$15,$B$15,$B$16,$B$17,$B$18,$B$19,$B$21,$B$22,$B$23,$B$24,$B$25,$B$27,$B$26,$B$28,$F$13,$B$31,$CN$11,$B$29)</f>
        <v>1.8010596528982195</v>
      </c>
      <c r="DD31" s="181">
        <f ca="1">_xll.Export_ParabolicVol_VIXLikeOption(SUM!$F$12:$F$28,SUM!$G$12:$G$28,$E31,$G31,DD$15,$B$15,$B$16,$B$17,$B$18,$B$19,$B$21,$B$22,$B$23,$B$24,$B$25,$B$27,$B$26,$B$28,$F$13,$B$31,$CN$11,$B$29)</f>
        <v>1.900476213442567</v>
      </c>
      <c r="DE31" s="181">
        <f ca="1">_xll.Export_ParabolicVol_VIXLikeOption(SUM!$F$12:$F$28,SUM!$G$12:$G$28,$E31,$G31,DE$15,$B$15,$B$16,$B$17,$B$18,$B$19,$B$21,$B$22,$B$23,$B$24,$B$25,$B$27,$B$26,$B$28,$F$13,$B$31,$CN$11,$B$29)</f>
        <v>2.0201877371820451</v>
      </c>
      <c r="DF31" s="181">
        <f ca="1">_xll.Export_ParabolicVol_VIXLikeOption(SUM!$F$12:$F$28,SUM!$G$12:$G$28,$E31,$G31,DF$15,$B$15,$B$16,$B$17,$B$18,$B$19,$B$21,$B$22,$B$23,$B$24,$B$25,$B$27,$B$26,$B$28,$F$13,$B$31,$CN$11,$B$29)</f>
        <v>2.1588911822107013</v>
      </c>
      <c r="DG31" s="181">
        <f ca="1">_xll.Export_ParabolicVol_VIXLikeOption(SUM!$F$12:$F$28,SUM!$G$12:$G$28,$E31,$G31,DG$15,$B$15,$B$16,$B$17,$B$18,$B$19,$B$21,$B$22,$B$23,$B$24,$B$25,$B$27,$B$26,$B$28,$F$13,$B$31,$CN$11,$B$29)</f>
        <v>2.3149781759189905</v>
      </c>
      <c r="DH31" s="181">
        <f ca="1">_xll.Export_ParabolicVol_VIXLikeOption(SUM!$F$12:$F$28,SUM!$G$12:$G$28,$E31,$G31,DH$15,$B$15,$B$16,$B$17,$B$18,$B$19,$B$21,$B$22,$B$23,$B$24,$B$25,$B$27,$B$26,$B$28,$F$13,$B$31,$CN$11,$B$29)</f>
        <v>2.4864226599959784</v>
      </c>
      <c r="DI31" s="181">
        <f ca="1">_xll.Export_ParabolicVol_VIXLikeOption(SUM!$F$12:$F$28,SUM!$G$12:$G$28,$E31,$G31,DI$15,$B$15,$B$16,$B$17,$B$18,$B$19,$B$21,$B$22,$B$23,$B$24,$B$25,$B$27,$B$26,$B$28,$F$13,$B$31,$CN$11,$B$29)</f>
        <v>2.6706847144793584</v>
      </c>
      <c r="DJ31" s="181">
        <f ca="1">_xll.Export_ParabolicVol_VIXLikeOption(SUM!$F$12:$F$28,SUM!$G$12:$G$28,$E31,$G31,DJ$15,$B$15,$B$16,$B$17,$B$18,$B$19,$B$21,$B$22,$B$23,$B$24,$B$25,$B$27,$B$26,$B$28,$F$13,$B$31,$CN$11,$B$29)</f>
        <v>2.8646464328726107</v>
      </c>
      <c r="DK31" s="181">
        <f ca="1">_xll.Export_ParabolicVol_VIXLikeOption(SUM!$F$12:$F$28,SUM!$G$12:$G$28,$E31,$G31,DK$15,$B$15,$B$16,$B$17,$B$18,$B$19,$B$21,$B$22,$B$23,$B$24,$B$25,$B$27,$B$26,$B$28,$F$13,$B$31,$CN$11,$B$29)</f>
        <v>3.0645975152772316</v>
      </c>
      <c r="DL31" s="181">
        <f ca="1">_xll.Export_ParabolicVol_VIXLikeOption(SUM!$F$12:$F$28,SUM!$G$12:$G$28,$E31,$G31,DL$15,$B$15,$B$16,$B$17,$B$18,$B$19,$B$21,$B$22,$B$23,$B$24,$B$25,$B$27,$B$26,$B$28,$F$13,$B$31,$CN$11,$B$29)</f>
        <v>3.2662880901097791</v>
      </c>
      <c r="DM31" s="181">
        <f ca="1">_xll.Export_ParabolicVol_VIXLikeOption(SUM!$F$12:$F$28,SUM!$G$12:$G$28,$E31,$G31,DM$15,$B$15,$B$16,$B$17,$B$18,$B$19,$B$21,$B$22,$B$23,$B$24,$B$25,$B$27,$B$26,$B$28,$F$13,$B$31,$CN$11,$B$29)</f>
        <v>3.4650629875986181</v>
      </c>
    </row>
    <row r="32" spans="1:117" ht="15.75" thickBot="1">
      <c r="E32" s="26">
        <v>19</v>
      </c>
      <c r="F32" s="42">
        <v>42202</v>
      </c>
      <c r="G32" s="13">
        <f ca="1">(F32-SUM!$B$4)/365.25</f>
        <v>1.352498288843258</v>
      </c>
      <c r="I32" s="176">
        <f ca="1">_xll.Export_ParabolicVol_SimpleSquareRootCall($E32,$G32,I$15,$B$21,$B$22,$B$23,$B$24,$B$25,$B$27,$B$28,$F$13)</f>
        <v>3.6324529073284539</v>
      </c>
      <c r="J32" s="176">
        <f ca="1">_xll.Export_ParabolicVol_SimpleSquareRootCall($E32,$G32,J$15,$B$21,$B$22,$B$23,$B$24,$B$25,$B$27,$B$28,$F$13)</f>
        <v>3.2494690641433537</v>
      </c>
      <c r="K32" s="176">
        <f ca="1">_xll.Export_ParabolicVol_SimpleSquareRootCall($E32,$G32,K$15,$B$21,$B$22,$B$23,$B$24,$B$25,$B$27,$B$28,$F$13)</f>
        <v>2.9132571102161391</v>
      </c>
      <c r="L32" s="176">
        <f ca="1">_xll.Export_ParabolicVol_SimpleSquareRootCall($E32,$G32,L$15,$B$21,$B$22,$B$23,$B$24,$B$25,$B$27,$B$28,$F$13)</f>
        <v>2.6215250620561656</v>
      </c>
      <c r="M32" s="176">
        <f ca="1">_xll.Export_ParabolicVol_SimpleSquareRootCall($E32,$G32,M$15,$B$21,$B$22,$B$23,$B$24,$B$25,$B$27,$B$28,$F$13)</f>
        <v>2.3719650683300024</v>
      </c>
      <c r="N32" s="176">
        <f ca="1">_xll.Export_ParabolicVol_SimpleSquareRootCall($E32,$G32,N$15,$B$21,$B$22,$B$23,$B$24,$B$25,$B$27,$B$28,$F$13)</f>
        <v>2.1622719124947585</v>
      </c>
      <c r="O32" s="176">
        <f ca="1">_xll.Export_ParabolicVol_SimpleSquareRootCall($E32,$G32,O$15,$B$21,$B$22,$B$23,$B$24,$B$25,$B$27,$B$28,$F$13)</f>
        <v>1.9901671695396064</v>
      </c>
      <c r="P32" s="176">
        <f ca="1">_xll.Export_ParabolicVol_SimpleSquareRootCall($E32,$G32,P$15,$B$21,$B$22,$B$23,$B$24,$B$25,$B$27,$B$28,$F$13)</f>
        <v>1.8534301090559095</v>
      </c>
      <c r="Q32" s="176">
        <f ca="1">_xll.Export_ParabolicVol_SimpleSquareRootCall($E32,$G32,Q$15,$B$21,$B$22,$B$23,$B$24,$B$25,$B$27,$B$28,$F$13)</f>
        <v>1.7499335387724386</v>
      </c>
      <c r="R32" s="176">
        <f ca="1">_xll.Export_ParabolicVol_SimpleSquareRootCall($E32,$G32,R$15,$B$21,$B$22,$B$23,$B$24,$B$25,$B$27,$B$28,$F$13)</f>
        <v>1.6776803319987883</v>
      </c>
      <c r="S32" s="176">
        <f ca="1">_xll.Export_ParabolicVol_SimpleSquareRootCall($E32,$G32,S$15,$B$21,$B$22,$B$23,$B$24,$B$25,$B$27,$B$28,$F$13)</f>
        <v>1.6348352341458594</v>
      </c>
      <c r="T32" s="176">
        <f ca="1">_xll.Export_ParabolicVol_SimpleSquareRootCall($E32,$G32,T$15,$B$21,$B$22,$B$23,$B$24,$B$25,$B$27,$B$28,$F$13)</f>
        <v>1.619746222319612</v>
      </c>
      <c r="U32" s="176">
        <f ca="1">_xll.Export_ParabolicVol_SimpleSquareRootCall($E32,$G32,U$15,$B$21,$B$22,$B$23,$B$24,$B$25,$B$27,$B$28,$F$13)</f>
        <v>1.6309502183444957</v>
      </c>
      <c r="V32" s="176">
        <f ca="1">_xll.Export_ParabolicVol_SimpleSquareRootCall($E32,$G32,V$15,$B$21,$B$22,$B$23,$B$24,$B$25,$B$27,$B$28,$F$13)</f>
        <v>1.6671590727152039</v>
      </c>
      <c r="W32" s="176">
        <f ca="1">_xll.Export_ParabolicVol_SimpleSquareRootCall($E32,$G32,W$15,$B$21,$B$22,$B$23,$B$24,$B$25,$B$27,$B$28,$F$13)</f>
        <v>1.7272232165483168</v>
      </c>
      <c r="X32" s="176">
        <f ca="1">_xll.Export_ParabolicVol_SimpleSquareRootCall($E32,$G32,X$15,$B$21,$B$22,$B$23,$B$24,$B$25,$B$27,$B$28,$F$13)</f>
        <v>1.8100720657509783</v>
      </c>
      <c r="Y32" s="176">
        <f ca="1">_xll.Export_ParabolicVol_SimpleSquareRootCall($E32,$G32,Y$15,$B$21,$B$22,$B$23,$B$24,$B$25,$B$27,$B$28,$F$13)</f>
        <v>1.9146321139717248</v>
      </c>
      <c r="Z32" s="176">
        <f ca="1">_xll.Export_ParabolicVol_SimpleSquareRootCall($E32,$G32,Z$15,$B$21,$B$22,$B$23,$B$24,$B$25,$B$27,$B$28,$F$13)</f>
        <v>2.0397257259867305</v>
      </c>
      <c r="AA32" s="176">
        <f ca="1">_xll.Export_ParabolicVol_SimpleSquareRootCall($E32,$G32,AA$15,$B$21,$B$22,$B$23,$B$24,$B$25,$B$27,$B$28,$F$13)</f>
        <v>2.1839560425349349</v>
      </c>
      <c r="AB32" s="176">
        <f ca="1">_xll.Export_ParabolicVol_SimpleSquareRootCall($E32,$G32,AB$15,$B$21,$B$22,$B$23,$B$24,$B$25,$B$27,$B$28,$F$13)</f>
        <v>2.345586197853875</v>
      </c>
      <c r="AC32" s="176">
        <f ca="1">_xll.Export_ParabolicVol_SimpleSquareRootCall($E32,$G32,AC$15,$B$21,$B$22,$B$23,$B$24,$B$25,$B$27,$B$28,$F$13)</f>
        <v>2.5224241807756766</v>
      </c>
      <c r="AD32" s="176">
        <f ca="1">_xll.Export_ParabolicVol_SimpleSquareRootCall($E32,$G32,AD$15,$B$21,$B$22,$B$23,$B$24,$B$25,$B$27,$B$28,$F$13)</f>
        <v>2.7117278919441228</v>
      </c>
      <c r="AE32" s="176">
        <f ca="1">_xll.Export_ParabolicVol_SimpleSquareRootCall($E32,$G32,AE$15,$B$21,$B$22,$B$23,$B$24,$B$25,$B$27,$B$28,$F$13)</f>
        <v>2.9101477530680895</v>
      </c>
      <c r="AF32" s="176">
        <f ca="1">_xll.Export_ParabolicVol_SimpleSquareRootCall($E32,$G32,AF$15,$B$21,$B$22,$B$23,$B$24,$B$25,$B$27,$B$28,$F$13)</f>
        <v>3.1137257901012867</v>
      </c>
      <c r="AG32" s="176">
        <f ca="1">_xll.Export_ParabolicVol_SimpleSquareRootCall($E32,$G32,AG$15,$B$21,$B$22,$B$23,$B$24,$B$25,$B$27,$B$28,$F$13)</f>
        <v>3.3179693213728219</v>
      </c>
      <c r="AH32" s="176">
        <f ca="1">_xll.Export_ParabolicVol_SimpleSquareRootCall($E32,$G32,AH$15,$B$21,$B$22,$B$23,$B$24,$B$25,$B$27,$B$28,$F$13)</f>
        <v>3.518012932703444</v>
      </c>
      <c r="AJ32" s="176">
        <f ca="1">_xll.Export_Bergomi_SimpleSquareRootCall($E32,$G32,AJ$15,$B$15,$B$16,$B$17,$B$18,$B$19,$G32,$G32+$B$31,SUM!$F$12:$F$28,SUM!$G$12:$G$28,$B$21,$B$22,$B$23,$B$24,$B$25,$B$26,$B$27,$B$28,$B$29,$F$13)</f>
        <v>3.6324358061061588</v>
      </c>
      <c r="AK32" s="176">
        <f ca="1">_xll.Export_Bergomi_SimpleSquareRootCall($E32,$G32,AK$15,$B$15,$B$16,$B$17,$B$18,$B$19,$G32,$G32+$B$31,SUM!$F$12:$F$28,SUM!$G$12:$G$28,$B$21,$B$22,$B$23,$B$24,$B$25,$B$26,$B$27,$B$28,$B$29,$F$13)</f>
        <v>3.2493984962468052</v>
      </c>
      <c r="AL32" s="176">
        <f ca="1">_xll.Export_Bergomi_SimpleSquareRootCall($E32,$G32,AL$15,$B$15,$B$16,$B$17,$B$18,$B$19,$G32,$G32+$B$31,SUM!$F$12:$F$28,SUM!$G$12:$G$28,$B$21,$B$22,$B$23,$B$24,$B$25,$B$26,$B$27,$B$28,$B$29,$F$13)</f>
        <v>2.9131398892957208</v>
      </c>
      <c r="AM32" s="176">
        <f ca="1">_xll.Export_Bergomi_SimpleSquareRootCall($E32,$G32,AM$15,$B$15,$B$16,$B$17,$B$18,$B$19,$G32,$G32+$B$31,SUM!$F$12:$F$28,SUM!$G$12:$G$28,$B$21,$B$22,$B$23,$B$24,$B$25,$B$26,$B$27,$B$28,$B$29,$F$13)</f>
        <v>2.6213675413744117</v>
      </c>
      <c r="AN32" s="176">
        <f ca="1">_xll.Export_Bergomi_SimpleSquareRootCall($E32,$G32,AN$15,$B$15,$B$16,$B$17,$B$18,$B$19,$G32,$G32+$B$31,SUM!$F$12:$F$28,SUM!$G$12:$G$28,$B$21,$B$22,$B$23,$B$24,$B$25,$B$26,$B$27,$B$28,$B$29,$F$13)</f>
        <v>2.3717729704351198</v>
      </c>
      <c r="AO32" s="176">
        <f ca="1">_xll.Export_Bergomi_SimpleSquareRootCall($E32,$G32,AO$15,$B$15,$B$16,$B$17,$B$18,$B$19,$G32,$G32+$B$31,SUM!$F$12:$F$28,SUM!$G$12:$G$28,$B$21,$B$22,$B$23,$B$24,$B$25,$B$26,$B$27,$B$28,$B$29,$F$13)</f>
        <v>2.1620502153696819</v>
      </c>
      <c r="AP32" s="176">
        <f ca="1">_xll.Export_Bergomi_SimpleSquareRootCall($E32,$G32,AP$15,$B$15,$B$16,$B$17,$B$18,$B$19,$G32,$G32+$B$31,SUM!$F$12:$F$28,SUM!$G$12:$G$28,$B$21,$B$22,$B$23,$B$24,$B$25,$B$26,$B$27,$B$28,$B$29,$F$13)</f>
        <v>1.9899200445595886</v>
      </c>
      <c r="AQ32" s="176">
        <f ca="1">_xll.Export_Bergomi_SimpleSquareRootCall($E32,$G32,AQ$15,$B$15,$B$16,$B$17,$B$18,$B$19,$G32,$G32+$B$31,SUM!$F$12:$F$28,SUM!$G$12:$G$28,$B$21,$B$22,$B$23,$B$24,$B$25,$B$26,$B$27,$B$28,$B$29,$F$13)</f>
        <v>1.8531609066535313</v>
      </c>
      <c r="AR32" s="176">
        <f ca="1">_xll.Export_Bergomi_SimpleSquareRootCall($E32,$G32,AR$15,$B$15,$B$16,$B$17,$B$18,$B$19,$G32,$G32+$B$31,SUM!$F$12:$F$28,SUM!$G$12:$G$28,$B$21,$B$22,$B$23,$B$24,$B$25,$B$26,$B$27,$B$28,$B$29,$F$13)</f>
        <v>1.7496448172783161</v>
      </c>
      <c r="AS32" s="176">
        <f ca="1">_xll.Export_Bergomi_SimpleSquareRootCall($E32,$G32,AS$15,$B$15,$B$16,$B$17,$B$18,$B$19,$G32,$G32+$B$31,SUM!$F$12:$F$28,SUM!$G$12:$G$28,$B$21,$B$22,$B$23,$B$24,$B$25,$B$26,$B$27,$B$28,$B$29,$F$13)</f>
        <v>1.6773739242455978</v>
      </c>
      <c r="AT32" s="176">
        <f ca="1">_xll.Export_Bergomi_SimpleSquareRootCall($E32,$G32,AT$15,$B$15,$B$16,$B$17,$B$18,$B$19,$G32,$G32+$B$31,SUM!$F$12:$F$28,SUM!$G$12:$G$28,$B$21,$B$22,$B$23,$B$24,$B$25,$B$26,$B$27,$B$28,$B$29,$F$13)</f>
        <v>1.6345123456274795</v>
      </c>
      <c r="AU32" s="176">
        <f ca="1">_xll.Export_Bergomi_SimpleSquareRootCall($E32,$G32,AU$15,$B$15,$B$16,$B$17,$B$18,$B$19,$G32,$G32+$B$31,SUM!$F$12:$F$28,SUM!$G$12:$G$28,$B$21,$B$22,$B$23,$B$24,$B$25,$B$26,$B$27,$B$28,$B$29,$F$13)</f>
        <v>1.6194075543659556</v>
      </c>
      <c r="AV32" s="176">
        <f ca="1">_xll.Export_Bergomi_SimpleSquareRootCall($E32,$G32,AV$15,$B$15,$B$16,$B$17,$B$18,$B$19,$G32,$G32+$B$31,SUM!$F$12:$F$28,SUM!$G$12:$G$28,$B$21,$B$22,$B$23,$B$24,$B$25,$B$26,$B$27,$B$28,$B$29,$F$13)</f>
        <v>1.6305961100448647</v>
      </c>
      <c r="AW32" s="176">
        <f ca="1">_xll.Export_Bergomi_SimpleSquareRootCall($E32,$G32,AW$15,$B$15,$B$16,$B$17,$B$18,$B$19,$G32,$G32+$B$31,SUM!$F$12:$F$28,SUM!$G$12:$G$28,$B$21,$B$22,$B$23,$B$24,$B$25,$B$26,$B$27,$B$28,$B$29,$F$13)</f>
        <v>1.6667896560792608</v>
      </c>
      <c r="AX32" s="176">
        <f ca="1">_xll.Export_Bergomi_SimpleSquareRootCall($E32,$G32,AX$15,$B$15,$B$16,$B$17,$B$18,$B$19,$G32,$G32+$B$31,SUM!$F$12:$F$28,SUM!$G$12:$G$28,$B$21,$B$22,$B$23,$B$24,$B$25,$B$26,$B$27,$B$28,$B$29,$F$13)</f>
        <v>1.7268385803158055</v>
      </c>
      <c r="AY32" s="176">
        <f ca="1">_xll.Export_Bergomi_SimpleSquareRootCall($E32,$G32,AY$15,$B$15,$B$16,$B$17,$B$18,$B$19,$G32,$G32+$B$31,SUM!$F$12:$F$28,SUM!$G$12:$G$28,$B$21,$B$22,$B$23,$B$24,$B$25,$B$26,$B$27,$B$28,$B$29,$F$13)</f>
        <v>1.8096724239372204</v>
      </c>
      <c r="AZ32" s="176">
        <f ca="1">_xll.Export_Bergomi_SimpleSquareRootCall($E32,$G32,AZ$15,$B$15,$B$16,$B$17,$B$18,$B$19,$G32,$G32+$B$31,SUM!$F$12:$F$28,SUM!$G$12:$G$28,$B$21,$B$22,$B$23,$B$24,$B$25,$B$26,$B$27,$B$28,$B$29,$F$13)</f>
        <v>1.9142179752740993</v>
      </c>
      <c r="BA32" s="176">
        <f ca="1">_xll.Export_Bergomi_SimpleSquareRootCall($E32,$G32,BA$15,$B$15,$B$16,$B$17,$B$18,$B$19,$G32,$G32+$B$31,SUM!$F$12:$F$28,SUM!$G$12:$G$28,$B$21,$B$22,$B$23,$B$24,$B$25,$B$26,$B$27,$B$28,$B$29,$F$13)</f>
        <v>2.0392980592949899</v>
      </c>
      <c r="BB32" s="176">
        <f ca="1">_xll.Export_Bergomi_SimpleSquareRootCall($E32,$G32,BB$15,$B$15,$B$16,$B$17,$B$18,$B$19,$G32,$G32+$B$31,SUM!$F$12:$F$28,SUM!$G$12:$G$28,$B$21,$B$22,$B$23,$B$24,$B$25,$B$26,$B$27,$B$28,$B$29,$F$13)</f>
        <v>2.1835164318648692</v>
      </c>
      <c r="BC32" s="176">
        <f ca="1">_xll.Export_Bergomi_SimpleSquareRootCall($E32,$G32,BC$15,$B$15,$B$16,$B$17,$B$18,$B$19,$G32,$G32+$B$31,SUM!$F$12:$F$28,SUM!$G$12:$G$28,$B$21,$B$22,$B$23,$B$24,$B$25,$B$26,$B$27,$B$28,$B$29,$F$13)</f>
        <v>2.3451369771308421</v>
      </c>
      <c r="BD32" s="176">
        <f ca="1">_xll.Export_Bergomi_SimpleSquareRootCall($E32,$G32,BD$15,$B$15,$B$16,$B$17,$B$18,$B$19,$G32,$G32+$B$31,SUM!$F$12:$F$28,SUM!$G$12:$G$28,$B$21,$B$22,$B$23,$B$24,$B$25,$B$26,$B$27,$B$28,$B$29,$F$13)</f>
        <v>2.5219685353272157</v>
      </c>
      <c r="BE32" s="176">
        <f ca="1">_xll.Export_Bergomi_SimpleSquareRootCall($E32,$G32,BE$15,$B$15,$B$16,$B$17,$B$18,$B$19,$G32,$G32+$B$31,SUM!$F$12:$F$28,SUM!$G$12:$G$28,$B$21,$B$22,$B$23,$B$24,$B$25,$B$26,$B$27,$B$28,$B$29,$F$13)</f>
        <v>2.711269909888729</v>
      </c>
      <c r="BF32" s="176">
        <f ca="1">_xll.Export_Bergomi_SimpleSquareRootCall($E32,$G32,BF$15,$B$15,$B$16,$B$17,$B$18,$B$19,$G32,$G32+$B$31,SUM!$F$12:$F$28,SUM!$G$12:$G$28,$B$21,$B$22,$B$23,$B$24,$B$25,$B$26,$B$27,$B$28,$B$29,$F$13)</f>
        <v>2.9096924069219439</v>
      </c>
      <c r="BG32" s="176">
        <f ca="1">_xll.Export_Bergomi_SimpleSquareRootCall($E32,$G32,BG$15,$B$15,$B$16,$B$17,$B$18,$B$19,$G32,$G32+$B$31,SUM!$F$12:$F$28,SUM!$G$12:$G$28,$B$21,$B$22,$B$23,$B$24,$B$25,$B$26,$B$27,$B$28,$B$29,$F$13)</f>
        <v>3.1132788281668184</v>
      </c>
      <c r="BH32" s="176">
        <f ca="1">_xll.Export_Bergomi_SimpleSquareRootCall($E32,$G32,BH$15,$B$15,$B$16,$B$17,$B$18,$B$19,$G32,$G32+$B$31,SUM!$F$12:$F$28,SUM!$G$12:$G$28,$B$21,$B$22,$B$23,$B$24,$B$25,$B$26,$B$27,$B$28,$B$29,$F$13)</f>
        <v>3.3175370514693761</v>
      </c>
      <c r="BI32" s="176">
        <f ca="1">_xll.Export_Bergomi_SimpleSquareRootCall($E32,$G32,BI$15,$B$15,$B$16,$B$17,$B$18,$B$19,$G32,$G32+$B$31,SUM!$F$12:$F$28,SUM!$G$12:$G$28,$B$21,$B$22,$B$23,$B$24,$B$25,$B$26,$B$27,$B$28,$B$29,$F$13)</f>
        <v>3.5176018893070218</v>
      </c>
      <c r="BL32" s="169" t="e">
        <f ca="1">_xll.Export_ParabolicVol_VolSwapOption($G32,$G32,$G32+$B$31,BL$15,$B$15,$B$16,$B$17,$B$18,$B$19,$B$21,$B$22,$B$23,$B$24,SUM!$F$12:$F$28,SUM!$G$12:$G$28,OptionRacine!$B$27,OptionRacine!$B$26,OptionRacine!$B$28,OptionRacine!$F$13,OptionRacine!$BL$11,OptionRacine!$B$29)</f>
        <v>#VALUE!</v>
      </c>
      <c r="BM32" s="169" t="e">
        <f ca="1">_xll.Export_ParabolicVol_VolSwapOption($G32,$G32,$G32+$B$31,BM$15,$B$15,$B$16,$B$17,$B$18,$B$19,$B$21,$B$22,$B$23,$B$24,SUM!$F$12:$F$28,SUM!$G$12:$G$28,OptionRacine!$B$27,OptionRacine!$B$26,OptionRacine!$B$28,OptionRacine!$F$13,OptionRacine!$BL$11,OptionRacine!$B$29)</f>
        <v>#VALUE!</v>
      </c>
      <c r="BN32" s="169" t="e">
        <f ca="1">_xll.Export_ParabolicVol_VolSwapOption($G32,$G32,$G32+$B$31,BN$15,$B$15,$B$16,$B$17,$B$18,$B$19,$B$21,$B$22,$B$23,$B$24,SUM!$F$12:$F$28,SUM!$G$12:$G$28,OptionRacine!$B$27,OptionRacine!$B$26,OptionRacine!$B$28,OptionRacine!$F$13,OptionRacine!$BL$11,OptionRacine!$B$29)</f>
        <v>#VALUE!</v>
      </c>
      <c r="BO32" s="169" t="e">
        <f ca="1">_xll.Export_ParabolicVol_VolSwapOption($G32,$G32,$G32+$B$31,BO$15,$B$15,$B$16,$B$17,$B$18,$B$19,$B$21,$B$22,$B$23,$B$24,SUM!$F$12:$F$28,SUM!$G$12:$G$28,OptionRacine!$B$27,OptionRacine!$B$26,OptionRacine!$B$28,OptionRacine!$F$13,OptionRacine!$BL$11,OptionRacine!$B$29)</f>
        <v>#VALUE!</v>
      </c>
      <c r="BP32" s="169" t="e">
        <f ca="1">_xll.Export_ParabolicVol_VolSwapOption($G32,$G32,$G32+$B$31,BP$15,$B$15,$B$16,$B$17,$B$18,$B$19,$B$21,$B$22,$B$23,$B$24,SUM!$F$12:$F$28,SUM!$G$12:$G$28,OptionRacine!$B$27,OptionRacine!$B$26,OptionRacine!$B$28,OptionRacine!$F$13,OptionRacine!$BL$11,OptionRacine!$B$29)</f>
        <v>#VALUE!</v>
      </c>
      <c r="BQ32" s="169" t="e">
        <f ca="1">_xll.Export_ParabolicVol_VolSwapOption($G32,$G32,$G32+$B$31,BQ$15,$B$15,$B$16,$B$17,$B$18,$B$19,$B$21,$B$22,$B$23,$B$24,SUM!$F$12:$F$28,SUM!$G$12:$G$28,OptionRacine!$B$27,OptionRacine!$B$26,OptionRacine!$B$28,OptionRacine!$F$13,OptionRacine!$BL$11,OptionRacine!$B$29)</f>
        <v>#VALUE!</v>
      </c>
      <c r="BR32" s="169" t="e">
        <f ca="1">_xll.Export_ParabolicVol_VolSwapOption($G32,$G32,$G32+$B$31,BR$15,$B$15,$B$16,$B$17,$B$18,$B$19,$B$21,$B$22,$B$23,$B$24,SUM!$F$12:$F$28,SUM!$G$12:$G$28,OptionRacine!$B$27,OptionRacine!$B$26,OptionRacine!$B$28,OptionRacine!$F$13,OptionRacine!$BL$11,OptionRacine!$B$29)</f>
        <v>#VALUE!</v>
      </c>
      <c r="BS32" s="169" t="e">
        <f ca="1">_xll.Export_ParabolicVol_VolSwapOption($G32,$G32,$G32+$B$31,BS$15,$B$15,$B$16,$B$17,$B$18,$B$19,$B$21,$B$22,$B$23,$B$24,SUM!$F$12:$F$28,SUM!$G$12:$G$28,OptionRacine!$B$27,OptionRacine!$B$26,OptionRacine!$B$28,OptionRacine!$F$13,OptionRacine!$BL$11,OptionRacine!$B$29)</f>
        <v>#VALUE!</v>
      </c>
      <c r="BT32" s="169" t="e">
        <f ca="1">_xll.Export_ParabolicVol_VolSwapOption($G32,$G32,$G32+$B$31,BT$15,$B$15,$B$16,$B$17,$B$18,$B$19,$B$21,$B$22,$B$23,$B$24,SUM!$F$12:$F$28,SUM!$G$12:$G$28,OptionRacine!$B$27,OptionRacine!$B$26,OptionRacine!$B$28,OptionRacine!$F$13,OptionRacine!$BL$11,OptionRacine!$B$29)</f>
        <v>#VALUE!</v>
      </c>
      <c r="BU32" s="169" t="e">
        <f ca="1">_xll.Export_ParabolicVol_VolSwapOption($G32,$G32,$G32+$B$31,BU$15,$B$15,$B$16,$B$17,$B$18,$B$19,$B$21,$B$22,$B$23,$B$24,SUM!$F$12:$F$28,SUM!$G$12:$G$28,OptionRacine!$B$27,OptionRacine!$B$26,OptionRacine!$B$28,OptionRacine!$F$13,OptionRacine!$BL$11,OptionRacine!$B$29)</f>
        <v>#VALUE!</v>
      </c>
      <c r="BV32" s="169" t="e">
        <f ca="1">_xll.Export_ParabolicVol_VolSwapOption($G32,$G32,$G32+$B$31,BV$15,$B$15,$B$16,$B$17,$B$18,$B$19,$B$21,$B$22,$B$23,$B$24,SUM!$F$12:$F$28,SUM!$G$12:$G$28,OptionRacine!$B$27,OptionRacine!$B$26,OptionRacine!$B$28,OptionRacine!$F$13,OptionRacine!$BL$11,OptionRacine!$B$29)</f>
        <v>#VALUE!</v>
      </c>
      <c r="BW32" s="169" t="e">
        <f ca="1">_xll.Export_ParabolicVol_VolSwapOption($G32,$G32,$G32+$B$31,BW$15,$B$15,$B$16,$B$17,$B$18,$B$19,$B$21,$B$22,$B$23,$B$24,SUM!$F$12:$F$28,SUM!$G$12:$G$28,OptionRacine!$B$27,OptionRacine!$B$26,OptionRacine!$B$28,OptionRacine!$F$13,OptionRacine!$BL$11,OptionRacine!$B$29)</f>
        <v>#VALUE!</v>
      </c>
      <c r="BX32" s="169" t="e">
        <f ca="1">_xll.Export_ParabolicVol_VolSwapOption($G32,$G32,$G32+$B$31,BX$15,$B$15,$B$16,$B$17,$B$18,$B$19,$B$21,$B$22,$B$23,$B$24,SUM!$F$12:$F$28,SUM!$G$12:$G$28,OptionRacine!$B$27,OptionRacine!$B$26,OptionRacine!$B$28,OptionRacine!$F$13,OptionRacine!$BL$11,OptionRacine!$B$29)</f>
        <v>#VALUE!</v>
      </c>
      <c r="BY32" s="169" t="e">
        <f ca="1">_xll.Export_ParabolicVol_VolSwapOption($G32,$G32,$G32+$B$31,BY$15,$B$15,$B$16,$B$17,$B$18,$B$19,$B$21,$B$22,$B$23,$B$24,SUM!$F$12:$F$28,SUM!$G$12:$G$28,OptionRacine!$B$27,OptionRacine!$B$26,OptionRacine!$B$28,OptionRacine!$F$13,OptionRacine!$BL$11,OptionRacine!$B$29)</f>
        <v>#VALUE!</v>
      </c>
      <c r="BZ32" s="169" t="e">
        <f ca="1">_xll.Export_ParabolicVol_VolSwapOption($G32,$G32,$G32+$B$31,BZ$15,$B$15,$B$16,$B$17,$B$18,$B$19,$B$21,$B$22,$B$23,$B$24,SUM!$F$12:$F$28,SUM!$G$12:$G$28,OptionRacine!$B$27,OptionRacine!$B$26,OptionRacine!$B$28,OptionRacine!$F$13,OptionRacine!$BL$11,OptionRacine!$B$29)</f>
        <v>#VALUE!</v>
      </c>
      <c r="CA32" s="169" t="e">
        <f ca="1">_xll.Export_ParabolicVol_VolSwapOption($G32,$G32,$G32+$B$31,CA$15,$B$15,$B$16,$B$17,$B$18,$B$19,$B$21,$B$22,$B$23,$B$24,SUM!$F$12:$F$28,SUM!$G$12:$G$28,OptionRacine!$B$27,OptionRacine!$B$26,OptionRacine!$B$28,OptionRacine!$F$13,OptionRacine!$BL$11,OptionRacine!$B$29)</f>
        <v>#VALUE!</v>
      </c>
      <c r="CB32" s="169" t="e">
        <f ca="1">_xll.Export_ParabolicVol_VolSwapOption($G32,$G32,$G32+$B$31,CB$15,$B$15,$B$16,$B$17,$B$18,$B$19,$B$21,$B$22,$B$23,$B$24,SUM!$F$12:$F$28,SUM!$G$12:$G$28,OptionRacine!$B$27,OptionRacine!$B$26,OptionRacine!$B$28,OptionRacine!$F$13,OptionRacine!$BL$11,OptionRacine!$B$29)</f>
        <v>#VALUE!</v>
      </c>
      <c r="CC32" s="169" t="e">
        <f ca="1">_xll.Export_ParabolicVol_VolSwapOption($G32,$G32,$G32+$B$31,CC$15,$B$15,$B$16,$B$17,$B$18,$B$19,$B$21,$B$22,$B$23,$B$24,SUM!$F$12:$F$28,SUM!$G$12:$G$28,OptionRacine!$B$27,OptionRacine!$B$26,OptionRacine!$B$28,OptionRacine!$F$13,OptionRacine!$BL$11,OptionRacine!$B$29)</f>
        <v>#VALUE!</v>
      </c>
      <c r="CD32" s="169" t="e">
        <f ca="1">_xll.Export_ParabolicVol_VolSwapOption($G32,$G32,$G32+$B$31,CD$15,$B$15,$B$16,$B$17,$B$18,$B$19,$B$21,$B$22,$B$23,$B$24,SUM!$F$12:$F$28,SUM!$G$12:$G$28,OptionRacine!$B$27,OptionRacine!$B$26,OptionRacine!$B$28,OptionRacine!$F$13,OptionRacine!$BL$11,OptionRacine!$B$29)</f>
        <v>#VALUE!</v>
      </c>
      <c r="CE32" s="169" t="e">
        <f ca="1">_xll.Export_ParabolicVol_VolSwapOption($G32,$G32,$G32+$B$31,CE$15,$B$15,$B$16,$B$17,$B$18,$B$19,$B$21,$B$22,$B$23,$B$24,SUM!$F$12:$F$28,SUM!$G$12:$G$28,OptionRacine!$B$27,OptionRacine!$B$26,OptionRacine!$B$28,OptionRacine!$F$13,OptionRacine!$BL$11,OptionRacine!$B$29)</f>
        <v>#VALUE!</v>
      </c>
      <c r="CF32" s="169" t="e">
        <f ca="1">_xll.Export_ParabolicVol_VolSwapOption($G32,$G32,$G32+$B$31,CF$15,$B$15,$B$16,$B$17,$B$18,$B$19,$B$21,$B$22,$B$23,$B$24,SUM!$F$12:$F$28,SUM!$G$12:$G$28,OptionRacine!$B$27,OptionRacine!$B$26,OptionRacine!$B$28,OptionRacine!$F$13,OptionRacine!$BL$11,OptionRacine!$B$29)</f>
        <v>#VALUE!</v>
      </c>
      <c r="CG32" s="169" t="e">
        <f ca="1">_xll.Export_ParabolicVol_VolSwapOption($G32,$G32,$G32+$B$31,CG$15,$B$15,$B$16,$B$17,$B$18,$B$19,$B$21,$B$22,$B$23,$B$24,SUM!$F$12:$F$28,SUM!$G$12:$G$28,OptionRacine!$B$27,OptionRacine!$B$26,OptionRacine!$B$28,OptionRacine!$F$13,OptionRacine!$BL$11,OptionRacine!$B$29)</f>
        <v>#VALUE!</v>
      </c>
      <c r="CH32" s="169" t="e">
        <f ca="1">_xll.Export_ParabolicVol_VolSwapOption($G32,$G32,$G32+$B$31,CH$15,$B$15,$B$16,$B$17,$B$18,$B$19,$B$21,$B$22,$B$23,$B$24,SUM!$F$12:$F$28,SUM!$G$12:$G$28,OptionRacine!$B$27,OptionRacine!$B$26,OptionRacine!$B$28,OptionRacine!$F$13,OptionRacine!$BL$11,OptionRacine!$B$29)</f>
        <v>#VALUE!</v>
      </c>
      <c r="CI32" s="169" t="e">
        <f ca="1">_xll.Export_ParabolicVol_VolSwapOption($G32,$G32,$G32+$B$31,CI$15,$B$15,$B$16,$B$17,$B$18,$B$19,$B$21,$B$22,$B$23,$B$24,SUM!$F$12:$F$28,SUM!$G$12:$G$28,OptionRacine!$B$27,OptionRacine!$B$26,OptionRacine!$B$28,OptionRacine!$F$13,OptionRacine!$BL$11,OptionRacine!$B$29)</f>
        <v>#VALUE!</v>
      </c>
      <c r="CJ32" s="169" t="e">
        <f ca="1">_xll.Export_ParabolicVol_VolSwapOption($G32,$G32,$G32+$B$31,CJ$15,$B$15,$B$16,$B$17,$B$18,$B$19,$B$21,$B$22,$B$23,$B$24,SUM!$F$12:$F$28,SUM!$G$12:$G$28,OptionRacine!$B$27,OptionRacine!$B$26,OptionRacine!$B$28,OptionRacine!$F$13,OptionRacine!$BL$11,OptionRacine!$B$29)</f>
        <v>#VALUE!</v>
      </c>
      <c r="CK32" s="169" t="e">
        <f ca="1">_xll.Export_ParabolicVol_VolSwapOption($G32,$G32,$G32+$B$31,CK$15,$B$15,$B$16,$B$17,$B$18,$B$19,$B$21,$B$22,$B$23,$B$24,SUM!$F$12:$F$28,SUM!$G$12:$G$28,OptionRacine!$B$27,OptionRacine!$B$26,OptionRacine!$B$28,OptionRacine!$F$13,OptionRacine!$BL$11,OptionRacine!$B$29)</f>
        <v>#VALUE!</v>
      </c>
      <c r="CN32" s="181">
        <f ca="1">_xll.Export_ParabolicVol_VIXLikeOption(SUM!$F$12:$F$28,SUM!$G$12:$G$28,$E32,$G32,CN$15,$B$15,$B$16,$B$17,$B$18,$B$19,$B$21,$B$22,$B$23,$B$24,$B$25,$B$27,$B$26,$B$28,$F$13,$B$31,$CN$11,$B$29)</f>
        <v>3.6324358061061588</v>
      </c>
      <c r="CO32" s="181">
        <f ca="1">_xll.Export_ParabolicVol_VIXLikeOption(SUM!$F$12:$F$28,SUM!$G$12:$G$28,$E32,$G32,CO$15,$B$15,$B$16,$B$17,$B$18,$B$19,$B$21,$B$22,$B$23,$B$24,$B$25,$B$27,$B$26,$B$28,$F$13,$B$31,$CN$11,$B$29)</f>
        <v>3.2493984962468052</v>
      </c>
      <c r="CP32" s="181">
        <f ca="1">_xll.Export_ParabolicVol_VIXLikeOption(SUM!$F$12:$F$28,SUM!$G$12:$G$28,$E32,$G32,CP$15,$B$15,$B$16,$B$17,$B$18,$B$19,$B$21,$B$22,$B$23,$B$24,$B$25,$B$27,$B$26,$B$28,$F$13,$B$31,$CN$11,$B$29)</f>
        <v>2.9131398892957208</v>
      </c>
      <c r="CQ32" s="181">
        <f ca="1">_xll.Export_ParabolicVol_VIXLikeOption(SUM!$F$12:$F$28,SUM!$G$12:$G$28,$E32,$G32,CQ$15,$B$15,$B$16,$B$17,$B$18,$B$19,$B$21,$B$22,$B$23,$B$24,$B$25,$B$27,$B$26,$B$28,$F$13,$B$31,$CN$11,$B$29)</f>
        <v>2.6213675413744117</v>
      </c>
      <c r="CR32" s="181">
        <f ca="1">_xll.Export_ParabolicVol_VIXLikeOption(SUM!$F$12:$F$28,SUM!$G$12:$G$28,$E32,$G32,CR$15,$B$15,$B$16,$B$17,$B$18,$B$19,$B$21,$B$22,$B$23,$B$24,$B$25,$B$27,$B$26,$B$28,$F$13,$B$31,$CN$11,$B$29)</f>
        <v>2.3717729704351198</v>
      </c>
      <c r="CS32" s="181">
        <f ca="1">_xll.Export_ParabolicVol_VIXLikeOption(SUM!$F$12:$F$28,SUM!$G$12:$G$28,$E32,$G32,CS$15,$B$15,$B$16,$B$17,$B$18,$B$19,$B$21,$B$22,$B$23,$B$24,$B$25,$B$27,$B$26,$B$28,$F$13,$B$31,$CN$11,$B$29)</f>
        <v>2.1620502153696819</v>
      </c>
      <c r="CT32" s="181">
        <f ca="1">_xll.Export_ParabolicVol_VIXLikeOption(SUM!$F$12:$F$28,SUM!$G$12:$G$28,$E32,$G32,CT$15,$B$15,$B$16,$B$17,$B$18,$B$19,$B$21,$B$22,$B$23,$B$24,$B$25,$B$27,$B$26,$B$28,$F$13,$B$31,$CN$11,$B$29)</f>
        <v>1.9899200445595886</v>
      </c>
      <c r="CU32" s="181">
        <f ca="1">_xll.Export_ParabolicVol_VIXLikeOption(SUM!$F$12:$F$28,SUM!$G$12:$G$28,$E32,$G32,CU$15,$B$15,$B$16,$B$17,$B$18,$B$19,$B$21,$B$22,$B$23,$B$24,$B$25,$B$27,$B$26,$B$28,$F$13,$B$31,$CN$11,$B$29)</f>
        <v>1.8531609066535313</v>
      </c>
      <c r="CV32" s="181">
        <f ca="1">_xll.Export_ParabolicVol_VIXLikeOption(SUM!$F$12:$F$28,SUM!$G$12:$G$28,$E32,$G32,CV$15,$B$15,$B$16,$B$17,$B$18,$B$19,$B$21,$B$22,$B$23,$B$24,$B$25,$B$27,$B$26,$B$28,$F$13,$B$31,$CN$11,$B$29)</f>
        <v>1.7496448172783161</v>
      </c>
      <c r="CW32" s="181">
        <f ca="1">_xll.Export_ParabolicVol_VIXLikeOption(SUM!$F$12:$F$28,SUM!$G$12:$G$28,$E32,$G32,CW$15,$B$15,$B$16,$B$17,$B$18,$B$19,$B$21,$B$22,$B$23,$B$24,$B$25,$B$27,$B$26,$B$28,$F$13,$B$31,$CN$11,$B$29)</f>
        <v>1.6773739242455978</v>
      </c>
      <c r="CX32" s="181">
        <f ca="1">_xll.Export_ParabolicVol_VIXLikeOption(SUM!$F$12:$F$28,SUM!$G$12:$G$28,$E32,$G32,CX$15,$B$15,$B$16,$B$17,$B$18,$B$19,$B$21,$B$22,$B$23,$B$24,$B$25,$B$27,$B$26,$B$28,$F$13,$B$31,$CN$11,$B$29)</f>
        <v>1.6345123456274795</v>
      </c>
      <c r="CY32" s="181">
        <f ca="1">_xll.Export_ParabolicVol_VIXLikeOption(SUM!$F$12:$F$28,SUM!$G$12:$G$28,$E32,$G32,CY$15,$B$15,$B$16,$B$17,$B$18,$B$19,$B$21,$B$22,$B$23,$B$24,$B$25,$B$27,$B$26,$B$28,$F$13,$B$31,$CN$11,$B$29)</f>
        <v>1.6194075543659556</v>
      </c>
      <c r="CZ32" s="181">
        <f ca="1">_xll.Export_ParabolicVol_VIXLikeOption(SUM!$F$12:$F$28,SUM!$G$12:$G$28,$E32,$G32,CZ$15,$B$15,$B$16,$B$17,$B$18,$B$19,$B$21,$B$22,$B$23,$B$24,$B$25,$B$27,$B$26,$B$28,$F$13,$B$31,$CN$11,$B$29)</f>
        <v>1.6305961100448647</v>
      </c>
      <c r="DA32" s="181">
        <f ca="1">_xll.Export_ParabolicVol_VIXLikeOption(SUM!$F$12:$F$28,SUM!$G$12:$G$28,$E32,$G32,DA$15,$B$15,$B$16,$B$17,$B$18,$B$19,$B$21,$B$22,$B$23,$B$24,$B$25,$B$27,$B$26,$B$28,$F$13,$B$31,$CN$11,$B$29)</f>
        <v>1.6667896560792608</v>
      </c>
      <c r="DB32" s="181">
        <f ca="1">_xll.Export_ParabolicVol_VIXLikeOption(SUM!$F$12:$F$28,SUM!$G$12:$G$28,$E32,$G32,DB$15,$B$15,$B$16,$B$17,$B$18,$B$19,$B$21,$B$22,$B$23,$B$24,$B$25,$B$27,$B$26,$B$28,$F$13,$B$31,$CN$11,$B$29)</f>
        <v>1.7268385803158055</v>
      </c>
      <c r="DC32" s="181">
        <f ca="1">_xll.Export_ParabolicVol_VIXLikeOption(SUM!$F$12:$F$28,SUM!$G$12:$G$28,$E32,$G32,DC$15,$B$15,$B$16,$B$17,$B$18,$B$19,$B$21,$B$22,$B$23,$B$24,$B$25,$B$27,$B$26,$B$28,$F$13,$B$31,$CN$11,$B$29)</f>
        <v>1.8096724239372204</v>
      </c>
      <c r="DD32" s="181">
        <f ca="1">_xll.Export_ParabolicVol_VIXLikeOption(SUM!$F$12:$F$28,SUM!$G$12:$G$28,$E32,$G32,DD$15,$B$15,$B$16,$B$17,$B$18,$B$19,$B$21,$B$22,$B$23,$B$24,$B$25,$B$27,$B$26,$B$28,$F$13,$B$31,$CN$11,$B$29)</f>
        <v>1.9142179752740993</v>
      </c>
      <c r="DE32" s="181">
        <f ca="1">_xll.Export_ParabolicVol_VIXLikeOption(SUM!$F$12:$F$28,SUM!$G$12:$G$28,$E32,$G32,DE$15,$B$15,$B$16,$B$17,$B$18,$B$19,$B$21,$B$22,$B$23,$B$24,$B$25,$B$27,$B$26,$B$28,$F$13,$B$31,$CN$11,$B$29)</f>
        <v>2.0392980592949899</v>
      </c>
      <c r="DF32" s="181">
        <f ca="1">_xll.Export_ParabolicVol_VIXLikeOption(SUM!$F$12:$F$28,SUM!$G$12:$G$28,$E32,$G32,DF$15,$B$15,$B$16,$B$17,$B$18,$B$19,$B$21,$B$22,$B$23,$B$24,$B$25,$B$27,$B$26,$B$28,$F$13,$B$31,$CN$11,$B$29)</f>
        <v>2.1835164318648692</v>
      </c>
      <c r="DG32" s="181">
        <f ca="1">_xll.Export_ParabolicVol_VIXLikeOption(SUM!$F$12:$F$28,SUM!$G$12:$G$28,$E32,$G32,DG$15,$B$15,$B$16,$B$17,$B$18,$B$19,$B$21,$B$22,$B$23,$B$24,$B$25,$B$27,$B$26,$B$28,$F$13,$B$31,$CN$11,$B$29)</f>
        <v>2.3451369771308421</v>
      </c>
      <c r="DH32" s="181">
        <f ca="1">_xll.Export_ParabolicVol_VIXLikeOption(SUM!$F$12:$F$28,SUM!$G$12:$G$28,$E32,$G32,DH$15,$B$15,$B$16,$B$17,$B$18,$B$19,$B$21,$B$22,$B$23,$B$24,$B$25,$B$27,$B$26,$B$28,$F$13,$B$31,$CN$11,$B$29)</f>
        <v>2.5219685353272157</v>
      </c>
      <c r="DI32" s="181">
        <f ca="1">_xll.Export_ParabolicVol_VIXLikeOption(SUM!$F$12:$F$28,SUM!$G$12:$G$28,$E32,$G32,DI$15,$B$15,$B$16,$B$17,$B$18,$B$19,$B$21,$B$22,$B$23,$B$24,$B$25,$B$27,$B$26,$B$28,$F$13,$B$31,$CN$11,$B$29)</f>
        <v>2.711269909888729</v>
      </c>
      <c r="DJ32" s="181">
        <f ca="1">_xll.Export_ParabolicVol_VIXLikeOption(SUM!$F$12:$F$28,SUM!$G$12:$G$28,$E32,$G32,DJ$15,$B$15,$B$16,$B$17,$B$18,$B$19,$B$21,$B$22,$B$23,$B$24,$B$25,$B$27,$B$26,$B$28,$F$13,$B$31,$CN$11,$B$29)</f>
        <v>2.9096924069219439</v>
      </c>
      <c r="DK32" s="181">
        <f ca="1">_xll.Export_ParabolicVol_VIXLikeOption(SUM!$F$12:$F$28,SUM!$G$12:$G$28,$E32,$G32,DK$15,$B$15,$B$16,$B$17,$B$18,$B$19,$B$21,$B$22,$B$23,$B$24,$B$25,$B$27,$B$26,$B$28,$F$13,$B$31,$CN$11,$B$29)</f>
        <v>3.1132788281668184</v>
      </c>
      <c r="DL32" s="181">
        <f ca="1">_xll.Export_ParabolicVol_VIXLikeOption(SUM!$F$12:$F$28,SUM!$G$12:$G$28,$E32,$G32,DL$15,$B$15,$B$16,$B$17,$B$18,$B$19,$B$21,$B$22,$B$23,$B$24,$B$25,$B$27,$B$26,$B$28,$F$13,$B$31,$CN$11,$B$29)</f>
        <v>3.3175370514693761</v>
      </c>
      <c r="DM32" s="181">
        <f ca="1">_xll.Export_ParabolicVol_VIXLikeOption(SUM!$F$12:$F$28,SUM!$G$12:$G$28,$E32,$G32,DM$15,$B$15,$B$16,$B$17,$B$18,$B$19,$B$21,$B$22,$B$23,$B$24,$B$25,$B$27,$B$26,$B$28,$F$13,$B$31,$CN$11,$B$29)</f>
        <v>3.5176018893070218</v>
      </c>
    </row>
    <row r="33" spans="5:117" customFormat="1" ht="15.75" thickBot="1">
      <c r="E33" s="26">
        <v>19</v>
      </c>
      <c r="F33" s="42">
        <v>42237</v>
      </c>
      <c r="G33" s="13">
        <f ca="1">(F33-SUM!$B$4)/365.25</f>
        <v>1.4483230663928817</v>
      </c>
      <c r="I33" s="176">
        <f ca="1">_xll.Export_ParabolicVol_SimpleSquareRootCall($E33,$G33,I$15,$B$21,$B$22,$B$23,$B$24,$B$25,$B$27,$B$28,$F$13)</f>
        <v>3.6090653776008161</v>
      </c>
      <c r="J33" s="176">
        <f ca="1">_xll.Export_ParabolicVol_SimpleSquareRootCall($E33,$G33,J$15,$B$21,$B$22,$B$23,$B$24,$B$25,$B$27,$B$28,$F$13)</f>
        <v>3.2243642784347157</v>
      </c>
      <c r="K33" s="176">
        <f ca="1">_xll.Export_ParabolicVol_SimpleSquareRootCall($E33,$G33,K$15,$B$21,$B$22,$B$23,$B$24,$B$25,$B$27,$B$28,$F$13)</f>
        <v>2.8870155840153564</v>
      </c>
      <c r="L33" s="176">
        <f ca="1">_xll.Export_ParabolicVol_SimpleSquareRootCall($E33,$G33,L$15,$B$21,$B$22,$B$23,$B$24,$B$25,$B$27,$B$28,$F$13)</f>
        <v>2.5947579628458093</v>
      </c>
      <c r="M33" s="176">
        <f ca="1">_xll.Export_ParabolicVol_SimpleSquareRootCall($E33,$G33,M$15,$B$21,$B$22,$B$23,$B$24,$B$25,$B$27,$B$28,$F$13)</f>
        <v>2.3452968234495808</v>
      </c>
      <c r="N33" s="176">
        <f ca="1">_xll.Export_ParabolicVol_SimpleSquareRootCall($E33,$G33,N$15,$B$21,$B$22,$B$23,$B$24,$B$25,$B$27,$B$28,$F$13)</f>
        <v>2.136325136918277</v>
      </c>
      <c r="O33" s="176">
        <f ca="1">_xll.Export_ParabolicVol_SimpleSquareRootCall($E33,$G33,O$15,$B$21,$B$22,$B$23,$B$24,$B$25,$B$27,$B$28,$F$13)</f>
        <v>1.9655509111126446</v>
      </c>
      <c r="P33" s="176">
        <f ca="1">_xll.Export_ParabolicVol_SimpleSquareRootCall($E33,$G33,P$15,$B$21,$B$22,$B$23,$B$24,$B$25,$B$27,$B$28,$F$13)</f>
        <v>1.8307320841911148</v>
      </c>
      <c r="Q33" s="176">
        <f ca="1">_xll.Export_ParabolicVol_SimpleSquareRootCall($E33,$G33,Q$15,$B$21,$B$22,$B$23,$B$24,$B$25,$B$27,$B$28,$F$13)</f>
        <v>1.7297165124132405</v>
      </c>
      <c r="R33" s="176">
        <f ca="1">_xll.Export_ParabolicVol_SimpleSquareRootCall($E33,$G33,R$15,$B$21,$B$22,$B$23,$B$24,$B$25,$B$27,$B$28,$F$13)</f>
        <v>1.6604821706965609</v>
      </c>
      <c r="S33" s="176">
        <f ca="1">_xll.Export_ParabolicVol_SimpleSquareRootCall($E33,$G33,S$15,$B$21,$B$22,$B$23,$B$24,$B$25,$B$27,$B$28,$F$13)</f>
        <v>1.6211715385084728</v>
      </c>
      <c r="T33" s="176">
        <f ca="1">_xll.Export_ParabolicVol_SimpleSquareRootCall($E33,$G33,T$15,$B$21,$B$22,$B$23,$B$24,$B$25,$B$27,$B$28,$F$13)</f>
        <v>1.6101139247704006</v>
      </c>
      <c r="U33" s="176">
        <f ca="1">_xll.Export_ParabolicVol_SimpleSquareRootCall($E33,$G33,U$15,$B$21,$B$22,$B$23,$B$24,$B$25,$B$27,$B$28,$F$13)</f>
        <v>1.6258301845738201</v>
      </c>
      <c r="V33" s="176">
        <f ca="1">_xll.Export_ParabolicVol_SimpleSquareRootCall($E33,$G33,V$15,$B$21,$B$22,$B$23,$B$24,$B$25,$B$27,$B$28,$F$13)</f>
        <v>1.6670156048852025</v>
      </c>
      <c r="W33" s="176">
        <f ca="1">_xll.Export_ParabolicVol_SimpleSquareRootCall($E33,$G33,W$15,$B$21,$B$22,$B$23,$B$24,$B$25,$B$27,$B$28,$F$13)</f>
        <v>1.732498430853719</v>
      </c>
      <c r="X33" s="176">
        <f ca="1">_xll.Export_ParabolicVol_SimpleSquareRootCall($E33,$G33,X$15,$B$21,$B$22,$B$23,$B$24,$B$25,$B$27,$B$28,$F$13)</f>
        <v>1.8211734055124944</v>
      </c>
      <c r="Y33" s="176">
        <f ca="1">_xll.Export_ParabolicVol_SimpleSquareRootCall($E33,$G33,Y$15,$B$21,$B$22,$B$23,$B$24,$B$25,$B$27,$B$28,$F$13)</f>
        <v>1.9319117700270043</v>
      </c>
      <c r="Z33" s="176">
        <f ca="1">_xll.Export_ParabolicVol_SimpleSquareRootCall($E33,$G33,Z$15,$B$21,$B$22,$B$23,$B$24,$B$25,$B$27,$B$28,$F$13)</f>
        <v>2.0634514930203522</v>
      </c>
      <c r="AA33" s="176">
        <f ca="1">_xll.Export_ParabolicVol_SimpleSquareRootCall($E33,$G33,AA$15,$B$21,$B$22,$B$23,$B$24,$B$25,$B$27,$B$28,$F$13)</f>
        <v>2.2142741775478458</v>
      </c>
      <c r="AB33" s="176">
        <f ca="1">_xll.Export_ParabolicVol_SimpleSquareRootCall($E33,$G33,AB$15,$B$21,$B$22,$B$23,$B$24,$B$25,$B$27,$B$28,$F$13)</f>
        <v>2.3824781905002093</v>
      </c>
      <c r="AC33" s="176">
        <f ca="1">_xll.Export_ParabolicVol_SimpleSquareRootCall($E33,$G33,AC$15,$B$21,$B$22,$B$23,$B$24,$B$25,$B$27,$B$28,$F$13)</f>
        <v>2.5656609809723276</v>
      </c>
      <c r="AD33" s="176">
        <f ca="1">_xll.Export_ParabolicVol_SimpleSquareRootCall($E33,$G33,AD$15,$B$21,$B$22,$B$23,$B$24,$B$25,$B$27,$B$28,$F$13)</f>
        <v>2.7608269764703706</v>
      </c>
      <c r="AE33" s="176">
        <f ca="1">_xll.Export_ParabolicVol_SimpleSquareRootCall($E33,$G33,AE$15,$B$21,$B$22,$B$23,$B$24,$B$25,$B$27,$B$28,$F$13)</f>
        <v>2.9643402366925695</v>
      </c>
      <c r="AF33" s="176">
        <f ca="1">_xll.Export_ParabolicVol_SimpleSquareRootCall($E33,$G33,AF$15,$B$21,$B$22,$B$23,$B$24,$B$25,$B$27,$B$28,$F$13)</f>
        <v>3.1719422228873291</v>
      </c>
      <c r="AG33" s="176">
        <f ca="1">_xll.Export_ParabolicVol_SimpleSquareRootCall($E33,$G33,AG$15,$B$21,$B$22,$B$23,$B$24,$B$25,$B$27,$B$28,$F$13)</f>
        <v>3.3788533076390044</v>
      </c>
      <c r="AH33" s="176">
        <f ca="1">_xll.Export_ParabolicVol_SimpleSquareRootCall($E33,$G33,AH$15,$B$21,$B$22,$B$23,$B$24,$B$25,$B$27,$B$28,$F$13)</f>
        <v>3.5799705644845714</v>
      </c>
      <c r="AJ33" s="176">
        <f ca="1">_xll.Export_Bergomi_SimpleSquareRootCall($E33,$G33,AJ$15,$B$15,$B$16,$B$17,$B$18,$B$19,$G33,$G33+$B$31,SUM!$F$12:$F$28,SUM!$G$12:$G$28,$B$21,$B$22,$B$23,$B$24,$B$25,$B$26,$B$27,$B$28,$B$29,$F$13)</f>
        <v>3.6090631755007276</v>
      </c>
      <c r="AK33" s="176">
        <f ca="1">_xll.Export_Bergomi_SimpleSquareRootCall($E33,$G33,AK$15,$B$15,$B$16,$B$17,$B$18,$B$19,$G33,$G33+$B$31,SUM!$F$12:$F$28,SUM!$G$12:$G$28,$B$21,$B$22,$B$23,$B$24,$B$25,$B$26,$B$27,$B$28,$B$29,$F$13)</f>
        <v>3.2243072529082846</v>
      </c>
      <c r="AL33" s="176">
        <f ca="1">_xll.Export_Bergomi_SimpleSquareRootCall($E33,$G33,AL$15,$B$15,$B$16,$B$17,$B$18,$B$19,$G33,$G33+$B$31,SUM!$F$12:$F$28,SUM!$G$12:$G$28,$B$21,$B$22,$B$23,$B$24,$B$25,$B$26,$B$27,$B$28,$B$29,$F$13)</f>
        <v>2.8869105971167195</v>
      </c>
      <c r="AM33" s="176">
        <f ca="1">_xll.Export_Bergomi_SimpleSquareRootCall($E33,$G33,AM$15,$B$15,$B$16,$B$17,$B$18,$B$19,$G33,$G33+$B$31,SUM!$F$12:$F$28,SUM!$G$12:$G$28,$B$21,$B$22,$B$23,$B$24,$B$25,$B$26,$B$27,$B$28,$B$29,$F$13)</f>
        <v>2.5946113384840155</v>
      </c>
      <c r="AN33" s="176">
        <f ca="1">_xll.Export_Bergomi_SimpleSquareRootCall($E33,$G33,AN$15,$B$15,$B$16,$B$17,$B$18,$B$19,$G33,$G33+$B$31,SUM!$F$12:$F$28,SUM!$G$12:$G$28,$B$21,$B$22,$B$23,$B$24,$B$25,$B$26,$B$27,$B$28,$B$29,$F$13)</f>
        <v>2.3451141746420023</v>
      </c>
      <c r="AO33" s="176">
        <f ca="1">_xll.Export_Bergomi_SimpleSquareRootCall($E33,$G33,AO$15,$B$15,$B$16,$B$17,$B$18,$B$19,$G33,$G33+$B$31,SUM!$F$12:$F$28,SUM!$G$12:$G$28,$B$21,$B$22,$B$23,$B$24,$B$25,$B$26,$B$27,$B$28,$B$29,$F$13)</f>
        <v>2.1361112543528105</v>
      </c>
      <c r="AP33" s="176">
        <f ca="1">_xll.Export_Bergomi_SimpleSquareRootCall($E33,$G33,AP$15,$B$15,$B$16,$B$17,$B$18,$B$19,$G33,$G33+$B$31,SUM!$F$12:$F$28,SUM!$G$12:$G$28,$B$21,$B$22,$B$23,$B$24,$B$25,$B$26,$B$27,$B$28,$B$29,$F$13)</f>
        <v>1.965309707239778</v>
      </c>
      <c r="AQ33" s="176">
        <f ca="1">_xll.Export_Bergomi_SimpleSquareRootCall($E33,$G33,AQ$15,$B$15,$B$16,$B$17,$B$18,$B$19,$G33,$G33+$B$31,SUM!$F$12:$F$28,SUM!$G$12:$G$28,$B$21,$B$22,$B$23,$B$24,$B$25,$B$26,$B$27,$B$28,$B$29,$F$13)</f>
        <v>1.8304665876604675</v>
      </c>
      <c r="AR33" s="176">
        <f ca="1">_xll.Export_Bergomi_SimpleSquareRootCall($E33,$G33,AR$15,$B$15,$B$16,$B$17,$B$18,$B$19,$G33,$G33+$B$31,SUM!$F$12:$F$28,SUM!$G$12:$G$28,$B$21,$B$22,$B$23,$B$24,$B$25,$B$26,$B$27,$B$28,$B$29,$F$13)</f>
        <v>1.7294289073860103</v>
      </c>
      <c r="AS33" s="176">
        <f ca="1">_xll.Export_Bergomi_SimpleSquareRootCall($E33,$G33,AS$15,$B$15,$B$16,$B$17,$B$18,$B$19,$G33,$G33+$B$31,SUM!$F$12:$F$28,SUM!$G$12:$G$28,$B$21,$B$22,$B$23,$B$24,$B$25,$B$26,$B$27,$B$28,$B$29,$F$13)</f>
        <v>1.6601738749771069</v>
      </c>
      <c r="AT33" s="176">
        <f ca="1">_xll.Export_Bergomi_SimpleSquareRootCall($E33,$G33,AT$15,$B$15,$B$16,$B$17,$B$18,$B$19,$G33,$G33+$B$31,SUM!$F$12:$F$28,SUM!$G$12:$G$28,$B$21,$B$22,$B$23,$B$24,$B$25,$B$26,$B$27,$B$28,$B$29,$F$13)</f>
        <v>1.620843314065544</v>
      </c>
      <c r="AU33" s="176">
        <f ca="1">_xll.Export_Bergomi_SimpleSquareRootCall($E33,$G33,AU$15,$B$15,$B$16,$B$17,$B$18,$B$19,$G33,$G33+$B$31,SUM!$F$12:$F$28,SUM!$G$12:$G$28,$B$21,$B$22,$B$23,$B$24,$B$25,$B$26,$B$27,$B$28,$B$29,$F$13)</f>
        <v>1.6097660143847967</v>
      </c>
      <c r="AV33" s="176">
        <f ca="1">_xll.Export_Bergomi_SimpleSquareRootCall($E33,$G33,AV$15,$B$15,$B$16,$B$17,$B$18,$B$19,$G33,$G33+$B$31,SUM!$F$12:$F$28,SUM!$G$12:$G$28,$B$21,$B$22,$B$23,$B$24,$B$25,$B$26,$B$27,$B$28,$B$29,$F$13)</f>
        <v>1.6254624691056978</v>
      </c>
      <c r="AW33" s="176">
        <f ca="1">_xll.Export_Bergomi_SimpleSquareRootCall($E33,$G33,AW$15,$B$15,$B$16,$B$17,$B$18,$B$19,$G33,$G33+$B$31,SUM!$F$12:$F$28,SUM!$G$12:$G$28,$B$21,$B$22,$B$23,$B$24,$B$25,$B$26,$B$27,$B$28,$B$29,$F$13)</f>
        <v>1.6666277767791469</v>
      </c>
      <c r="AX33" s="176">
        <f ca="1">_xll.Export_Bergomi_SimpleSquareRootCall($E33,$G33,AX$15,$B$15,$B$16,$B$17,$B$18,$B$19,$G33,$G33+$B$31,SUM!$F$12:$F$28,SUM!$G$12:$G$28,$B$21,$B$22,$B$23,$B$24,$B$25,$B$26,$B$27,$B$28,$B$29,$F$13)</f>
        <v>1.7320901805757083</v>
      </c>
      <c r="AY33" s="176">
        <f ca="1">_xll.Export_Bergomi_SimpleSquareRootCall($E33,$G33,AY$15,$B$15,$B$16,$B$17,$B$18,$B$19,$G33,$G33+$B$31,SUM!$F$12:$F$28,SUM!$G$12:$G$28,$B$21,$B$22,$B$23,$B$24,$B$25,$B$26,$B$27,$B$28,$B$29,$F$13)</f>
        <v>1.8207446181422986</v>
      </c>
      <c r="AZ33" s="176">
        <f ca="1">_xll.Export_Bergomi_SimpleSquareRootCall($E33,$G33,AZ$15,$B$15,$B$16,$B$17,$B$18,$B$19,$G33,$G33+$B$31,SUM!$F$12:$F$28,SUM!$G$12:$G$28,$B$21,$B$22,$B$23,$B$24,$B$25,$B$26,$B$27,$B$28,$B$29,$F$13)</f>
        <v>1.9314627287552055</v>
      </c>
      <c r="BA33" s="176">
        <f ca="1">_xll.Export_Bergomi_SimpleSquareRootCall($E33,$G33,BA$15,$B$15,$B$16,$B$17,$B$18,$B$19,$G33,$G33+$B$31,SUM!$F$12:$F$28,SUM!$G$12:$G$28,$B$21,$B$22,$B$23,$B$24,$B$25,$B$26,$B$27,$B$28,$B$29,$F$13)</f>
        <v>2.0629830844931862</v>
      </c>
      <c r="BB33" s="176">
        <f ca="1">_xll.Export_Bergomi_SimpleSquareRootCall($E33,$G33,BB$15,$B$15,$B$16,$B$17,$B$18,$B$19,$G33,$G33+$B$31,SUM!$F$12:$F$28,SUM!$G$12:$G$28,$B$21,$B$22,$B$23,$B$24,$B$25,$B$26,$B$27,$B$28,$B$29,$F$13)</f>
        <v>2.2137880907288423</v>
      </c>
      <c r="BC33" s="176">
        <f ca="1">_xll.Export_Bergomi_SimpleSquareRootCall($E33,$G33,BC$15,$B$15,$B$16,$B$17,$B$18,$B$19,$G33,$G33+$B$31,SUM!$F$12:$F$28,SUM!$G$12:$G$28,$B$21,$B$22,$B$23,$B$24,$B$25,$B$26,$B$27,$B$28,$B$29,$F$13)</f>
        <v>2.3819770960785087</v>
      </c>
      <c r="BD33" s="176">
        <f ca="1">_xll.Export_Bergomi_SimpleSquareRootCall($E33,$G33,BD$15,$B$15,$B$16,$B$17,$B$18,$B$19,$G33,$G33+$B$31,SUM!$F$12:$F$28,SUM!$G$12:$G$28,$B$21,$B$22,$B$23,$B$24,$B$25,$B$26,$B$27,$B$28,$B$29,$F$13)</f>
        <v>2.5651486727524904</v>
      </c>
      <c r="BE33" s="176">
        <f ca="1">_xll.Export_Bergomi_SimpleSquareRootCall($E33,$G33,BE$15,$B$15,$B$16,$B$17,$B$18,$B$19,$G33,$G33+$B$31,SUM!$F$12:$F$28,SUM!$G$12:$G$28,$B$21,$B$22,$B$23,$B$24,$B$25,$B$26,$B$27,$B$28,$B$29,$F$13)</f>
        <v>2.7603084504430679</v>
      </c>
      <c r="BF33" s="176">
        <f ca="1">_xll.Export_Bergomi_SimpleSquareRootCall($E33,$G33,BF$15,$B$15,$B$16,$B$17,$B$18,$B$19,$G33,$G33+$B$31,SUM!$F$12:$F$28,SUM!$G$12:$G$28,$B$21,$B$22,$B$23,$B$24,$B$25,$B$26,$B$27,$B$28,$B$29,$F$13)</f>
        <v>2.9638216789519003</v>
      </c>
      <c r="BG33" s="176">
        <f ca="1">_xll.Export_Bergomi_SimpleSquareRootCall($E33,$G33,BG$15,$B$15,$B$16,$B$17,$B$18,$B$19,$G33,$G33+$B$31,SUM!$F$12:$F$28,SUM!$G$12:$G$28,$B$21,$B$22,$B$23,$B$24,$B$25,$B$26,$B$27,$B$28,$B$29,$F$13)</f>
        <v>3.1714308761760708</v>
      </c>
      <c r="BH33" s="176">
        <f ca="1">_xll.Export_Bergomi_SimpleSquareRootCall($E33,$G33,BH$15,$B$15,$B$16,$B$17,$B$18,$B$19,$G33,$G33+$B$31,SUM!$F$12:$F$28,SUM!$G$12:$G$28,$B$21,$B$22,$B$23,$B$24,$B$25,$B$26,$B$27,$B$28,$B$29,$F$13)</f>
        <v>3.3783571905455134</v>
      </c>
      <c r="BI33" s="176">
        <f ca="1">_xll.Export_Bergomi_SimpleSquareRootCall($E33,$G33,BI$15,$B$15,$B$16,$B$17,$B$18,$B$19,$G33,$G33+$B$31,SUM!$F$12:$F$28,SUM!$G$12:$G$28,$B$21,$B$22,$B$23,$B$24,$B$25,$B$26,$B$27,$B$28,$B$29,$F$13)</f>
        <v>3.5794980298032213</v>
      </c>
      <c r="BL33" s="169" t="e">
        <f ca="1">_xll.Export_ParabolicVol_VolSwapOption($G33,$G33,$G33+$B$31,BL$15,$B$15,$B$16,$B$17,$B$18,$B$19,$B$21,$B$22,$B$23,$B$24,SUM!$F$12:$F$28,SUM!$G$12:$G$28,OptionRacine!$B$27,OptionRacine!$B$26,OptionRacine!$B$28,OptionRacine!$F$13,OptionRacine!$BL$11,OptionRacine!$B$29)</f>
        <v>#VALUE!</v>
      </c>
      <c r="BM33" s="169" t="e">
        <f ca="1">_xll.Export_ParabolicVol_VolSwapOption($G33,$G33,$G33+$B$31,BM$15,$B$15,$B$16,$B$17,$B$18,$B$19,$B$21,$B$22,$B$23,$B$24,SUM!$F$12:$F$28,SUM!$G$12:$G$28,OptionRacine!$B$27,OptionRacine!$B$26,OptionRacine!$B$28,OptionRacine!$F$13,OptionRacine!$BL$11,OptionRacine!$B$29)</f>
        <v>#VALUE!</v>
      </c>
      <c r="BN33" s="169" t="e">
        <f ca="1">_xll.Export_ParabolicVol_VolSwapOption($G33,$G33,$G33+$B$31,BN$15,$B$15,$B$16,$B$17,$B$18,$B$19,$B$21,$B$22,$B$23,$B$24,SUM!$F$12:$F$28,SUM!$G$12:$G$28,OptionRacine!$B$27,OptionRacine!$B$26,OptionRacine!$B$28,OptionRacine!$F$13,OptionRacine!$BL$11,OptionRacine!$B$29)</f>
        <v>#VALUE!</v>
      </c>
      <c r="BO33" s="169" t="e">
        <f ca="1">_xll.Export_ParabolicVol_VolSwapOption($G33,$G33,$G33+$B$31,BO$15,$B$15,$B$16,$B$17,$B$18,$B$19,$B$21,$B$22,$B$23,$B$24,SUM!$F$12:$F$28,SUM!$G$12:$G$28,OptionRacine!$B$27,OptionRacine!$B$26,OptionRacine!$B$28,OptionRacine!$F$13,OptionRacine!$BL$11,OptionRacine!$B$29)</f>
        <v>#VALUE!</v>
      </c>
      <c r="BP33" s="169" t="e">
        <f ca="1">_xll.Export_ParabolicVol_VolSwapOption($G33,$G33,$G33+$B$31,BP$15,$B$15,$B$16,$B$17,$B$18,$B$19,$B$21,$B$22,$B$23,$B$24,SUM!$F$12:$F$28,SUM!$G$12:$G$28,OptionRacine!$B$27,OptionRacine!$B$26,OptionRacine!$B$28,OptionRacine!$F$13,OptionRacine!$BL$11,OptionRacine!$B$29)</f>
        <v>#VALUE!</v>
      </c>
      <c r="BQ33" s="169" t="e">
        <f ca="1">_xll.Export_ParabolicVol_VolSwapOption($G33,$G33,$G33+$B$31,BQ$15,$B$15,$B$16,$B$17,$B$18,$B$19,$B$21,$B$22,$B$23,$B$24,SUM!$F$12:$F$28,SUM!$G$12:$G$28,OptionRacine!$B$27,OptionRacine!$B$26,OptionRacine!$B$28,OptionRacine!$F$13,OptionRacine!$BL$11,OptionRacine!$B$29)</f>
        <v>#VALUE!</v>
      </c>
      <c r="BR33" s="169" t="e">
        <f ca="1">_xll.Export_ParabolicVol_VolSwapOption($G33,$G33,$G33+$B$31,BR$15,$B$15,$B$16,$B$17,$B$18,$B$19,$B$21,$B$22,$B$23,$B$24,SUM!$F$12:$F$28,SUM!$G$12:$G$28,OptionRacine!$B$27,OptionRacine!$B$26,OptionRacine!$B$28,OptionRacine!$F$13,OptionRacine!$BL$11,OptionRacine!$B$29)</f>
        <v>#VALUE!</v>
      </c>
      <c r="BS33" s="169" t="e">
        <f ca="1">_xll.Export_ParabolicVol_VolSwapOption($G33,$G33,$G33+$B$31,BS$15,$B$15,$B$16,$B$17,$B$18,$B$19,$B$21,$B$22,$B$23,$B$24,SUM!$F$12:$F$28,SUM!$G$12:$G$28,OptionRacine!$B$27,OptionRacine!$B$26,OptionRacine!$B$28,OptionRacine!$F$13,OptionRacine!$BL$11,OptionRacine!$B$29)</f>
        <v>#VALUE!</v>
      </c>
      <c r="BT33" s="169" t="e">
        <f ca="1">_xll.Export_ParabolicVol_VolSwapOption($G33,$G33,$G33+$B$31,BT$15,$B$15,$B$16,$B$17,$B$18,$B$19,$B$21,$B$22,$B$23,$B$24,SUM!$F$12:$F$28,SUM!$G$12:$G$28,OptionRacine!$B$27,OptionRacine!$B$26,OptionRacine!$B$28,OptionRacine!$F$13,OptionRacine!$BL$11,OptionRacine!$B$29)</f>
        <v>#VALUE!</v>
      </c>
      <c r="BU33" s="169" t="e">
        <f ca="1">_xll.Export_ParabolicVol_VolSwapOption($G33,$G33,$G33+$B$31,BU$15,$B$15,$B$16,$B$17,$B$18,$B$19,$B$21,$B$22,$B$23,$B$24,SUM!$F$12:$F$28,SUM!$G$12:$G$28,OptionRacine!$B$27,OptionRacine!$B$26,OptionRacine!$B$28,OptionRacine!$F$13,OptionRacine!$BL$11,OptionRacine!$B$29)</f>
        <v>#VALUE!</v>
      </c>
      <c r="BV33" s="169" t="e">
        <f ca="1">_xll.Export_ParabolicVol_VolSwapOption($G33,$G33,$G33+$B$31,BV$15,$B$15,$B$16,$B$17,$B$18,$B$19,$B$21,$B$22,$B$23,$B$24,SUM!$F$12:$F$28,SUM!$G$12:$G$28,OptionRacine!$B$27,OptionRacine!$B$26,OptionRacine!$B$28,OptionRacine!$F$13,OptionRacine!$BL$11,OptionRacine!$B$29)</f>
        <v>#VALUE!</v>
      </c>
      <c r="BW33" s="169" t="e">
        <f ca="1">_xll.Export_ParabolicVol_VolSwapOption($G33,$G33,$G33+$B$31,BW$15,$B$15,$B$16,$B$17,$B$18,$B$19,$B$21,$B$22,$B$23,$B$24,SUM!$F$12:$F$28,SUM!$G$12:$G$28,OptionRacine!$B$27,OptionRacine!$B$26,OptionRacine!$B$28,OptionRacine!$F$13,OptionRacine!$BL$11,OptionRacine!$B$29)</f>
        <v>#VALUE!</v>
      </c>
      <c r="BX33" s="169" t="e">
        <f ca="1">_xll.Export_ParabolicVol_VolSwapOption($G33,$G33,$G33+$B$31,BX$15,$B$15,$B$16,$B$17,$B$18,$B$19,$B$21,$B$22,$B$23,$B$24,SUM!$F$12:$F$28,SUM!$G$12:$G$28,OptionRacine!$B$27,OptionRacine!$B$26,OptionRacine!$B$28,OptionRacine!$F$13,OptionRacine!$BL$11,OptionRacine!$B$29)</f>
        <v>#VALUE!</v>
      </c>
      <c r="BY33" s="169" t="e">
        <f ca="1">_xll.Export_ParabolicVol_VolSwapOption($G33,$G33,$G33+$B$31,BY$15,$B$15,$B$16,$B$17,$B$18,$B$19,$B$21,$B$22,$B$23,$B$24,SUM!$F$12:$F$28,SUM!$G$12:$G$28,OptionRacine!$B$27,OptionRacine!$B$26,OptionRacine!$B$28,OptionRacine!$F$13,OptionRacine!$BL$11,OptionRacine!$B$29)</f>
        <v>#VALUE!</v>
      </c>
      <c r="BZ33" s="169" t="e">
        <f ca="1">_xll.Export_ParabolicVol_VolSwapOption($G33,$G33,$G33+$B$31,BZ$15,$B$15,$B$16,$B$17,$B$18,$B$19,$B$21,$B$22,$B$23,$B$24,SUM!$F$12:$F$28,SUM!$G$12:$G$28,OptionRacine!$B$27,OptionRacine!$B$26,OptionRacine!$B$28,OptionRacine!$F$13,OptionRacine!$BL$11,OptionRacine!$B$29)</f>
        <v>#VALUE!</v>
      </c>
      <c r="CA33" s="169" t="e">
        <f ca="1">_xll.Export_ParabolicVol_VolSwapOption($G33,$G33,$G33+$B$31,CA$15,$B$15,$B$16,$B$17,$B$18,$B$19,$B$21,$B$22,$B$23,$B$24,SUM!$F$12:$F$28,SUM!$G$12:$G$28,OptionRacine!$B$27,OptionRacine!$B$26,OptionRacine!$B$28,OptionRacine!$F$13,OptionRacine!$BL$11,OptionRacine!$B$29)</f>
        <v>#VALUE!</v>
      </c>
      <c r="CB33" s="169" t="e">
        <f ca="1">_xll.Export_ParabolicVol_VolSwapOption($G33,$G33,$G33+$B$31,CB$15,$B$15,$B$16,$B$17,$B$18,$B$19,$B$21,$B$22,$B$23,$B$24,SUM!$F$12:$F$28,SUM!$G$12:$G$28,OptionRacine!$B$27,OptionRacine!$B$26,OptionRacine!$B$28,OptionRacine!$F$13,OptionRacine!$BL$11,OptionRacine!$B$29)</f>
        <v>#VALUE!</v>
      </c>
      <c r="CC33" s="169" t="e">
        <f ca="1">_xll.Export_ParabolicVol_VolSwapOption($G33,$G33,$G33+$B$31,CC$15,$B$15,$B$16,$B$17,$B$18,$B$19,$B$21,$B$22,$B$23,$B$24,SUM!$F$12:$F$28,SUM!$G$12:$G$28,OptionRacine!$B$27,OptionRacine!$B$26,OptionRacine!$B$28,OptionRacine!$F$13,OptionRacine!$BL$11,OptionRacine!$B$29)</f>
        <v>#VALUE!</v>
      </c>
      <c r="CD33" s="169" t="e">
        <f ca="1">_xll.Export_ParabolicVol_VolSwapOption($G33,$G33,$G33+$B$31,CD$15,$B$15,$B$16,$B$17,$B$18,$B$19,$B$21,$B$22,$B$23,$B$24,SUM!$F$12:$F$28,SUM!$G$12:$G$28,OptionRacine!$B$27,OptionRacine!$B$26,OptionRacine!$B$28,OptionRacine!$F$13,OptionRacine!$BL$11,OptionRacine!$B$29)</f>
        <v>#VALUE!</v>
      </c>
      <c r="CE33" s="169" t="e">
        <f ca="1">_xll.Export_ParabolicVol_VolSwapOption($G33,$G33,$G33+$B$31,CE$15,$B$15,$B$16,$B$17,$B$18,$B$19,$B$21,$B$22,$B$23,$B$24,SUM!$F$12:$F$28,SUM!$G$12:$G$28,OptionRacine!$B$27,OptionRacine!$B$26,OptionRacine!$B$28,OptionRacine!$F$13,OptionRacine!$BL$11,OptionRacine!$B$29)</f>
        <v>#VALUE!</v>
      </c>
      <c r="CF33" s="169" t="e">
        <f ca="1">_xll.Export_ParabolicVol_VolSwapOption($G33,$G33,$G33+$B$31,CF$15,$B$15,$B$16,$B$17,$B$18,$B$19,$B$21,$B$22,$B$23,$B$24,SUM!$F$12:$F$28,SUM!$G$12:$G$28,OptionRacine!$B$27,OptionRacine!$B$26,OptionRacine!$B$28,OptionRacine!$F$13,OptionRacine!$BL$11,OptionRacine!$B$29)</f>
        <v>#VALUE!</v>
      </c>
      <c r="CG33" s="169" t="e">
        <f ca="1">_xll.Export_ParabolicVol_VolSwapOption($G33,$G33,$G33+$B$31,CG$15,$B$15,$B$16,$B$17,$B$18,$B$19,$B$21,$B$22,$B$23,$B$24,SUM!$F$12:$F$28,SUM!$G$12:$G$28,OptionRacine!$B$27,OptionRacine!$B$26,OptionRacine!$B$28,OptionRacine!$F$13,OptionRacine!$BL$11,OptionRacine!$B$29)</f>
        <v>#VALUE!</v>
      </c>
      <c r="CH33" s="169" t="e">
        <f ca="1">_xll.Export_ParabolicVol_VolSwapOption($G33,$G33,$G33+$B$31,CH$15,$B$15,$B$16,$B$17,$B$18,$B$19,$B$21,$B$22,$B$23,$B$24,SUM!$F$12:$F$28,SUM!$G$12:$G$28,OptionRacine!$B$27,OptionRacine!$B$26,OptionRacine!$B$28,OptionRacine!$F$13,OptionRacine!$BL$11,OptionRacine!$B$29)</f>
        <v>#VALUE!</v>
      </c>
      <c r="CI33" s="169" t="e">
        <f ca="1">_xll.Export_ParabolicVol_VolSwapOption($G33,$G33,$G33+$B$31,CI$15,$B$15,$B$16,$B$17,$B$18,$B$19,$B$21,$B$22,$B$23,$B$24,SUM!$F$12:$F$28,SUM!$G$12:$G$28,OptionRacine!$B$27,OptionRacine!$B$26,OptionRacine!$B$28,OptionRacine!$F$13,OptionRacine!$BL$11,OptionRacine!$B$29)</f>
        <v>#VALUE!</v>
      </c>
      <c r="CJ33" s="169" t="e">
        <f ca="1">_xll.Export_ParabolicVol_VolSwapOption($G33,$G33,$G33+$B$31,CJ$15,$B$15,$B$16,$B$17,$B$18,$B$19,$B$21,$B$22,$B$23,$B$24,SUM!$F$12:$F$28,SUM!$G$12:$G$28,OptionRacine!$B$27,OptionRacine!$B$26,OptionRacine!$B$28,OptionRacine!$F$13,OptionRacine!$BL$11,OptionRacine!$B$29)</f>
        <v>#VALUE!</v>
      </c>
      <c r="CK33" s="169" t="e">
        <f ca="1">_xll.Export_ParabolicVol_VolSwapOption($G33,$G33,$G33+$B$31,CK$15,$B$15,$B$16,$B$17,$B$18,$B$19,$B$21,$B$22,$B$23,$B$24,SUM!$F$12:$F$28,SUM!$G$12:$G$28,OptionRacine!$B$27,OptionRacine!$B$26,OptionRacine!$B$28,OptionRacine!$F$13,OptionRacine!$BL$11,OptionRacine!$B$29)</f>
        <v>#VALUE!</v>
      </c>
      <c r="CN33" s="181">
        <f ca="1">_xll.Export_ParabolicVol_VIXLikeOption(SUM!$F$12:$F$28,SUM!$G$12:$G$28,$E33,$G33,CN$15,$B$15,$B$16,$B$17,$B$18,$B$19,$B$21,$B$22,$B$23,$B$24,$B$25,$B$27,$B$26,$B$28,$F$13,$B$31,$CN$11,$B$29)</f>
        <v>3.6090631755007276</v>
      </c>
      <c r="CO33" s="181">
        <f ca="1">_xll.Export_ParabolicVol_VIXLikeOption(SUM!$F$12:$F$28,SUM!$G$12:$G$28,$E33,$G33,CO$15,$B$15,$B$16,$B$17,$B$18,$B$19,$B$21,$B$22,$B$23,$B$24,$B$25,$B$27,$B$26,$B$28,$F$13,$B$31,$CN$11,$B$29)</f>
        <v>3.2243072529082846</v>
      </c>
      <c r="CP33" s="181">
        <f ca="1">_xll.Export_ParabolicVol_VIXLikeOption(SUM!$F$12:$F$28,SUM!$G$12:$G$28,$E33,$G33,CP$15,$B$15,$B$16,$B$17,$B$18,$B$19,$B$21,$B$22,$B$23,$B$24,$B$25,$B$27,$B$26,$B$28,$F$13,$B$31,$CN$11,$B$29)</f>
        <v>2.8869105971167195</v>
      </c>
      <c r="CQ33" s="181">
        <f ca="1">_xll.Export_ParabolicVol_VIXLikeOption(SUM!$F$12:$F$28,SUM!$G$12:$G$28,$E33,$G33,CQ$15,$B$15,$B$16,$B$17,$B$18,$B$19,$B$21,$B$22,$B$23,$B$24,$B$25,$B$27,$B$26,$B$28,$F$13,$B$31,$CN$11,$B$29)</f>
        <v>2.5946113384840155</v>
      </c>
      <c r="CR33" s="181">
        <f ca="1">_xll.Export_ParabolicVol_VIXLikeOption(SUM!$F$12:$F$28,SUM!$G$12:$G$28,$E33,$G33,CR$15,$B$15,$B$16,$B$17,$B$18,$B$19,$B$21,$B$22,$B$23,$B$24,$B$25,$B$27,$B$26,$B$28,$F$13,$B$31,$CN$11,$B$29)</f>
        <v>2.3451141746420023</v>
      </c>
      <c r="CS33" s="181">
        <f ca="1">_xll.Export_ParabolicVol_VIXLikeOption(SUM!$F$12:$F$28,SUM!$G$12:$G$28,$E33,$G33,CS$15,$B$15,$B$16,$B$17,$B$18,$B$19,$B$21,$B$22,$B$23,$B$24,$B$25,$B$27,$B$26,$B$28,$F$13,$B$31,$CN$11,$B$29)</f>
        <v>2.1361112543528105</v>
      </c>
      <c r="CT33" s="181">
        <f ca="1">_xll.Export_ParabolicVol_VIXLikeOption(SUM!$F$12:$F$28,SUM!$G$12:$G$28,$E33,$G33,CT$15,$B$15,$B$16,$B$17,$B$18,$B$19,$B$21,$B$22,$B$23,$B$24,$B$25,$B$27,$B$26,$B$28,$F$13,$B$31,$CN$11,$B$29)</f>
        <v>1.965309707239778</v>
      </c>
      <c r="CU33" s="181">
        <f ca="1">_xll.Export_ParabolicVol_VIXLikeOption(SUM!$F$12:$F$28,SUM!$G$12:$G$28,$E33,$G33,CU$15,$B$15,$B$16,$B$17,$B$18,$B$19,$B$21,$B$22,$B$23,$B$24,$B$25,$B$27,$B$26,$B$28,$F$13,$B$31,$CN$11,$B$29)</f>
        <v>1.8304665876604675</v>
      </c>
      <c r="CV33" s="181">
        <f ca="1">_xll.Export_ParabolicVol_VIXLikeOption(SUM!$F$12:$F$28,SUM!$G$12:$G$28,$E33,$G33,CV$15,$B$15,$B$16,$B$17,$B$18,$B$19,$B$21,$B$22,$B$23,$B$24,$B$25,$B$27,$B$26,$B$28,$F$13,$B$31,$CN$11,$B$29)</f>
        <v>1.7294289073860103</v>
      </c>
      <c r="CW33" s="181">
        <f ca="1">_xll.Export_ParabolicVol_VIXLikeOption(SUM!$F$12:$F$28,SUM!$G$12:$G$28,$E33,$G33,CW$15,$B$15,$B$16,$B$17,$B$18,$B$19,$B$21,$B$22,$B$23,$B$24,$B$25,$B$27,$B$26,$B$28,$F$13,$B$31,$CN$11,$B$29)</f>
        <v>1.6601738749771069</v>
      </c>
      <c r="CX33" s="181">
        <f ca="1">_xll.Export_ParabolicVol_VIXLikeOption(SUM!$F$12:$F$28,SUM!$G$12:$G$28,$E33,$G33,CX$15,$B$15,$B$16,$B$17,$B$18,$B$19,$B$21,$B$22,$B$23,$B$24,$B$25,$B$27,$B$26,$B$28,$F$13,$B$31,$CN$11,$B$29)</f>
        <v>1.620843314065544</v>
      </c>
      <c r="CY33" s="181">
        <f ca="1">_xll.Export_ParabolicVol_VIXLikeOption(SUM!$F$12:$F$28,SUM!$G$12:$G$28,$E33,$G33,CY$15,$B$15,$B$16,$B$17,$B$18,$B$19,$B$21,$B$22,$B$23,$B$24,$B$25,$B$27,$B$26,$B$28,$F$13,$B$31,$CN$11,$B$29)</f>
        <v>1.6097660143847967</v>
      </c>
      <c r="CZ33" s="181">
        <f ca="1">_xll.Export_ParabolicVol_VIXLikeOption(SUM!$F$12:$F$28,SUM!$G$12:$G$28,$E33,$G33,CZ$15,$B$15,$B$16,$B$17,$B$18,$B$19,$B$21,$B$22,$B$23,$B$24,$B$25,$B$27,$B$26,$B$28,$F$13,$B$31,$CN$11,$B$29)</f>
        <v>1.6254624691056978</v>
      </c>
      <c r="DA33" s="181">
        <f ca="1">_xll.Export_ParabolicVol_VIXLikeOption(SUM!$F$12:$F$28,SUM!$G$12:$G$28,$E33,$G33,DA$15,$B$15,$B$16,$B$17,$B$18,$B$19,$B$21,$B$22,$B$23,$B$24,$B$25,$B$27,$B$26,$B$28,$F$13,$B$31,$CN$11,$B$29)</f>
        <v>1.6666277767791469</v>
      </c>
      <c r="DB33" s="181">
        <f ca="1">_xll.Export_ParabolicVol_VIXLikeOption(SUM!$F$12:$F$28,SUM!$G$12:$G$28,$E33,$G33,DB$15,$B$15,$B$16,$B$17,$B$18,$B$19,$B$21,$B$22,$B$23,$B$24,$B$25,$B$27,$B$26,$B$28,$F$13,$B$31,$CN$11,$B$29)</f>
        <v>1.7320901805757083</v>
      </c>
      <c r="DC33" s="181">
        <f ca="1">_xll.Export_ParabolicVol_VIXLikeOption(SUM!$F$12:$F$28,SUM!$G$12:$G$28,$E33,$G33,DC$15,$B$15,$B$16,$B$17,$B$18,$B$19,$B$21,$B$22,$B$23,$B$24,$B$25,$B$27,$B$26,$B$28,$F$13,$B$31,$CN$11,$B$29)</f>
        <v>1.8207446181422986</v>
      </c>
      <c r="DD33" s="181">
        <f ca="1">_xll.Export_ParabolicVol_VIXLikeOption(SUM!$F$12:$F$28,SUM!$G$12:$G$28,$E33,$G33,DD$15,$B$15,$B$16,$B$17,$B$18,$B$19,$B$21,$B$22,$B$23,$B$24,$B$25,$B$27,$B$26,$B$28,$F$13,$B$31,$CN$11,$B$29)</f>
        <v>1.9314627287552055</v>
      </c>
      <c r="DE33" s="181">
        <f ca="1">_xll.Export_ParabolicVol_VIXLikeOption(SUM!$F$12:$F$28,SUM!$G$12:$G$28,$E33,$G33,DE$15,$B$15,$B$16,$B$17,$B$18,$B$19,$B$21,$B$22,$B$23,$B$24,$B$25,$B$27,$B$26,$B$28,$F$13,$B$31,$CN$11,$B$29)</f>
        <v>2.0629830844931862</v>
      </c>
      <c r="DF33" s="181">
        <f ca="1">_xll.Export_ParabolicVol_VIXLikeOption(SUM!$F$12:$F$28,SUM!$G$12:$G$28,$E33,$G33,DF$15,$B$15,$B$16,$B$17,$B$18,$B$19,$B$21,$B$22,$B$23,$B$24,$B$25,$B$27,$B$26,$B$28,$F$13,$B$31,$CN$11,$B$29)</f>
        <v>2.2137880907288423</v>
      </c>
      <c r="DG33" s="181">
        <f ca="1">_xll.Export_ParabolicVol_VIXLikeOption(SUM!$F$12:$F$28,SUM!$G$12:$G$28,$E33,$G33,DG$15,$B$15,$B$16,$B$17,$B$18,$B$19,$B$21,$B$22,$B$23,$B$24,$B$25,$B$27,$B$26,$B$28,$F$13,$B$31,$CN$11,$B$29)</f>
        <v>2.3819770960785087</v>
      </c>
      <c r="DH33" s="181">
        <f ca="1">_xll.Export_ParabolicVol_VIXLikeOption(SUM!$F$12:$F$28,SUM!$G$12:$G$28,$E33,$G33,DH$15,$B$15,$B$16,$B$17,$B$18,$B$19,$B$21,$B$22,$B$23,$B$24,$B$25,$B$27,$B$26,$B$28,$F$13,$B$31,$CN$11,$B$29)</f>
        <v>2.5651486727524904</v>
      </c>
      <c r="DI33" s="181">
        <f ca="1">_xll.Export_ParabolicVol_VIXLikeOption(SUM!$F$12:$F$28,SUM!$G$12:$G$28,$E33,$G33,DI$15,$B$15,$B$16,$B$17,$B$18,$B$19,$B$21,$B$22,$B$23,$B$24,$B$25,$B$27,$B$26,$B$28,$F$13,$B$31,$CN$11,$B$29)</f>
        <v>2.7603084504430679</v>
      </c>
      <c r="DJ33" s="181">
        <f ca="1">_xll.Export_ParabolicVol_VIXLikeOption(SUM!$F$12:$F$28,SUM!$G$12:$G$28,$E33,$G33,DJ$15,$B$15,$B$16,$B$17,$B$18,$B$19,$B$21,$B$22,$B$23,$B$24,$B$25,$B$27,$B$26,$B$28,$F$13,$B$31,$CN$11,$B$29)</f>
        <v>2.9638216789519003</v>
      </c>
      <c r="DK33" s="181">
        <f ca="1">_xll.Export_ParabolicVol_VIXLikeOption(SUM!$F$12:$F$28,SUM!$G$12:$G$28,$E33,$G33,DK$15,$B$15,$B$16,$B$17,$B$18,$B$19,$B$21,$B$22,$B$23,$B$24,$B$25,$B$27,$B$26,$B$28,$F$13,$B$31,$CN$11,$B$29)</f>
        <v>3.1714308761760708</v>
      </c>
      <c r="DL33" s="181">
        <f ca="1">_xll.Export_ParabolicVol_VIXLikeOption(SUM!$F$12:$F$28,SUM!$G$12:$G$28,$E33,$G33,DL$15,$B$15,$B$16,$B$17,$B$18,$B$19,$B$21,$B$22,$B$23,$B$24,$B$25,$B$27,$B$26,$B$28,$F$13,$B$31,$CN$11,$B$29)</f>
        <v>3.3783571905455134</v>
      </c>
      <c r="DM33" s="181">
        <f ca="1">_xll.Export_ParabolicVol_VIXLikeOption(SUM!$F$12:$F$28,SUM!$G$12:$G$28,$E33,$G33,DM$15,$B$15,$B$16,$B$17,$B$18,$B$19,$B$21,$B$22,$B$23,$B$24,$B$25,$B$27,$B$26,$B$28,$F$13,$B$31,$CN$11,$B$29)</f>
        <v>3.5794980298032213</v>
      </c>
    </row>
    <row r="34" spans="5:117" customFormat="1" ht="15.75" thickBot="1">
      <c r="E34" s="26">
        <v>19</v>
      </c>
      <c r="F34" s="42">
        <v>42265</v>
      </c>
      <c r="G34" s="13">
        <f ca="1">(F34-SUM!$B$4)/365.25</f>
        <v>1.5249828884325805</v>
      </c>
      <c r="I34" s="176">
        <f ca="1">_xll.Export_ParabolicVol_SimpleSquareRootCall($E34,$G34,I$15,$B$21,$B$22,$B$23,$B$24,$B$25,$B$27,$B$28,$F$13)</f>
        <v>3.5910798433843114</v>
      </c>
      <c r="J34" s="176">
        <f ca="1">_xll.Export_ParabolicVol_SimpleSquareRootCall($E34,$G34,J$15,$B$21,$B$22,$B$23,$B$24,$B$25,$B$27,$B$28,$F$13)</f>
        <v>3.2051042619882564</v>
      </c>
      <c r="K34" s="176">
        <f ca="1">_xll.Export_ParabolicVol_SimpleSquareRootCall($E34,$G34,K$15,$B$21,$B$22,$B$23,$B$24,$B$25,$B$27,$B$28,$F$13)</f>
        <v>2.866924615061992</v>
      </c>
      <c r="L34" s="176">
        <f ca="1">_xll.Export_ParabolicVol_SimpleSquareRootCall($E34,$G34,L$15,$B$21,$B$22,$B$23,$B$24,$B$25,$B$27,$B$28,$F$13)</f>
        <v>2.5743039175055595</v>
      </c>
      <c r="M34" s="176">
        <f ca="1">_xll.Export_ParabolicVol_SimpleSquareRootCall($E34,$G34,M$15,$B$21,$B$22,$B$23,$B$24,$B$25,$B$27,$B$28,$F$13)</f>
        <v>2.3249582980835259</v>
      </c>
      <c r="N34" s="176">
        <f ca="1">_xll.Export_ParabolicVol_SimpleSquareRootCall($E34,$G34,N$15,$B$21,$B$22,$B$23,$B$24,$B$25,$B$27,$B$28,$F$13)</f>
        <v>2.1165796311190879</v>
      </c>
      <c r="O34" s="176">
        <f ca="1">_xll.Export_ParabolicVol_SimpleSquareRootCall($E34,$G34,O$15,$B$21,$B$22,$B$23,$B$24,$B$25,$B$27,$B$28,$F$13)</f>
        <v>1.946865636974817</v>
      </c>
      <c r="P34" s="176">
        <f ca="1">_xll.Export_ParabolicVol_SimpleSquareRootCall($E34,$G34,P$15,$B$21,$B$22,$B$23,$B$24,$B$25,$B$27,$B$28,$F$13)</f>
        <v>1.8135579414204481</v>
      </c>
      <c r="Q34" s="176">
        <f ca="1">_xll.Export_ParabolicVol_SimpleSquareRootCall($E34,$G34,Q$15,$B$21,$B$22,$B$23,$B$24,$B$25,$B$27,$B$28,$F$13)</f>
        <v>1.7144853349093019</v>
      </c>
      <c r="R34" s="176">
        <f ca="1">_xll.Export_ParabolicVol_SimpleSquareRootCall($E34,$G34,R$15,$B$21,$B$22,$B$23,$B$24,$B$25,$B$27,$B$28,$F$13)</f>
        <v>1.6476068356839839</v>
      </c>
      <c r="S34" s="176">
        <f ca="1">_xll.Export_ParabolicVol_SimpleSquareRootCall($E34,$G34,S$15,$B$21,$B$22,$B$23,$B$24,$B$25,$B$27,$B$28,$F$13)</f>
        <v>1.6110480246458412</v>
      </c>
      <c r="T34" s="176">
        <f ca="1">_xll.Export_ParabolicVol_SimpleSquareRootCall($E34,$G34,T$15,$B$21,$B$22,$B$23,$B$24,$B$25,$B$27,$B$28,$F$13)</f>
        <v>1.6031239927856618</v>
      </c>
      <c r="U34" s="176">
        <f ca="1">_xll.Export_ParabolicVol_SimpleSquareRootCall($E34,$G34,U$15,$B$21,$B$22,$B$23,$B$24,$B$25,$B$27,$B$28,$F$13)</f>
        <v>1.6223430887490591</v>
      </c>
      <c r="V34" s="176">
        <f ca="1">_xll.Export_ParabolicVol_SimpleSquareRootCall($E34,$G34,V$15,$B$21,$B$22,$B$23,$B$24,$B$25,$B$27,$B$28,$F$13)</f>
        <v>1.667387151661559</v>
      </c>
      <c r="W34" s="176">
        <f ca="1">_xll.Export_ParabolicVol_SimpleSquareRootCall($E34,$G34,W$15,$B$21,$B$22,$B$23,$B$24,$B$25,$B$27,$B$28,$F$13)</f>
        <v>1.7370657859887875</v>
      </c>
      <c r="X34" s="176">
        <f ca="1">_xll.Export_ParabolicVol_SimpleSquareRootCall($E34,$G34,X$15,$B$21,$B$22,$B$23,$B$24,$B$25,$B$27,$B$28,$F$13)</f>
        <v>1.8302443120674017</v>
      </c>
      <c r="Y34" s="176">
        <f ca="1">_xll.Export_ParabolicVol_SimpleSquareRootCall($E34,$G34,Y$15,$B$21,$B$22,$B$23,$B$24,$B$25,$B$27,$B$28,$F$13)</f>
        <v>1.9457472828719922</v>
      </c>
      <c r="Z34" s="176">
        <f ca="1">_xll.Export_ParabolicVol_SimpleSquareRootCall($E34,$G34,Z$15,$B$21,$B$22,$B$23,$B$24,$B$25,$B$27,$B$28,$F$13)</f>
        <v>2.0822419818351432</v>
      </c>
      <c r="AA34" s="176">
        <f ca="1">_xll.Export_ParabolicVol_SimpleSquareRootCall($E34,$G34,AA$15,$B$21,$B$22,$B$23,$B$24,$B$25,$B$27,$B$28,$F$13)</f>
        <v>2.2381092265539579</v>
      </c>
      <c r="AB34" s="176">
        <f ca="1">_xll.Export_ParabolicVol_SimpleSquareRootCall($E34,$G34,AB$15,$B$21,$B$22,$B$23,$B$24,$B$25,$B$27,$B$28,$F$13)</f>
        <v>2.4113121458573121</v>
      </c>
      <c r="AC34" s="176">
        <f ca="1">_xll.Export_ParabolicVol_SimpleSquareRootCall($E34,$G34,AC$15,$B$21,$B$22,$B$23,$B$24,$B$25,$B$27,$B$28,$F$13)</f>
        <v>2.5992772455137043</v>
      </c>
      <c r="AD34" s="176">
        <f ca="1">_xll.Export_ParabolicVol_SimpleSquareRootCall($E34,$G34,AD$15,$B$21,$B$22,$B$23,$B$24,$B$25,$B$27,$B$28,$F$13)</f>
        <v>2.7988056358942615</v>
      </c>
      <c r="AE34" s="176">
        <f ca="1">_xll.Export_ParabolicVol_SimpleSquareRootCall($E34,$G34,AE$15,$B$21,$B$22,$B$23,$B$24,$B$25,$B$27,$B$28,$F$13)</f>
        <v>3.0060350244381451</v>
      </c>
      <c r="AF34" s="176">
        <f ca="1">_xll.Export_ParabolicVol_SimpleSquareRootCall($E34,$G34,AF$15,$B$21,$B$22,$B$23,$B$24,$B$25,$B$27,$B$28,$F$13)</f>
        <v>3.2164738575294773</v>
      </c>
      <c r="AG34" s="176">
        <f ca="1">_xll.Export_ParabolicVol_SimpleSquareRootCall($E34,$G34,AG$15,$B$21,$B$22,$B$23,$B$24,$B$25,$B$27,$B$28,$F$13)</f>
        <v>3.4251263861499694</v>
      </c>
      <c r="AH34" s="176">
        <f ca="1">_xll.Export_ParabolicVol_SimpleSquareRootCall($E34,$G34,AH$15,$B$21,$B$22,$B$23,$B$24,$B$25,$B$27,$B$28,$F$13)</f>
        <v>3.6267198889088865</v>
      </c>
      <c r="AJ34" s="176">
        <f ca="1">_xll.Export_Bergomi_SimpleSquareRootCall($E34,$G34,AJ$15,$B$15,$B$16,$B$17,$B$18,$B$19,$G34,$G34+$B$31,SUM!$F$12:$F$28,SUM!$G$12:$G$28,$B$21,$B$22,$B$23,$B$24,$B$25,$B$26,$B$27,$B$28,$B$29,$F$13)</f>
        <v>3.5910842570833088</v>
      </c>
      <c r="AK34" s="176">
        <f ca="1">_xll.Export_Bergomi_SimpleSquareRootCall($E34,$G34,AK$15,$B$15,$B$16,$B$17,$B$18,$B$19,$G34,$G34+$B$31,SUM!$F$12:$F$28,SUM!$G$12:$G$28,$B$21,$B$22,$B$23,$B$24,$B$25,$B$26,$B$27,$B$28,$B$29,$F$13)</f>
        <v>3.2050527654109802</v>
      </c>
      <c r="AL34" s="176">
        <f ca="1">_xll.Export_Bergomi_SimpleSquareRootCall($E34,$G34,AL$15,$B$15,$B$16,$B$17,$B$18,$B$19,$G34,$G34+$B$31,SUM!$F$12:$F$28,SUM!$G$12:$G$28,$B$21,$B$22,$B$23,$B$24,$B$25,$B$26,$B$27,$B$28,$B$29,$F$13)</f>
        <v>2.8668241539939765</v>
      </c>
      <c r="AM34" s="176">
        <f ca="1">_xll.Export_Bergomi_SimpleSquareRootCall($E34,$G34,AM$15,$B$15,$B$16,$B$17,$B$18,$B$19,$G34,$G34+$B$31,SUM!$F$12:$F$28,SUM!$G$12:$G$28,$B$21,$B$22,$B$23,$B$24,$B$25,$B$26,$B$27,$B$28,$B$29,$F$13)</f>
        <v>2.5741608627525463</v>
      </c>
      <c r="AN34" s="176">
        <f ca="1">_xll.Export_Bergomi_SimpleSquareRootCall($E34,$G34,AN$15,$B$15,$B$16,$B$17,$B$18,$B$19,$G34,$G34+$B$31,SUM!$F$12:$F$28,SUM!$G$12:$G$28,$B$21,$B$22,$B$23,$B$24,$B$25,$B$26,$B$27,$B$28,$B$29,$F$13)</f>
        <v>2.3247782677526687</v>
      </c>
      <c r="AO34" s="176">
        <f ca="1">_xll.Export_Bergomi_SimpleSquareRootCall($E34,$G34,AO$15,$B$15,$B$16,$B$17,$B$18,$B$19,$G34,$G34+$B$31,SUM!$F$12:$F$28,SUM!$G$12:$G$28,$B$21,$B$22,$B$23,$B$24,$B$25,$B$26,$B$27,$B$28,$B$29,$F$13)</f>
        <v>2.1163673774794214</v>
      </c>
      <c r="AP34" s="176">
        <f ca="1">_xll.Export_Bergomi_SimpleSquareRootCall($E34,$G34,AP$15,$B$15,$B$16,$B$17,$B$18,$B$19,$G34,$G34+$B$31,SUM!$F$12:$F$28,SUM!$G$12:$G$28,$B$21,$B$22,$B$23,$B$24,$B$25,$B$26,$B$27,$B$28,$B$29,$F$13)</f>
        <v>1.9466249917353291</v>
      </c>
      <c r="AQ34" s="176">
        <f ca="1">_xll.Export_Bergomi_SimpleSquareRootCall($E34,$G34,AQ$15,$B$15,$B$16,$B$17,$B$18,$B$19,$G34,$G34+$B$31,SUM!$F$12:$F$28,SUM!$G$12:$G$28,$B$21,$B$22,$B$23,$B$24,$B$25,$B$26,$B$27,$B$28,$B$29,$F$13)</f>
        <v>1.8132918137916418</v>
      </c>
      <c r="AR34" s="176">
        <f ca="1">_xll.Export_Bergomi_SimpleSquareRootCall($E34,$G34,AR$15,$B$15,$B$16,$B$17,$B$18,$B$19,$G34,$G34+$B$31,SUM!$F$12:$F$28,SUM!$G$12:$G$28,$B$21,$B$22,$B$23,$B$24,$B$25,$B$26,$B$27,$B$28,$B$29,$F$13)</f>
        <v>1.7141957565122983</v>
      </c>
      <c r="AS34" s="176">
        <f ca="1">_xll.Export_Bergomi_SimpleSquareRootCall($E34,$G34,AS$15,$B$15,$B$16,$B$17,$B$18,$B$19,$G34,$G34+$B$31,SUM!$F$12:$F$28,SUM!$G$12:$G$28,$B$21,$B$22,$B$23,$B$24,$B$25,$B$26,$B$27,$B$28,$B$29,$F$13)</f>
        <v>1.647295045844805</v>
      </c>
      <c r="AT34" s="176">
        <f ca="1">_xll.Export_Bergomi_SimpleSquareRootCall($E34,$G34,AT$15,$B$15,$B$16,$B$17,$B$18,$B$19,$G34,$G34+$B$31,SUM!$F$12:$F$28,SUM!$G$12:$G$28,$B$21,$B$22,$B$23,$B$24,$B$25,$B$26,$B$27,$B$28,$B$29,$F$13)</f>
        <v>1.6107145893911097</v>
      </c>
      <c r="AU34" s="176">
        <f ca="1">_xll.Export_Bergomi_SimpleSquareRootCall($E34,$G34,AU$15,$B$15,$B$16,$B$17,$B$18,$B$19,$G34,$G34+$B$31,SUM!$F$12:$F$28,SUM!$G$12:$G$28,$B$21,$B$22,$B$23,$B$24,$B$25,$B$26,$B$27,$B$28,$B$29,$F$13)</f>
        <v>1.6027689512406482</v>
      </c>
      <c r="AV34" s="176">
        <f ca="1">_xll.Export_Bergomi_SimpleSquareRootCall($E34,$G34,AV$15,$B$15,$B$16,$B$17,$B$18,$B$19,$G34,$G34+$B$31,SUM!$F$12:$F$28,SUM!$G$12:$G$28,$B$21,$B$22,$B$23,$B$24,$B$25,$B$26,$B$27,$B$28,$B$29,$F$13)</f>
        <v>1.6219661216298258</v>
      </c>
      <c r="AW34" s="176">
        <f ca="1">_xll.Export_Bergomi_SimpleSquareRootCall($E34,$G34,AW$15,$B$15,$B$16,$B$17,$B$18,$B$19,$G34,$G34+$B$31,SUM!$F$12:$F$28,SUM!$G$12:$G$28,$B$21,$B$22,$B$23,$B$24,$B$25,$B$26,$B$27,$B$28,$B$29,$F$13)</f>
        <v>1.6669877678600744</v>
      </c>
      <c r="AX34" s="176">
        <f ca="1">_xll.Export_Bergomi_SimpleSquareRootCall($E34,$G34,AX$15,$B$15,$B$16,$B$17,$B$18,$B$19,$G34,$G34+$B$31,SUM!$F$12:$F$28,SUM!$G$12:$G$28,$B$21,$B$22,$B$23,$B$24,$B$25,$B$26,$B$27,$B$28,$B$29,$F$13)</f>
        <v>1.7366435243848706</v>
      </c>
      <c r="AY34" s="176">
        <f ca="1">_xll.Export_Bergomi_SimpleSquareRootCall($E34,$G34,AY$15,$B$15,$B$16,$B$17,$B$18,$B$19,$G34,$G34+$B$31,SUM!$F$12:$F$28,SUM!$G$12:$G$28,$B$21,$B$22,$B$23,$B$24,$B$25,$B$26,$B$27,$B$28,$B$29,$F$13)</f>
        <v>1.8297989561051899</v>
      </c>
      <c r="AZ34" s="176">
        <f ca="1">_xll.Export_Bergomi_SimpleSquareRootCall($E34,$G34,AZ$15,$B$15,$B$16,$B$17,$B$18,$B$19,$G34,$G34+$B$31,SUM!$F$12:$F$28,SUM!$G$12:$G$28,$B$21,$B$22,$B$23,$B$24,$B$25,$B$26,$B$27,$B$28,$B$29,$F$13)</f>
        <v>1.9452790846091788</v>
      </c>
      <c r="BA34" s="176">
        <f ca="1">_xll.Export_Bergomi_SimpleSquareRootCall($E34,$G34,BA$15,$B$15,$B$16,$B$17,$B$18,$B$19,$G34,$G34+$B$31,SUM!$F$12:$F$28,SUM!$G$12:$G$28,$B$21,$B$22,$B$23,$B$24,$B$25,$B$26,$B$27,$B$28,$B$29,$F$13)</f>
        <v>2.0817518897597207</v>
      </c>
      <c r="BB34" s="176">
        <f ca="1">_xll.Export_Bergomi_SimpleSquareRootCall($E34,$G34,BB$15,$B$15,$B$16,$B$17,$B$18,$B$19,$G34,$G34+$B$31,SUM!$F$12:$F$28,SUM!$G$12:$G$28,$B$21,$B$22,$B$23,$B$24,$B$25,$B$26,$B$27,$B$28,$B$29,$F$13)</f>
        <v>2.237599107333601</v>
      </c>
      <c r="BC34" s="176">
        <f ca="1">_xll.Export_Bergomi_SimpleSquareRootCall($E34,$G34,BC$15,$B$15,$B$16,$B$17,$B$18,$B$19,$G34,$G34+$B$31,SUM!$F$12:$F$28,SUM!$G$12:$G$28,$B$21,$B$22,$B$23,$B$24,$B$25,$B$26,$B$27,$B$28,$B$29,$F$13)</f>
        <v>2.4107849844889113</v>
      </c>
      <c r="BD34" s="176">
        <f ca="1">_xll.Export_Bergomi_SimpleSquareRootCall($E34,$G34,BD$15,$B$15,$B$16,$B$17,$B$18,$B$19,$G34,$G34+$B$31,SUM!$F$12:$F$28,SUM!$G$12:$G$28,$B$21,$B$22,$B$23,$B$24,$B$25,$B$26,$B$27,$B$28,$B$29,$F$13)</f>
        <v>2.5987373015934909</v>
      </c>
      <c r="BE34" s="176">
        <f ca="1">_xll.Export_Bergomi_SimpleSquareRootCall($E34,$G34,BE$15,$B$15,$B$16,$B$17,$B$18,$B$19,$G34,$G34+$B$31,SUM!$F$12:$F$28,SUM!$G$12:$G$28,$B$21,$B$22,$B$23,$B$24,$B$25,$B$26,$B$27,$B$28,$B$29,$F$13)</f>
        <v>2.7982585269526541</v>
      </c>
      <c r="BF34" s="176">
        <f ca="1">_xll.Export_Bergomi_SimpleSquareRootCall($E34,$G34,BF$15,$B$15,$B$16,$B$17,$B$18,$B$19,$G34,$G34+$B$31,SUM!$F$12:$F$28,SUM!$G$12:$G$28,$B$21,$B$22,$B$23,$B$24,$B$25,$B$26,$B$27,$B$28,$B$29,$F$13)</f>
        <v>3.0054877021499444</v>
      </c>
      <c r="BG34" s="176">
        <f ca="1">_xll.Export_Bergomi_SimpleSquareRootCall($E34,$G34,BG$15,$B$15,$B$16,$B$17,$B$18,$B$19,$G34,$G34+$B$31,SUM!$F$12:$F$28,SUM!$G$12:$G$28,$B$21,$B$22,$B$23,$B$24,$B$25,$B$26,$B$27,$B$28,$B$29,$F$13)</f>
        <v>3.2159344415261506</v>
      </c>
      <c r="BH34" s="176">
        <f ca="1">_xll.Export_Bergomi_SimpleSquareRootCall($E34,$G34,BH$15,$B$15,$B$16,$B$17,$B$18,$B$19,$G34,$G34+$B$31,SUM!$F$12:$F$28,SUM!$G$12:$G$28,$B$21,$B$22,$B$23,$B$24,$B$25,$B$26,$B$27,$B$28,$B$29,$F$13)</f>
        <v>3.4246038261404044</v>
      </c>
      <c r="BI34" s="176">
        <f ca="1">_xll.Export_Bergomi_SimpleSquareRootCall($E34,$G34,BI$15,$B$15,$B$16,$B$17,$B$18,$B$19,$G34,$G34+$B$31,SUM!$F$12:$F$28,SUM!$G$12:$G$28,$B$21,$B$22,$B$23,$B$24,$B$25,$B$26,$B$27,$B$28,$B$29,$F$13)</f>
        <v>3.6262234419389006</v>
      </c>
      <c r="BL34" s="169" t="e">
        <f ca="1">_xll.Export_ParabolicVol_VolSwapOption($G34,$G34,$G34+$B$31,BL$15,$B$15,$B$16,$B$17,$B$18,$B$19,$B$21,$B$22,$B$23,$B$24,SUM!$F$12:$F$28,SUM!$G$12:$G$28,OptionRacine!$B$27,OptionRacine!$B$26,OptionRacine!$B$28,OptionRacine!$F$13,OptionRacine!$BL$11,OptionRacine!$B$29)</f>
        <v>#VALUE!</v>
      </c>
      <c r="BM34" s="169" t="e">
        <f ca="1">_xll.Export_ParabolicVol_VolSwapOption($G34,$G34,$G34+$B$31,BM$15,$B$15,$B$16,$B$17,$B$18,$B$19,$B$21,$B$22,$B$23,$B$24,SUM!$F$12:$F$28,SUM!$G$12:$G$28,OptionRacine!$B$27,OptionRacine!$B$26,OptionRacine!$B$28,OptionRacine!$F$13,OptionRacine!$BL$11,OptionRacine!$B$29)</f>
        <v>#VALUE!</v>
      </c>
      <c r="BN34" s="169" t="e">
        <f ca="1">_xll.Export_ParabolicVol_VolSwapOption($G34,$G34,$G34+$B$31,BN$15,$B$15,$B$16,$B$17,$B$18,$B$19,$B$21,$B$22,$B$23,$B$24,SUM!$F$12:$F$28,SUM!$G$12:$G$28,OptionRacine!$B$27,OptionRacine!$B$26,OptionRacine!$B$28,OptionRacine!$F$13,OptionRacine!$BL$11,OptionRacine!$B$29)</f>
        <v>#VALUE!</v>
      </c>
      <c r="BO34" s="169" t="e">
        <f ca="1">_xll.Export_ParabolicVol_VolSwapOption($G34,$G34,$G34+$B$31,BO$15,$B$15,$B$16,$B$17,$B$18,$B$19,$B$21,$B$22,$B$23,$B$24,SUM!$F$12:$F$28,SUM!$G$12:$G$28,OptionRacine!$B$27,OptionRacine!$B$26,OptionRacine!$B$28,OptionRacine!$F$13,OptionRacine!$BL$11,OptionRacine!$B$29)</f>
        <v>#VALUE!</v>
      </c>
      <c r="BP34" s="169" t="e">
        <f ca="1">_xll.Export_ParabolicVol_VolSwapOption($G34,$G34,$G34+$B$31,BP$15,$B$15,$B$16,$B$17,$B$18,$B$19,$B$21,$B$22,$B$23,$B$24,SUM!$F$12:$F$28,SUM!$G$12:$G$28,OptionRacine!$B$27,OptionRacine!$B$26,OptionRacine!$B$28,OptionRacine!$F$13,OptionRacine!$BL$11,OptionRacine!$B$29)</f>
        <v>#VALUE!</v>
      </c>
      <c r="BQ34" s="169" t="e">
        <f ca="1">_xll.Export_ParabolicVol_VolSwapOption($G34,$G34,$G34+$B$31,BQ$15,$B$15,$B$16,$B$17,$B$18,$B$19,$B$21,$B$22,$B$23,$B$24,SUM!$F$12:$F$28,SUM!$G$12:$G$28,OptionRacine!$B$27,OptionRacine!$B$26,OptionRacine!$B$28,OptionRacine!$F$13,OptionRacine!$BL$11,OptionRacine!$B$29)</f>
        <v>#VALUE!</v>
      </c>
      <c r="BR34" s="169" t="e">
        <f ca="1">_xll.Export_ParabolicVol_VolSwapOption($G34,$G34,$G34+$B$31,BR$15,$B$15,$B$16,$B$17,$B$18,$B$19,$B$21,$B$22,$B$23,$B$24,SUM!$F$12:$F$28,SUM!$G$12:$G$28,OptionRacine!$B$27,OptionRacine!$B$26,OptionRacine!$B$28,OptionRacine!$F$13,OptionRacine!$BL$11,OptionRacine!$B$29)</f>
        <v>#VALUE!</v>
      </c>
      <c r="BS34" s="169" t="e">
        <f ca="1">_xll.Export_ParabolicVol_VolSwapOption($G34,$G34,$G34+$B$31,BS$15,$B$15,$B$16,$B$17,$B$18,$B$19,$B$21,$B$22,$B$23,$B$24,SUM!$F$12:$F$28,SUM!$G$12:$G$28,OptionRacine!$B$27,OptionRacine!$B$26,OptionRacine!$B$28,OptionRacine!$F$13,OptionRacine!$BL$11,OptionRacine!$B$29)</f>
        <v>#VALUE!</v>
      </c>
      <c r="BT34" s="169" t="e">
        <f ca="1">_xll.Export_ParabolicVol_VolSwapOption($G34,$G34,$G34+$B$31,BT$15,$B$15,$B$16,$B$17,$B$18,$B$19,$B$21,$B$22,$B$23,$B$24,SUM!$F$12:$F$28,SUM!$G$12:$G$28,OptionRacine!$B$27,OptionRacine!$B$26,OptionRacine!$B$28,OptionRacine!$F$13,OptionRacine!$BL$11,OptionRacine!$B$29)</f>
        <v>#VALUE!</v>
      </c>
      <c r="BU34" s="169" t="e">
        <f ca="1">_xll.Export_ParabolicVol_VolSwapOption($G34,$G34,$G34+$B$31,BU$15,$B$15,$B$16,$B$17,$B$18,$B$19,$B$21,$B$22,$B$23,$B$24,SUM!$F$12:$F$28,SUM!$G$12:$G$28,OptionRacine!$B$27,OptionRacine!$B$26,OptionRacine!$B$28,OptionRacine!$F$13,OptionRacine!$BL$11,OptionRacine!$B$29)</f>
        <v>#VALUE!</v>
      </c>
      <c r="BV34" s="169" t="e">
        <f ca="1">_xll.Export_ParabolicVol_VolSwapOption($G34,$G34,$G34+$B$31,BV$15,$B$15,$B$16,$B$17,$B$18,$B$19,$B$21,$B$22,$B$23,$B$24,SUM!$F$12:$F$28,SUM!$G$12:$G$28,OptionRacine!$B$27,OptionRacine!$B$26,OptionRacine!$B$28,OptionRacine!$F$13,OptionRacine!$BL$11,OptionRacine!$B$29)</f>
        <v>#VALUE!</v>
      </c>
      <c r="BW34" s="169" t="e">
        <f ca="1">_xll.Export_ParabolicVol_VolSwapOption($G34,$G34,$G34+$B$31,BW$15,$B$15,$B$16,$B$17,$B$18,$B$19,$B$21,$B$22,$B$23,$B$24,SUM!$F$12:$F$28,SUM!$G$12:$G$28,OptionRacine!$B$27,OptionRacine!$B$26,OptionRacine!$B$28,OptionRacine!$F$13,OptionRacine!$BL$11,OptionRacine!$B$29)</f>
        <v>#VALUE!</v>
      </c>
      <c r="BX34" s="169" t="e">
        <f ca="1">_xll.Export_ParabolicVol_VolSwapOption($G34,$G34,$G34+$B$31,BX$15,$B$15,$B$16,$B$17,$B$18,$B$19,$B$21,$B$22,$B$23,$B$24,SUM!$F$12:$F$28,SUM!$G$12:$G$28,OptionRacine!$B$27,OptionRacine!$B$26,OptionRacine!$B$28,OptionRacine!$F$13,OptionRacine!$BL$11,OptionRacine!$B$29)</f>
        <v>#VALUE!</v>
      </c>
      <c r="BY34" s="169" t="e">
        <f ca="1">_xll.Export_ParabolicVol_VolSwapOption($G34,$G34,$G34+$B$31,BY$15,$B$15,$B$16,$B$17,$B$18,$B$19,$B$21,$B$22,$B$23,$B$24,SUM!$F$12:$F$28,SUM!$G$12:$G$28,OptionRacine!$B$27,OptionRacine!$B$26,OptionRacine!$B$28,OptionRacine!$F$13,OptionRacine!$BL$11,OptionRacine!$B$29)</f>
        <v>#VALUE!</v>
      </c>
      <c r="BZ34" s="169" t="e">
        <f ca="1">_xll.Export_ParabolicVol_VolSwapOption($G34,$G34,$G34+$B$31,BZ$15,$B$15,$B$16,$B$17,$B$18,$B$19,$B$21,$B$22,$B$23,$B$24,SUM!$F$12:$F$28,SUM!$G$12:$G$28,OptionRacine!$B$27,OptionRacine!$B$26,OptionRacine!$B$28,OptionRacine!$F$13,OptionRacine!$BL$11,OptionRacine!$B$29)</f>
        <v>#VALUE!</v>
      </c>
      <c r="CA34" s="169" t="e">
        <f ca="1">_xll.Export_ParabolicVol_VolSwapOption($G34,$G34,$G34+$B$31,CA$15,$B$15,$B$16,$B$17,$B$18,$B$19,$B$21,$B$22,$B$23,$B$24,SUM!$F$12:$F$28,SUM!$G$12:$G$28,OptionRacine!$B$27,OptionRacine!$B$26,OptionRacine!$B$28,OptionRacine!$F$13,OptionRacine!$BL$11,OptionRacine!$B$29)</f>
        <v>#VALUE!</v>
      </c>
      <c r="CB34" s="169" t="e">
        <f ca="1">_xll.Export_ParabolicVol_VolSwapOption($G34,$G34,$G34+$B$31,CB$15,$B$15,$B$16,$B$17,$B$18,$B$19,$B$21,$B$22,$B$23,$B$24,SUM!$F$12:$F$28,SUM!$G$12:$G$28,OptionRacine!$B$27,OptionRacine!$B$26,OptionRacine!$B$28,OptionRacine!$F$13,OptionRacine!$BL$11,OptionRacine!$B$29)</f>
        <v>#VALUE!</v>
      </c>
      <c r="CC34" s="169" t="e">
        <f ca="1">_xll.Export_ParabolicVol_VolSwapOption($G34,$G34,$G34+$B$31,CC$15,$B$15,$B$16,$B$17,$B$18,$B$19,$B$21,$B$22,$B$23,$B$24,SUM!$F$12:$F$28,SUM!$G$12:$G$28,OptionRacine!$B$27,OptionRacine!$B$26,OptionRacine!$B$28,OptionRacine!$F$13,OptionRacine!$BL$11,OptionRacine!$B$29)</f>
        <v>#VALUE!</v>
      </c>
      <c r="CD34" s="169" t="e">
        <f ca="1">_xll.Export_ParabolicVol_VolSwapOption($G34,$G34,$G34+$B$31,CD$15,$B$15,$B$16,$B$17,$B$18,$B$19,$B$21,$B$22,$B$23,$B$24,SUM!$F$12:$F$28,SUM!$G$12:$G$28,OptionRacine!$B$27,OptionRacine!$B$26,OptionRacine!$B$28,OptionRacine!$F$13,OptionRacine!$BL$11,OptionRacine!$B$29)</f>
        <v>#VALUE!</v>
      </c>
      <c r="CE34" s="169" t="e">
        <f ca="1">_xll.Export_ParabolicVol_VolSwapOption($G34,$G34,$G34+$B$31,CE$15,$B$15,$B$16,$B$17,$B$18,$B$19,$B$21,$B$22,$B$23,$B$24,SUM!$F$12:$F$28,SUM!$G$12:$G$28,OptionRacine!$B$27,OptionRacine!$B$26,OptionRacine!$B$28,OptionRacine!$F$13,OptionRacine!$BL$11,OptionRacine!$B$29)</f>
        <v>#VALUE!</v>
      </c>
      <c r="CF34" s="169" t="e">
        <f ca="1">_xll.Export_ParabolicVol_VolSwapOption($G34,$G34,$G34+$B$31,CF$15,$B$15,$B$16,$B$17,$B$18,$B$19,$B$21,$B$22,$B$23,$B$24,SUM!$F$12:$F$28,SUM!$G$12:$G$28,OptionRacine!$B$27,OptionRacine!$B$26,OptionRacine!$B$28,OptionRacine!$F$13,OptionRacine!$BL$11,OptionRacine!$B$29)</f>
        <v>#VALUE!</v>
      </c>
      <c r="CG34" s="169" t="e">
        <f ca="1">_xll.Export_ParabolicVol_VolSwapOption($G34,$G34,$G34+$B$31,CG$15,$B$15,$B$16,$B$17,$B$18,$B$19,$B$21,$B$22,$B$23,$B$24,SUM!$F$12:$F$28,SUM!$G$12:$G$28,OptionRacine!$B$27,OptionRacine!$B$26,OptionRacine!$B$28,OptionRacine!$F$13,OptionRacine!$BL$11,OptionRacine!$B$29)</f>
        <v>#VALUE!</v>
      </c>
      <c r="CH34" s="169" t="e">
        <f ca="1">_xll.Export_ParabolicVol_VolSwapOption($G34,$G34,$G34+$B$31,CH$15,$B$15,$B$16,$B$17,$B$18,$B$19,$B$21,$B$22,$B$23,$B$24,SUM!$F$12:$F$28,SUM!$G$12:$G$28,OptionRacine!$B$27,OptionRacine!$B$26,OptionRacine!$B$28,OptionRacine!$F$13,OptionRacine!$BL$11,OptionRacine!$B$29)</f>
        <v>#VALUE!</v>
      </c>
      <c r="CI34" s="169" t="e">
        <f ca="1">_xll.Export_ParabolicVol_VolSwapOption($G34,$G34,$G34+$B$31,CI$15,$B$15,$B$16,$B$17,$B$18,$B$19,$B$21,$B$22,$B$23,$B$24,SUM!$F$12:$F$28,SUM!$G$12:$G$28,OptionRacine!$B$27,OptionRacine!$B$26,OptionRacine!$B$28,OptionRacine!$F$13,OptionRacine!$BL$11,OptionRacine!$B$29)</f>
        <v>#VALUE!</v>
      </c>
      <c r="CJ34" s="169" t="e">
        <f ca="1">_xll.Export_ParabolicVol_VolSwapOption($G34,$G34,$G34+$B$31,CJ$15,$B$15,$B$16,$B$17,$B$18,$B$19,$B$21,$B$22,$B$23,$B$24,SUM!$F$12:$F$28,SUM!$G$12:$G$28,OptionRacine!$B$27,OptionRacine!$B$26,OptionRacine!$B$28,OptionRacine!$F$13,OptionRacine!$BL$11,OptionRacine!$B$29)</f>
        <v>#VALUE!</v>
      </c>
      <c r="CK34" s="169" t="e">
        <f ca="1">_xll.Export_ParabolicVol_VolSwapOption($G34,$G34,$G34+$B$31,CK$15,$B$15,$B$16,$B$17,$B$18,$B$19,$B$21,$B$22,$B$23,$B$24,SUM!$F$12:$F$28,SUM!$G$12:$G$28,OptionRacine!$B$27,OptionRacine!$B$26,OptionRacine!$B$28,OptionRacine!$F$13,OptionRacine!$BL$11,OptionRacine!$B$29)</f>
        <v>#VALUE!</v>
      </c>
      <c r="CN34" s="181">
        <f ca="1">_xll.Export_ParabolicVol_VIXLikeOption(SUM!$F$12:$F$28,SUM!$G$12:$G$28,$E34,$G34,CN$15,$B$15,$B$16,$B$17,$B$18,$B$19,$B$21,$B$22,$B$23,$B$24,$B$25,$B$27,$B$26,$B$28,$F$13,$B$31,$CN$11,$B$29)</f>
        <v>3.5910842570833088</v>
      </c>
      <c r="CO34" s="181">
        <f ca="1">_xll.Export_ParabolicVol_VIXLikeOption(SUM!$F$12:$F$28,SUM!$G$12:$G$28,$E34,$G34,CO$15,$B$15,$B$16,$B$17,$B$18,$B$19,$B$21,$B$22,$B$23,$B$24,$B$25,$B$27,$B$26,$B$28,$F$13,$B$31,$CN$11,$B$29)</f>
        <v>3.2050527654109802</v>
      </c>
      <c r="CP34" s="181">
        <f ca="1">_xll.Export_ParabolicVol_VIXLikeOption(SUM!$F$12:$F$28,SUM!$G$12:$G$28,$E34,$G34,CP$15,$B$15,$B$16,$B$17,$B$18,$B$19,$B$21,$B$22,$B$23,$B$24,$B$25,$B$27,$B$26,$B$28,$F$13,$B$31,$CN$11,$B$29)</f>
        <v>2.8668241539939765</v>
      </c>
      <c r="CQ34" s="181">
        <f ca="1">_xll.Export_ParabolicVol_VIXLikeOption(SUM!$F$12:$F$28,SUM!$G$12:$G$28,$E34,$G34,CQ$15,$B$15,$B$16,$B$17,$B$18,$B$19,$B$21,$B$22,$B$23,$B$24,$B$25,$B$27,$B$26,$B$28,$F$13,$B$31,$CN$11,$B$29)</f>
        <v>2.5741608627525463</v>
      </c>
      <c r="CR34" s="181">
        <f ca="1">_xll.Export_ParabolicVol_VIXLikeOption(SUM!$F$12:$F$28,SUM!$G$12:$G$28,$E34,$G34,CR$15,$B$15,$B$16,$B$17,$B$18,$B$19,$B$21,$B$22,$B$23,$B$24,$B$25,$B$27,$B$26,$B$28,$F$13,$B$31,$CN$11,$B$29)</f>
        <v>2.3247782677526687</v>
      </c>
      <c r="CS34" s="181">
        <f ca="1">_xll.Export_ParabolicVol_VIXLikeOption(SUM!$F$12:$F$28,SUM!$G$12:$G$28,$E34,$G34,CS$15,$B$15,$B$16,$B$17,$B$18,$B$19,$B$21,$B$22,$B$23,$B$24,$B$25,$B$27,$B$26,$B$28,$F$13,$B$31,$CN$11,$B$29)</f>
        <v>2.1163673774794214</v>
      </c>
      <c r="CT34" s="181">
        <f ca="1">_xll.Export_ParabolicVol_VIXLikeOption(SUM!$F$12:$F$28,SUM!$G$12:$G$28,$E34,$G34,CT$15,$B$15,$B$16,$B$17,$B$18,$B$19,$B$21,$B$22,$B$23,$B$24,$B$25,$B$27,$B$26,$B$28,$F$13,$B$31,$CN$11,$B$29)</f>
        <v>1.9466249917353291</v>
      </c>
      <c r="CU34" s="181">
        <f ca="1">_xll.Export_ParabolicVol_VIXLikeOption(SUM!$F$12:$F$28,SUM!$G$12:$G$28,$E34,$G34,CU$15,$B$15,$B$16,$B$17,$B$18,$B$19,$B$21,$B$22,$B$23,$B$24,$B$25,$B$27,$B$26,$B$28,$F$13,$B$31,$CN$11,$B$29)</f>
        <v>1.8132918137916418</v>
      </c>
      <c r="CV34" s="181">
        <f ca="1">_xll.Export_ParabolicVol_VIXLikeOption(SUM!$F$12:$F$28,SUM!$G$12:$G$28,$E34,$G34,CV$15,$B$15,$B$16,$B$17,$B$18,$B$19,$B$21,$B$22,$B$23,$B$24,$B$25,$B$27,$B$26,$B$28,$F$13,$B$31,$CN$11,$B$29)</f>
        <v>1.7141957565122983</v>
      </c>
      <c r="CW34" s="181">
        <f ca="1">_xll.Export_ParabolicVol_VIXLikeOption(SUM!$F$12:$F$28,SUM!$G$12:$G$28,$E34,$G34,CW$15,$B$15,$B$16,$B$17,$B$18,$B$19,$B$21,$B$22,$B$23,$B$24,$B$25,$B$27,$B$26,$B$28,$F$13,$B$31,$CN$11,$B$29)</f>
        <v>1.647295045844805</v>
      </c>
      <c r="CX34" s="181">
        <f ca="1">_xll.Export_ParabolicVol_VIXLikeOption(SUM!$F$12:$F$28,SUM!$G$12:$G$28,$E34,$G34,CX$15,$B$15,$B$16,$B$17,$B$18,$B$19,$B$21,$B$22,$B$23,$B$24,$B$25,$B$27,$B$26,$B$28,$F$13,$B$31,$CN$11,$B$29)</f>
        <v>1.6107145893911097</v>
      </c>
      <c r="CY34" s="181">
        <f ca="1">_xll.Export_ParabolicVol_VIXLikeOption(SUM!$F$12:$F$28,SUM!$G$12:$G$28,$E34,$G34,CY$15,$B$15,$B$16,$B$17,$B$18,$B$19,$B$21,$B$22,$B$23,$B$24,$B$25,$B$27,$B$26,$B$28,$F$13,$B$31,$CN$11,$B$29)</f>
        <v>1.6027689512406482</v>
      </c>
      <c r="CZ34" s="181">
        <f ca="1">_xll.Export_ParabolicVol_VIXLikeOption(SUM!$F$12:$F$28,SUM!$G$12:$G$28,$E34,$G34,CZ$15,$B$15,$B$16,$B$17,$B$18,$B$19,$B$21,$B$22,$B$23,$B$24,$B$25,$B$27,$B$26,$B$28,$F$13,$B$31,$CN$11,$B$29)</f>
        <v>1.6219661216298258</v>
      </c>
      <c r="DA34" s="181">
        <f ca="1">_xll.Export_ParabolicVol_VIXLikeOption(SUM!$F$12:$F$28,SUM!$G$12:$G$28,$E34,$G34,DA$15,$B$15,$B$16,$B$17,$B$18,$B$19,$B$21,$B$22,$B$23,$B$24,$B$25,$B$27,$B$26,$B$28,$F$13,$B$31,$CN$11,$B$29)</f>
        <v>1.6669877678600744</v>
      </c>
      <c r="DB34" s="181">
        <f ca="1">_xll.Export_ParabolicVol_VIXLikeOption(SUM!$F$12:$F$28,SUM!$G$12:$G$28,$E34,$G34,DB$15,$B$15,$B$16,$B$17,$B$18,$B$19,$B$21,$B$22,$B$23,$B$24,$B$25,$B$27,$B$26,$B$28,$F$13,$B$31,$CN$11,$B$29)</f>
        <v>1.7366435243848706</v>
      </c>
      <c r="DC34" s="181">
        <f ca="1">_xll.Export_ParabolicVol_VIXLikeOption(SUM!$F$12:$F$28,SUM!$G$12:$G$28,$E34,$G34,DC$15,$B$15,$B$16,$B$17,$B$18,$B$19,$B$21,$B$22,$B$23,$B$24,$B$25,$B$27,$B$26,$B$28,$F$13,$B$31,$CN$11,$B$29)</f>
        <v>1.8297989561051899</v>
      </c>
      <c r="DD34" s="181">
        <f ca="1">_xll.Export_ParabolicVol_VIXLikeOption(SUM!$F$12:$F$28,SUM!$G$12:$G$28,$E34,$G34,DD$15,$B$15,$B$16,$B$17,$B$18,$B$19,$B$21,$B$22,$B$23,$B$24,$B$25,$B$27,$B$26,$B$28,$F$13,$B$31,$CN$11,$B$29)</f>
        <v>1.9452790846091788</v>
      </c>
      <c r="DE34" s="181">
        <f ca="1">_xll.Export_ParabolicVol_VIXLikeOption(SUM!$F$12:$F$28,SUM!$G$12:$G$28,$E34,$G34,DE$15,$B$15,$B$16,$B$17,$B$18,$B$19,$B$21,$B$22,$B$23,$B$24,$B$25,$B$27,$B$26,$B$28,$F$13,$B$31,$CN$11,$B$29)</f>
        <v>2.0817518897597207</v>
      </c>
      <c r="DF34" s="181">
        <f ca="1">_xll.Export_ParabolicVol_VIXLikeOption(SUM!$F$12:$F$28,SUM!$G$12:$G$28,$E34,$G34,DF$15,$B$15,$B$16,$B$17,$B$18,$B$19,$B$21,$B$22,$B$23,$B$24,$B$25,$B$27,$B$26,$B$28,$F$13,$B$31,$CN$11,$B$29)</f>
        <v>2.237599107333601</v>
      </c>
      <c r="DG34" s="181">
        <f ca="1">_xll.Export_ParabolicVol_VIXLikeOption(SUM!$F$12:$F$28,SUM!$G$12:$G$28,$E34,$G34,DG$15,$B$15,$B$16,$B$17,$B$18,$B$19,$B$21,$B$22,$B$23,$B$24,$B$25,$B$27,$B$26,$B$28,$F$13,$B$31,$CN$11,$B$29)</f>
        <v>2.4107849844889113</v>
      </c>
      <c r="DH34" s="181">
        <f ca="1">_xll.Export_ParabolicVol_VIXLikeOption(SUM!$F$12:$F$28,SUM!$G$12:$G$28,$E34,$G34,DH$15,$B$15,$B$16,$B$17,$B$18,$B$19,$B$21,$B$22,$B$23,$B$24,$B$25,$B$27,$B$26,$B$28,$F$13,$B$31,$CN$11,$B$29)</f>
        <v>2.5987373015934909</v>
      </c>
      <c r="DI34" s="181">
        <f ca="1">_xll.Export_ParabolicVol_VIXLikeOption(SUM!$F$12:$F$28,SUM!$G$12:$G$28,$E34,$G34,DI$15,$B$15,$B$16,$B$17,$B$18,$B$19,$B$21,$B$22,$B$23,$B$24,$B$25,$B$27,$B$26,$B$28,$F$13,$B$31,$CN$11,$B$29)</f>
        <v>2.7982585269526541</v>
      </c>
      <c r="DJ34" s="181">
        <f ca="1">_xll.Export_ParabolicVol_VIXLikeOption(SUM!$F$12:$F$28,SUM!$G$12:$G$28,$E34,$G34,DJ$15,$B$15,$B$16,$B$17,$B$18,$B$19,$B$21,$B$22,$B$23,$B$24,$B$25,$B$27,$B$26,$B$28,$F$13,$B$31,$CN$11,$B$29)</f>
        <v>3.0054877021499444</v>
      </c>
      <c r="DK34" s="181">
        <f ca="1">_xll.Export_ParabolicVol_VIXLikeOption(SUM!$F$12:$F$28,SUM!$G$12:$G$28,$E34,$G34,DK$15,$B$15,$B$16,$B$17,$B$18,$B$19,$B$21,$B$22,$B$23,$B$24,$B$25,$B$27,$B$26,$B$28,$F$13,$B$31,$CN$11,$B$29)</f>
        <v>3.2159344415261506</v>
      </c>
      <c r="DL34" s="181">
        <f ca="1">_xll.Export_ParabolicVol_VIXLikeOption(SUM!$F$12:$F$28,SUM!$G$12:$G$28,$E34,$G34,DL$15,$B$15,$B$16,$B$17,$B$18,$B$19,$B$21,$B$22,$B$23,$B$24,$B$25,$B$27,$B$26,$B$28,$F$13,$B$31,$CN$11,$B$29)</f>
        <v>3.4246038261404044</v>
      </c>
      <c r="DM34" s="181">
        <f ca="1">_xll.Export_ParabolicVol_VIXLikeOption(SUM!$F$12:$F$28,SUM!$G$12:$G$28,$E34,$G34,DM$15,$B$15,$B$16,$B$17,$B$18,$B$19,$B$21,$B$22,$B$23,$B$24,$B$25,$B$27,$B$26,$B$28,$F$13,$B$31,$CN$11,$B$29)</f>
        <v>3.6262234419389006</v>
      </c>
    </row>
    <row r="35" spans="5:117" customFormat="1" ht="15.75" thickBot="1">
      <c r="E35" s="26">
        <v>19</v>
      </c>
      <c r="F35" s="42">
        <v>42293</v>
      </c>
      <c r="G35" s="13">
        <f ca="1">(F35-SUM!$B$4)/365.25</f>
        <v>1.6016427104722792</v>
      </c>
      <c r="I35" s="176">
        <f ca="1">_xll.Export_ParabolicVol_SimpleSquareRootCall($E35,$G35,I$15,$B$21,$B$22,$B$23,$B$24,$B$25,$B$27,$B$28,$F$13)</f>
        <v>3.5736843508553715</v>
      </c>
      <c r="J35" s="176">
        <f ca="1">_xll.Export_ParabolicVol_SimpleSquareRootCall($E35,$G35,J$15,$B$21,$B$22,$B$23,$B$24,$B$25,$B$27,$B$28,$F$13)</f>
        <v>3.1865127441585943</v>
      </c>
      <c r="K35" s="176">
        <f ca="1">_xll.Export_ParabolicVol_SimpleSquareRootCall($E35,$G35,K$15,$B$21,$B$22,$B$23,$B$24,$B$25,$B$27,$B$28,$F$13)</f>
        <v>2.8475638426261338</v>
      </c>
      <c r="L35" s="176">
        <f ca="1">_xll.Export_ParabolicVol_SimpleSquareRootCall($E35,$G35,L$15,$B$21,$B$22,$B$23,$B$24,$B$25,$B$27,$B$28,$F$13)</f>
        <v>2.5546248337892741</v>
      </c>
      <c r="M35" s="176">
        <f ca="1">_xll.Export_ParabolicVol_SimpleSquareRootCall($E35,$G35,M$15,$B$21,$B$22,$B$23,$B$24,$B$25,$B$27,$B$28,$F$13)</f>
        <v>2.3054226327183436</v>
      </c>
      <c r="N35" s="176">
        <f ca="1">_xll.Export_ParabolicVol_SimpleSquareRootCall($E35,$G35,N$15,$B$21,$B$22,$B$23,$B$24,$B$25,$B$27,$B$28,$F$13)</f>
        <v>2.0976482853119975</v>
      </c>
      <c r="O35" s="176">
        <f ca="1">_xll.Export_ParabolicVol_SimpleSquareRootCall($E35,$G35,O$15,$B$21,$B$22,$B$23,$B$24,$B$25,$B$27,$B$28,$F$13)</f>
        <v>1.9289896722456013</v>
      </c>
      <c r="P35" s="176">
        <f ca="1">_xll.Export_ParabolicVol_SimpleSquareRootCall($E35,$G35,P$15,$B$21,$B$22,$B$23,$B$24,$B$25,$B$27,$B$28,$F$13)</f>
        <v>1.797172711051924</v>
      </c>
      <c r="Q35" s="176">
        <f ca="1">_xll.Export_ParabolicVol_SimpleSquareRootCall($E35,$G35,Q$15,$B$21,$B$22,$B$23,$B$24,$B$25,$B$27,$B$28,$F$13)</f>
        <v>1.7000078479325609</v>
      </c>
      <c r="R35" s="176">
        <f ca="1">_xll.Export_ParabolicVol_SimpleSquareRootCall($E35,$G35,R$15,$B$21,$B$22,$B$23,$B$24,$B$25,$B$27,$B$28,$F$13)</f>
        <v>1.6354359167925354</v>
      </c>
      <c r="S35" s="176">
        <f ca="1">_xll.Export_ParabolicVol_SimpleSquareRootCall($E35,$G35,S$15,$B$21,$B$22,$B$23,$B$24,$B$25,$B$27,$B$28,$F$13)</f>
        <v>1.6015663239740925</v>
      </c>
      <c r="T35" s="176">
        <f ca="1">_xll.Export_ParabolicVol_SimpleSquareRootCall($E35,$G35,T$15,$B$21,$B$22,$B$23,$B$24,$B$25,$B$27,$B$28,$F$13)</f>
        <v>1.5967004903851878</v>
      </c>
      <c r="U35" s="176">
        <f ca="1">_xll.Export_ParabolicVol_SimpleSquareRootCall($E35,$G35,U$15,$B$21,$B$22,$B$23,$B$24,$B$25,$B$27,$B$28,$F$13)</f>
        <v>1.6193344851255473</v>
      </c>
      <c r="V35" s="176">
        <f ca="1">_xll.Export_ParabolicVol_SimpleSquareRootCall($E35,$G35,V$15,$B$21,$B$22,$B$23,$B$24,$B$25,$B$27,$B$28,$F$13)</f>
        <v>1.6681364615432317</v>
      </c>
      <c r="W35" s="176">
        <f ca="1">_xll.Export_ParabolicVol_SimpleSquareRootCall($E35,$G35,W$15,$B$21,$B$22,$B$23,$B$24,$B$25,$B$27,$B$28,$F$13)</f>
        <v>1.7418965598663521</v>
      </c>
      <c r="X35" s="176">
        <f ca="1">_xll.Export_ParabolicVol_SimpleSquareRootCall($E35,$G35,X$15,$B$21,$B$22,$B$23,$B$24,$B$25,$B$27,$B$28,$F$13)</f>
        <v>1.8394491967998472</v>
      </c>
      <c r="Y35" s="176">
        <f ca="1">_xll.Export_ParabolicVol_SimpleSquareRootCall($E35,$G35,Y$15,$B$21,$B$22,$B$23,$B$24,$B$25,$B$27,$B$28,$F$13)</f>
        <v>1.9595701061672175</v>
      </c>
      <c r="Z35" s="176">
        <f ca="1">_xll.Export_ParabolicVol_SimpleSquareRootCall($E35,$G35,Z$15,$B$21,$B$22,$B$23,$B$24,$B$25,$B$27,$B$28,$F$13)</f>
        <v>2.1008532266891775</v>
      </c>
      <c r="AA35" s="176">
        <f ca="1">_xll.Export_ParabolicVol_SimpleSquareRootCall($E35,$G35,AA$15,$B$21,$B$22,$B$23,$B$24,$B$25,$B$27,$B$28,$F$13)</f>
        <v>2.2615756772084628</v>
      </c>
      <c r="AB35" s="176">
        <f ca="1">_xll.Export_ParabolicVol_SimpleSquareRootCall($E35,$G35,AB$15,$B$21,$B$22,$B$23,$B$24,$B$25,$B$27,$B$28,$F$13)</f>
        <v>2.4395626491563429</v>
      </c>
      <c r="AC35" s="176">
        <f ca="1">_xll.Export_ParabolicVol_SimpleSquareRootCall($E35,$G35,AC$15,$B$21,$B$22,$B$23,$B$24,$B$25,$B$27,$B$28,$F$13)</f>
        <v>2.6320679113898535</v>
      </c>
      <c r="AD35" s="176">
        <f ca="1">_xll.Export_ParabolicVol_SimpleSquareRootCall($E35,$G35,AD$15,$B$21,$B$22,$B$23,$B$24,$B$25,$B$27,$B$28,$F$13)</f>
        <v>2.8356892917636509</v>
      </c>
      <c r="AE35" s="176">
        <f ca="1">_xll.Export_ParabolicVol_SimpleSquareRootCall($E35,$G35,AE$15,$B$21,$B$22,$B$23,$B$24,$B$25,$B$27,$B$28,$F$13)</f>
        <v>3.0463411193333343</v>
      </c>
      <c r="AF35" s="176">
        <f ca="1">_xll.Export_ParabolicVol_SimpleSquareRootCall($E35,$G35,AF$15,$B$21,$B$22,$B$23,$B$24,$B$25,$B$27,$B$28,$F$13)</f>
        <v>3.2593059167810274</v>
      </c>
      <c r="AG35" s="176">
        <f ca="1">_xll.Export_ParabolicVol_SimpleSquareRootCall($E35,$G35,AG$15,$B$21,$B$22,$B$23,$B$24,$B$25,$B$27,$B$28,$F$13)</f>
        <v>3.469384035203734</v>
      </c>
      <c r="AH35" s="176">
        <f ca="1">_xll.Export_ParabolicVol_SimpleSquareRootCall($E35,$G35,AH$15,$B$21,$B$22,$B$23,$B$24,$B$25,$B$27,$B$28,$F$13)</f>
        <v>3.6711508028341151</v>
      </c>
      <c r="AJ35" s="176">
        <f ca="1">_xll.Export_Bergomi_SimpleSquareRootCall($E35,$G35,AJ$15,$B$15,$B$16,$B$17,$B$18,$B$19,$G35,$G35+$B$31,SUM!$F$12:$F$28,SUM!$G$12:$G$28,$B$21,$B$22,$B$23,$B$24,$B$25,$B$26,$B$27,$B$28,$B$29,$F$13)</f>
        <v>3.5736905801307879</v>
      </c>
      <c r="AK35" s="176">
        <f ca="1">_xll.Export_Bergomi_SimpleSquareRootCall($E35,$G35,AK$15,$B$15,$B$16,$B$17,$B$18,$B$19,$G35,$G35+$B$31,SUM!$F$12:$F$28,SUM!$G$12:$G$28,$B$21,$B$22,$B$23,$B$24,$B$25,$B$26,$B$27,$B$28,$B$29,$F$13)</f>
        <v>3.1864619624367054</v>
      </c>
      <c r="AL35" s="176">
        <f ca="1">_xll.Export_Bergomi_SimpleSquareRootCall($E35,$G35,AL$15,$B$15,$B$16,$B$17,$B$18,$B$19,$G35,$G35+$B$31,SUM!$F$12:$F$28,SUM!$G$12:$G$28,$B$21,$B$22,$B$23,$B$24,$B$25,$B$26,$B$27,$B$28,$B$29,$F$13)</f>
        <v>2.8474631227425067</v>
      </c>
      <c r="AM35" s="176">
        <f ca="1">_xll.Export_Bergomi_SimpleSquareRootCall($E35,$G35,AM$15,$B$15,$B$16,$B$17,$B$18,$B$19,$G35,$G35+$B$31,SUM!$F$12:$F$28,SUM!$G$12:$G$28,$B$21,$B$22,$B$23,$B$24,$B$25,$B$26,$B$27,$B$28,$B$29,$F$13)</f>
        <v>2.5544806603246406</v>
      </c>
      <c r="AN35" s="176">
        <f ca="1">_xll.Export_Bergomi_SimpleSquareRootCall($E35,$G35,AN$15,$B$15,$B$16,$B$17,$B$18,$B$19,$G35,$G35+$B$31,SUM!$F$12:$F$28,SUM!$G$12:$G$28,$B$21,$B$22,$B$23,$B$24,$B$25,$B$26,$B$27,$B$28,$B$29,$F$13)</f>
        <v>2.3052407163220283</v>
      </c>
      <c r="AO35" s="176">
        <f ca="1">_xll.Export_Bergomi_SimpleSquareRootCall($E35,$G35,AO$15,$B$15,$B$16,$B$17,$B$18,$B$19,$G35,$G35+$B$31,SUM!$F$12:$F$28,SUM!$G$12:$G$28,$B$21,$B$22,$B$23,$B$24,$B$25,$B$26,$B$27,$B$28,$B$29,$F$13)</f>
        <v>2.0974334443151585</v>
      </c>
      <c r="AP35" s="176">
        <f ca="1">_xll.Export_Bergomi_SimpleSquareRootCall($E35,$G35,AP$15,$B$15,$B$16,$B$17,$B$18,$B$19,$G35,$G35+$B$31,SUM!$F$12:$F$28,SUM!$G$12:$G$28,$B$21,$B$22,$B$23,$B$24,$B$25,$B$26,$B$27,$B$28,$B$29,$F$13)</f>
        <v>1.928745775529606</v>
      </c>
      <c r="AQ35" s="176">
        <f ca="1">_xll.Export_Bergomi_SimpleSquareRootCall($E35,$G35,AQ$15,$B$15,$B$16,$B$17,$B$18,$B$19,$G35,$G35+$B$31,SUM!$F$12:$F$28,SUM!$G$12:$G$28,$B$21,$B$22,$B$23,$B$24,$B$25,$B$26,$B$27,$B$28,$B$29,$F$13)</f>
        <v>1.796902676504228</v>
      </c>
      <c r="AR35" s="176">
        <f ca="1">_xll.Export_Bergomi_SimpleSquareRootCall($E35,$G35,AR$15,$B$15,$B$16,$B$17,$B$18,$B$19,$G35,$G35+$B$31,SUM!$F$12:$F$28,SUM!$G$12:$G$28,$B$21,$B$22,$B$23,$B$24,$B$25,$B$26,$B$27,$B$28,$B$29,$F$13)</f>
        <v>1.6997136903506891</v>
      </c>
      <c r="AS35" s="176">
        <f ca="1">_xll.Export_Bergomi_SimpleSquareRootCall($E35,$G35,AS$15,$B$15,$B$16,$B$17,$B$18,$B$19,$G35,$G35+$B$31,SUM!$F$12:$F$28,SUM!$G$12:$G$28,$B$21,$B$22,$B$23,$B$24,$B$25,$B$26,$B$27,$B$28,$B$29,$F$13)</f>
        <v>1.6351188384430917</v>
      </c>
      <c r="AT35" s="176">
        <f ca="1">_xll.Export_Bergomi_SimpleSquareRootCall($E35,$G35,AT$15,$B$15,$B$16,$B$17,$B$18,$B$19,$G35,$G35+$B$31,SUM!$F$12:$F$28,SUM!$G$12:$G$28,$B$21,$B$22,$B$23,$B$24,$B$25,$B$26,$B$27,$B$28,$B$29,$F$13)</f>
        <v>1.6012268407428139</v>
      </c>
      <c r="AU35" s="176">
        <f ca="1">_xll.Export_Bergomi_SimpleSquareRootCall($E35,$G35,AU$15,$B$15,$B$16,$B$17,$B$18,$B$19,$G35,$G35+$B$31,SUM!$F$12:$F$28,SUM!$G$12:$G$28,$B$21,$B$22,$B$23,$B$24,$B$25,$B$26,$B$27,$B$28,$B$29,$F$13)</f>
        <v>1.5963385868721078</v>
      </c>
      <c r="AV35" s="176">
        <f ca="1">_xll.Export_Bergomi_SimpleSquareRootCall($E35,$G35,AV$15,$B$15,$B$16,$B$17,$B$18,$B$19,$G35,$G35+$B$31,SUM!$F$12:$F$28,SUM!$G$12:$G$28,$B$21,$B$22,$B$23,$B$24,$B$25,$B$26,$B$27,$B$28,$B$29,$F$13)</f>
        <v>1.6189497931168713</v>
      </c>
      <c r="AW35" s="176">
        <f ca="1">_xll.Export_Bergomi_SimpleSquareRootCall($E35,$G35,AW$15,$B$15,$B$16,$B$17,$B$18,$B$19,$G35,$G35+$B$31,SUM!$F$12:$F$28,SUM!$G$12:$G$28,$B$21,$B$22,$B$23,$B$24,$B$25,$B$26,$B$27,$B$28,$B$29,$F$13)</f>
        <v>1.6677284576853553</v>
      </c>
      <c r="AX35" s="176">
        <f ca="1">_xll.Export_Bergomi_SimpleSquareRootCall($E35,$G35,AX$15,$B$15,$B$16,$B$17,$B$18,$B$19,$G35,$G35+$B$31,SUM!$F$12:$F$28,SUM!$G$12:$G$28,$B$21,$B$22,$B$23,$B$24,$B$25,$B$26,$B$27,$B$28,$B$29,$F$13)</f>
        <v>1.7414647795256273</v>
      </c>
      <c r="AY35" s="176">
        <f ca="1">_xll.Export_Bergomi_SimpleSquareRootCall($E35,$G35,AY$15,$B$15,$B$16,$B$17,$B$18,$B$19,$G35,$G35+$B$31,SUM!$F$12:$F$28,SUM!$G$12:$G$28,$B$21,$B$22,$B$23,$B$24,$B$25,$B$26,$B$27,$B$28,$B$29,$F$13)</f>
        <v>1.8389934614004788</v>
      </c>
      <c r="AZ35" s="176">
        <f ca="1">_xll.Export_Bergomi_SimpleSquareRootCall($E35,$G35,AZ$15,$B$15,$B$16,$B$17,$B$18,$B$19,$G35,$G35+$B$31,SUM!$F$12:$F$28,SUM!$G$12:$G$28,$B$21,$B$22,$B$23,$B$24,$B$25,$B$26,$B$27,$B$28,$B$29,$F$13)</f>
        <v>1.9590907602206564</v>
      </c>
      <c r="BA35" s="176">
        <f ca="1">_xll.Export_Bergomi_SimpleSquareRootCall($E35,$G35,BA$15,$B$15,$B$16,$B$17,$B$18,$B$19,$G35,$G35+$B$31,SUM!$F$12:$F$28,SUM!$G$12:$G$28,$B$21,$B$22,$B$23,$B$24,$B$25,$B$26,$B$27,$B$28,$B$29,$F$13)</f>
        <v>2.1003513779009877</v>
      </c>
      <c r="BB35" s="176">
        <f ca="1">_xll.Export_Bergomi_SimpleSquareRootCall($E35,$G35,BB$15,$B$15,$B$16,$B$17,$B$18,$B$19,$G35,$G35+$B$31,SUM!$F$12:$F$28,SUM!$G$12:$G$28,$B$21,$B$22,$B$23,$B$24,$B$25,$B$26,$B$27,$B$28,$B$29,$F$13)</f>
        <v>2.2610534283610164</v>
      </c>
      <c r="BC35" s="176">
        <f ca="1">_xll.Export_Bergomi_SimpleSquareRootCall($E35,$G35,BC$15,$B$15,$B$16,$B$17,$B$18,$B$19,$G35,$G35+$B$31,SUM!$F$12:$F$28,SUM!$G$12:$G$28,$B$21,$B$22,$B$23,$B$24,$B$25,$B$26,$B$27,$B$28,$B$29,$F$13)</f>
        <v>2.4390233041263172</v>
      </c>
      <c r="BD35" s="176">
        <f ca="1">_xll.Export_Bergomi_SimpleSquareRootCall($E35,$G35,BD$15,$B$15,$B$16,$B$17,$B$18,$B$19,$G35,$G35+$B$31,SUM!$F$12:$F$28,SUM!$G$12:$G$28,$B$21,$B$22,$B$23,$B$24,$B$25,$B$26,$B$27,$B$28,$B$29,$F$13)</f>
        <v>2.6315161303017214</v>
      </c>
      <c r="BE35" s="176">
        <f ca="1">_xll.Export_Bergomi_SimpleSquareRootCall($E35,$G35,BE$15,$B$15,$B$16,$B$17,$B$18,$B$19,$G35,$G35+$B$31,SUM!$F$12:$F$28,SUM!$G$12:$G$28,$B$21,$B$22,$B$23,$B$24,$B$25,$B$26,$B$27,$B$28,$B$29,$F$13)</f>
        <v>2.8351311631154856</v>
      </c>
      <c r="BF35" s="176">
        <f ca="1">_xll.Export_Bergomi_SimpleSquareRootCall($E35,$G35,BF$15,$B$15,$B$16,$B$17,$B$18,$B$19,$G35,$G35+$B$31,SUM!$F$12:$F$28,SUM!$G$12:$G$28,$B$21,$B$22,$B$23,$B$24,$B$25,$B$26,$B$27,$B$28,$B$29,$F$13)</f>
        <v>3.0457841119095712</v>
      </c>
      <c r="BG35" s="176">
        <f ca="1">_xll.Export_Bergomi_SimpleSquareRootCall($E35,$G35,BG$15,$B$15,$B$16,$B$17,$B$18,$B$19,$G35,$G35+$B$31,SUM!$F$12:$F$28,SUM!$G$12:$G$28,$B$21,$B$22,$B$23,$B$24,$B$25,$B$26,$B$27,$B$28,$B$29,$F$13)</f>
        <v>3.2587586740467049</v>
      </c>
      <c r="BH35" s="176">
        <f ca="1">_xll.Export_Bergomi_SimpleSquareRootCall($E35,$G35,BH$15,$B$15,$B$16,$B$17,$B$18,$B$19,$G35,$G35+$B$31,SUM!$F$12:$F$28,SUM!$G$12:$G$28,$B$21,$B$22,$B$23,$B$24,$B$25,$B$26,$B$27,$B$28,$B$29,$F$13)</f>
        <v>3.4688559830196724</v>
      </c>
      <c r="BI35" s="176">
        <f ca="1">_xll.Export_Bergomi_SimpleSquareRootCall($E35,$G35,BI$15,$B$15,$B$16,$B$17,$B$18,$B$19,$G35,$G35+$B$31,SUM!$F$12:$F$28,SUM!$G$12:$G$28,$B$21,$B$22,$B$23,$B$24,$B$25,$B$26,$B$27,$B$28,$B$29,$F$13)</f>
        <v>3.6706515610130901</v>
      </c>
      <c r="BL35" s="169" t="e">
        <f ca="1">_xll.Export_ParabolicVol_VolSwapOption($G35,$G35,$G35+$B$31,BL$15,$B$15,$B$16,$B$17,$B$18,$B$19,$B$21,$B$22,$B$23,$B$24,SUM!$F$12:$F$28,SUM!$G$12:$G$28,OptionRacine!$B$27,OptionRacine!$B$26,OptionRacine!$B$28,OptionRacine!$F$13,OptionRacine!$BL$11,OptionRacine!$B$29)</f>
        <v>#VALUE!</v>
      </c>
      <c r="BM35" s="169" t="e">
        <f ca="1">_xll.Export_ParabolicVol_VolSwapOption($G35,$G35,$G35+$B$31,BM$15,$B$15,$B$16,$B$17,$B$18,$B$19,$B$21,$B$22,$B$23,$B$24,SUM!$F$12:$F$28,SUM!$G$12:$G$28,OptionRacine!$B$27,OptionRacine!$B$26,OptionRacine!$B$28,OptionRacine!$F$13,OptionRacine!$BL$11,OptionRacine!$B$29)</f>
        <v>#VALUE!</v>
      </c>
      <c r="BN35" s="169" t="e">
        <f ca="1">_xll.Export_ParabolicVol_VolSwapOption($G35,$G35,$G35+$B$31,BN$15,$B$15,$B$16,$B$17,$B$18,$B$19,$B$21,$B$22,$B$23,$B$24,SUM!$F$12:$F$28,SUM!$G$12:$G$28,OptionRacine!$B$27,OptionRacine!$B$26,OptionRacine!$B$28,OptionRacine!$F$13,OptionRacine!$BL$11,OptionRacine!$B$29)</f>
        <v>#VALUE!</v>
      </c>
      <c r="BO35" s="169" t="e">
        <f ca="1">_xll.Export_ParabolicVol_VolSwapOption($G35,$G35,$G35+$B$31,BO$15,$B$15,$B$16,$B$17,$B$18,$B$19,$B$21,$B$22,$B$23,$B$24,SUM!$F$12:$F$28,SUM!$G$12:$G$28,OptionRacine!$B$27,OptionRacine!$B$26,OptionRacine!$B$28,OptionRacine!$F$13,OptionRacine!$BL$11,OptionRacine!$B$29)</f>
        <v>#VALUE!</v>
      </c>
      <c r="BP35" s="169" t="e">
        <f ca="1">_xll.Export_ParabolicVol_VolSwapOption($G35,$G35,$G35+$B$31,BP$15,$B$15,$B$16,$B$17,$B$18,$B$19,$B$21,$B$22,$B$23,$B$24,SUM!$F$12:$F$28,SUM!$G$12:$G$28,OptionRacine!$B$27,OptionRacine!$B$26,OptionRacine!$B$28,OptionRacine!$F$13,OptionRacine!$BL$11,OptionRacine!$B$29)</f>
        <v>#VALUE!</v>
      </c>
      <c r="BQ35" s="169" t="e">
        <f ca="1">_xll.Export_ParabolicVol_VolSwapOption($G35,$G35,$G35+$B$31,BQ$15,$B$15,$B$16,$B$17,$B$18,$B$19,$B$21,$B$22,$B$23,$B$24,SUM!$F$12:$F$28,SUM!$G$12:$G$28,OptionRacine!$B$27,OptionRacine!$B$26,OptionRacine!$B$28,OptionRacine!$F$13,OptionRacine!$BL$11,OptionRacine!$B$29)</f>
        <v>#VALUE!</v>
      </c>
      <c r="BR35" s="169" t="e">
        <f ca="1">_xll.Export_ParabolicVol_VolSwapOption($G35,$G35,$G35+$B$31,BR$15,$B$15,$B$16,$B$17,$B$18,$B$19,$B$21,$B$22,$B$23,$B$24,SUM!$F$12:$F$28,SUM!$G$12:$G$28,OptionRacine!$B$27,OptionRacine!$B$26,OptionRacine!$B$28,OptionRacine!$F$13,OptionRacine!$BL$11,OptionRacine!$B$29)</f>
        <v>#VALUE!</v>
      </c>
      <c r="BS35" s="169" t="e">
        <f ca="1">_xll.Export_ParabolicVol_VolSwapOption($G35,$G35,$G35+$B$31,BS$15,$B$15,$B$16,$B$17,$B$18,$B$19,$B$21,$B$22,$B$23,$B$24,SUM!$F$12:$F$28,SUM!$G$12:$G$28,OptionRacine!$B$27,OptionRacine!$B$26,OptionRacine!$B$28,OptionRacine!$F$13,OptionRacine!$BL$11,OptionRacine!$B$29)</f>
        <v>#VALUE!</v>
      </c>
      <c r="BT35" s="169" t="e">
        <f ca="1">_xll.Export_ParabolicVol_VolSwapOption($G35,$G35,$G35+$B$31,BT$15,$B$15,$B$16,$B$17,$B$18,$B$19,$B$21,$B$22,$B$23,$B$24,SUM!$F$12:$F$28,SUM!$G$12:$G$28,OptionRacine!$B$27,OptionRacine!$B$26,OptionRacine!$B$28,OptionRacine!$F$13,OptionRacine!$BL$11,OptionRacine!$B$29)</f>
        <v>#VALUE!</v>
      </c>
      <c r="BU35" s="169" t="e">
        <f ca="1">_xll.Export_ParabolicVol_VolSwapOption($G35,$G35,$G35+$B$31,BU$15,$B$15,$B$16,$B$17,$B$18,$B$19,$B$21,$B$22,$B$23,$B$24,SUM!$F$12:$F$28,SUM!$G$12:$G$28,OptionRacine!$B$27,OptionRacine!$B$26,OptionRacine!$B$28,OptionRacine!$F$13,OptionRacine!$BL$11,OptionRacine!$B$29)</f>
        <v>#VALUE!</v>
      </c>
      <c r="BV35" s="169" t="e">
        <f ca="1">_xll.Export_ParabolicVol_VolSwapOption($G35,$G35,$G35+$B$31,BV$15,$B$15,$B$16,$B$17,$B$18,$B$19,$B$21,$B$22,$B$23,$B$24,SUM!$F$12:$F$28,SUM!$G$12:$G$28,OptionRacine!$B$27,OptionRacine!$B$26,OptionRacine!$B$28,OptionRacine!$F$13,OptionRacine!$BL$11,OptionRacine!$B$29)</f>
        <v>#VALUE!</v>
      </c>
      <c r="BW35" s="169" t="e">
        <f ca="1">_xll.Export_ParabolicVol_VolSwapOption($G35,$G35,$G35+$B$31,BW$15,$B$15,$B$16,$B$17,$B$18,$B$19,$B$21,$B$22,$B$23,$B$24,SUM!$F$12:$F$28,SUM!$G$12:$G$28,OptionRacine!$B$27,OptionRacine!$B$26,OptionRacine!$B$28,OptionRacine!$F$13,OptionRacine!$BL$11,OptionRacine!$B$29)</f>
        <v>#VALUE!</v>
      </c>
      <c r="BX35" s="169" t="e">
        <f ca="1">_xll.Export_ParabolicVol_VolSwapOption($G35,$G35,$G35+$B$31,BX$15,$B$15,$B$16,$B$17,$B$18,$B$19,$B$21,$B$22,$B$23,$B$24,SUM!$F$12:$F$28,SUM!$G$12:$G$28,OptionRacine!$B$27,OptionRacine!$B$26,OptionRacine!$B$28,OptionRacine!$F$13,OptionRacine!$BL$11,OptionRacine!$B$29)</f>
        <v>#VALUE!</v>
      </c>
      <c r="BY35" s="169" t="e">
        <f ca="1">_xll.Export_ParabolicVol_VolSwapOption($G35,$G35,$G35+$B$31,BY$15,$B$15,$B$16,$B$17,$B$18,$B$19,$B$21,$B$22,$B$23,$B$24,SUM!$F$12:$F$28,SUM!$G$12:$G$28,OptionRacine!$B$27,OptionRacine!$B$26,OptionRacine!$B$28,OptionRacine!$F$13,OptionRacine!$BL$11,OptionRacine!$B$29)</f>
        <v>#VALUE!</v>
      </c>
      <c r="BZ35" s="169" t="e">
        <f ca="1">_xll.Export_ParabolicVol_VolSwapOption($G35,$G35,$G35+$B$31,BZ$15,$B$15,$B$16,$B$17,$B$18,$B$19,$B$21,$B$22,$B$23,$B$24,SUM!$F$12:$F$28,SUM!$G$12:$G$28,OptionRacine!$B$27,OptionRacine!$B$26,OptionRacine!$B$28,OptionRacine!$F$13,OptionRacine!$BL$11,OptionRacine!$B$29)</f>
        <v>#VALUE!</v>
      </c>
      <c r="CA35" s="169" t="e">
        <f ca="1">_xll.Export_ParabolicVol_VolSwapOption($G35,$G35,$G35+$B$31,CA$15,$B$15,$B$16,$B$17,$B$18,$B$19,$B$21,$B$22,$B$23,$B$24,SUM!$F$12:$F$28,SUM!$G$12:$G$28,OptionRacine!$B$27,OptionRacine!$B$26,OptionRacine!$B$28,OptionRacine!$F$13,OptionRacine!$BL$11,OptionRacine!$B$29)</f>
        <v>#VALUE!</v>
      </c>
      <c r="CB35" s="169" t="e">
        <f ca="1">_xll.Export_ParabolicVol_VolSwapOption($G35,$G35,$G35+$B$31,CB$15,$B$15,$B$16,$B$17,$B$18,$B$19,$B$21,$B$22,$B$23,$B$24,SUM!$F$12:$F$28,SUM!$G$12:$G$28,OptionRacine!$B$27,OptionRacine!$B$26,OptionRacine!$B$28,OptionRacine!$F$13,OptionRacine!$BL$11,OptionRacine!$B$29)</f>
        <v>#VALUE!</v>
      </c>
      <c r="CC35" s="169" t="e">
        <f ca="1">_xll.Export_ParabolicVol_VolSwapOption($G35,$G35,$G35+$B$31,CC$15,$B$15,$B$16,$B$17,$B$18,$B$19,$B$21,$B$22,$B$23,$B$24,SUM!$F$12:$F$28,SUM!$G$12:$G$28,OptionRacine!$B$27,OptionRacine!$B$26,OptionRacine!$B$28,OptionRacine!$F$13,OptionRacine!$BL$11,OptionRacine!$B$29)</f>
        <v>#VALUE!</v>
      </c>
      <c r="CD35" s="169" t="e">
        <f ca="1">_xll.Export_ParabolicVol_VolSwapOption($G35,$G35,$G35+$B$31,CD$15,$B$15,$B$16,$B$17,$B$18,$B$19,$B$21,$B$22,$B$23,$B$24,SUM!$F$12:$F$28,SUM!$G$12:$G$28,OptionRacine!$B$27,OptionRacine!$B$26,OptionRacine!$B$28,OptionRacine!$F$13,OptionRacine!$BL$11,OptionRacine!$B$29)</f>
        <v>#VALUE!</v>
      </c>
      <c r="CE35" s="169" t="e">
        <f ca="1">_xll.Export_ParabolicVol_VolSwapOption($G35,$G35,$G35+$B$31,CE$15,$B$15,$B$16,$B$17,$B$18,$B$19,$B$21,$B$22,$B$23,$B$24,SUM!$F$12:$F$28,SUM!$G$12:$G$28,OptionRacine!$B$27,OptionRacine!$B$26,OptionRacine!$B$28,OptionRacine!$F$13,OptionRacine!$BL$11,OptionRacine!$B$29)</f>
        <v>#VALUE!</v>
      </c>
      <c r="CF35" s="169" t="e">
        <f ca="1">_xll.Export_ParabolicVol_VolSwapOption($G35,$G35,$G35+$B$31,CF$15,$B$15,$B$16,$B$17,$B$18,$B$19,$B$21,$B$22,$B$23,$B$24,SUM!$F$12:$F$28,SUM!$G$12:$G$28,OptionRacine!$B$27,OptionRacine!$B$26,OptionRacine!$B$28,OptionRacine!$F$13,OptionRacine!$BL$11,OptionRacine!$B$29)</f>
        <v>#VALUE!</v>
      </c>
      <c r="CG35" s="169" t="e">
        <f ca="1">_xll.Export_ParabolicVol_VolSwapOption($G35,$G35,$G35+$B$31,CG$15,$B$15,$B$16,$B$17,$B$18,$B$19,$B$21,$B$22,$B$23,$B$24,SUM!$F$12:$F$28,SUM!$G$12:$G$28,OptionRacine!$B$27,OptionRacine!$B$26,OptionRacine!$B$28,OptionRacine!$F$13,OptionRacine!$BL$11,OptionRacine!$B$29)</f>
        <v>#VALUE!</v>
      </c>
      <c r="CH35" s="169" t="e">
        <f ca="1">_xll.Export_ParabolicVol_VolSwapOption($G35,$G35,$G35+$B$31,CH$15,$B$15,$B$16,$B$17,$B$18,$B$19,$B$21,$B$22,$B$23,$B$24,SUM!$F$12:$F$28,SUM!$G$12:$G$28,OptionRacine!$B$27,OptionRacine!$B$26,OptionRacine!$B$28,OptionRacine!$F$13,OptionRacine!$BL$11,OptionRacine!$B$29)</f>
        <v>#VALUE!</v>
      </c>
      <c r="CI35" s="169" t="e">
        <f ca="1">_xll.Export_ParabolicVol_VolSwapOption($G35,$G35,$G35+$B$31,CI$15,$B$15,$B$16,$B$17,$B$18,$B$19,$B$21,$B$22,$B$23,$B$24,SUM!$F$12:$F$28,SUM!$G$12:$G$28,OptionRacine!$B$27,OptionRacine!$B$26,OptionRacine!$B$28,OptionRacine!$F$13,OptionRacine!$BL$11,OptionRacine!$B$29)</f>
        <v>#VALUE!</v>
      </c>
      <c r="CJ35" s="169" t="e">
        <f ca="1">_xll.Export_ParabolicVol_VolSwapOption($G35,$G35,$G35+$B$31,CJ$15,$B$15,$B$16,$B$17,$B$18,$B$19,$B$21,$B$22,$B$23,$B$24,SUM!$F$12:$F$28,SUM!$G$12:$G$28,OptionRacine!$B$27,OptionRacine!$B$26,OptionRacine!$B$28,OptionRacine!$F$13,OptionRacine!$BL$11,OptionRacine!$B$29)</f>
        <v>#VALUE!</v>
      </c>
      <c r="CK35" s="169" t="e">
        <f ca="1">_xll.Export_ParabolicVol_VolSwapOption($G35,$G35,$G35+$B$31,CK$15,$B$15,$B$16,$B$17,$B$18,$B$19,$B$21,$B$22,$B$23,$B$24,SUM!$F$12:$F$28,SUM!$G$12:$G$28,OptionRacine!$B$27,OptionRacine!$B$26,OptionRacine!$B$28,OptionRacine!$F$13,OptionRacine!$BL$11,OptionRacine!$B$29)</f>
        <v>#VALUE!</v>
      </c>
      <c r="CN35" s="181">
        <f ca="1">_xll.Export_ParabolicVol_VIXLikeOption(SUM!$F$12:$F$28,SUM!$G$12:$G$28,$E35,$G35,CN$15,$B$15,$B$16,$B$17,$B$18,$B$19,$B$21,$B$22,$B$23,$B$24,$B$25,$B$27,$B$26,$B$28,$F$13,$B$31,$CN$11,$B$29)</f>
        <v>3.5736905801307879</v>
      </c>
      <c r="CO35" s="181">
        <f ca="1">_xll.Export_ParabolicVol_VIXLikeOption(SUM!$F$12:$F$28,SUM!$G$12:$G$28,$E35,$G35,CO$15,$B$15,$B$16,$B$17,$B$18,$B$19,$B$21,$B$22,$B$23,$B$24,$B$25,$B$27,$B$26,$B$28,$F$13,$B$31,$CN$11,$B$29)</f>
        <v>3.1864619624367054</v>
      </c>
      <c r="CP35" s="181">
        <f ca="1">_xll.Export_ParabolicVol_VIXLikeOption(SUM!$F$12:$F$28,SUM!$G$12:$G$28,$E35,$G35,CP$15,$B$15,$B$16,$B$17,$B$18,$B$19,$B$21,$B$22,$B$23,$B$24,$B$25,$B$27,$B$26,$B$28,$F$13,$B$31,$CN$11,$B$29)</f>
        <v>2.8474631227425067</v>
      </c>
      <c r="CQ35" s="181">
        <f ca="1">_xll.Export_ParabolicVol_VIXLikeOption(SUM!$F$12:$F$28,SUM!$G$12:$G$28,$E35,$G35,CQ$15,$B$15,$B$16,$B$17,$B$18,$B$19,$B$21,$B$22,$B$23,$B$24,$B$25,$B$27,$B$26,$B$28,$F$13,$B$31,$CN$11,$B$29)</f>
        <v>2.5544806603246406</v>
      </c>
      <c r="CR35" s="181">
        <f ca="1">_xll.Export_ParabolicVol_VIXLikeOption(SUM!$F$12:$F$28,SUM!$G$12:$G$28,$E35,$G35,CR$15,$B$15,$B$16,$B$17,$B$18,$B$19,$B$21,$B$22,$B$23,$B$24,$B$25,$B$27,$B$26,$B$28,$F$13,$B$31,$CN$11,$B$29)</f>
        <v>2.3052407163220283</v>
      </c>
      <c r="CS35" s="181">
        <f ca="1">_xll.Export_ParabolicVol_VIXLikeOption(SUM!$F$12:$F$28,SUM!$G$12:$G$28,$E35,$G35,CS$15,$B$15,$B$16,$B$17,$B$18,$B$19,$B$21,$B$22,$B$23,$B$24,$B$25,$B$27,$B$26,$B$28,$F$13,$B$31,$CN$11,$B$29)</f>
        <v>2.0974334443151585</v>
      </c>
      <c r="CT35" s="181">
        <f ca="1">_xll.Export_ParabolicVol_VIXLikeOption(SUM!$F$12:$F$28,SUM!$G$12:$G$28,$E35,$G35,CT$15,$B$15,$B$16,$B$17,$B$18,$B$19,$B$21,$B$22,$B$23,$B$24,$B$25,$B$27,$B$26,$B$28,$F$13,$B$31,$CN$11,$B$29)</f>
        <v>1.928745775529606</v>
      </c>
      <c r="CU35" s="181">
        <f ca="1">_xll.Export_ParabolicVol_VIXLikeOption(SUM!$F$12:$F$28,SUM!$G$12:$G$28,$E35,$G35,CU$15,$B$15,$B$16,$B$17,$B$18,$B$19,$B$21,$B$22,$B$23,$B$24,$B$25,$B$27,$B$26,$B$28,$F$13,$B$31,$CN$11,$B$29)</f>
        <v>1.796902676504228</v>
      </c>
      <c r="CV35" s="181">
        <f ca="1">_xll.Export_ParabolicVol_VIXLikeOption(SUM!$F$12:$F$28,SUM!$G$12:$G$28,$E35,$G35,CV$15,$B$15,$B$16,$B$17,$B$18,$B$19,$B$21,$B$22,$B$23,$B$24,$B$25,$B$27,$B$26,$B$28,$F$13,$B$31,$CN$11,$B$29)</f>
        <v>1.6997136903506891</v>
      </c>
      <c r="CW35" s="181">
        <f ca="1">_xll.Export_ParabolicVol_VIXLikeOption(SUM!$F$12:$F$28,SUM!$G$12:$G$28,$E35,$G35,CW$15,$B$15,$B$16,$B$17,$B$18,$B$19,$B$21,$B$22,$B$23,$B$24,$B$25,$B$27,$B$26,$B$28,$F$13,$B$31,$CN$11,$B$29)</f>
        <v>1.6351188384430917</v>
      </c>
      <c r="CX35" s="181">
        <f ca="1">_xll.Export_ParabolicVol_VIXLikeOption(SUM!$F$12:$F$28,SUM!$G$12:$G$28,$E35,$G35,CX$15,$B$15,$B$16,$B$17,$B$18,$B$19,$B$21,$B$22,$B$23,$B$24,$B$25,$B$27,$B$26,$B$28,$F$13,$B$31,$CN$11,$B$29)</f>
        <v>1.6012268407428139</v>
      </c>
      <c r="CY35" s="181">
        <f ca="1">_xll.Export_ParabolicVol_VIXLikeOption(SUM!$F$12:$F$28,SUM!$G$12:$G$28,$E35,$G35,CY$15,$B$15,$B$16,$B$17,$B$18,$B$19,$B$21,$B$22,$B$23,$B$24,$B$25,$B$27,$B$26,$B$28,$F$13,$B$31,$CN$11,$B$29)</f>
        <v>1.5963385868721078</v>
      </c>
      <c r="CZ35" s="181">
        <f ca="1">_xll.Export_ParabolicVol_VIXLikeOption(SUM!$F$12:$F$28,SUM!$G$12:$G$28,$E35,$G35,CZ$15,$B$15,$B$16,$B$17,$B$18,$B$19,$B$21,$B$22,$B$23,$B$24,$B$25,$B$27,$B$26,$B$28,$F$13,$B$31,$CN$11,$B$29)</f>
        <v>1.6189497931168713</v>
      </c>
      <c r="DA35" s="181">
        <f ca="1">_xll.Export_ParabolicVol_VIXLikeOption(SUM!$F$12:$F$28,SUM!$G$12:$G$28,$E35,$G35,DA$15,$B$15,$B$16,$B$17,$B$18,$B$19,$B$21,$B$22,$B$23,$B$24,$B$25,$B$27,$B$26,$B$28,$F$13,$B$31,$CN$11,$B$29)</f>
        <v>1.6677284576853553</v>
      </c>
      <c r="DB35" s="181">
        <f ca="1">_xll.Export_ParabolicVol_VIXLikeOption(SUM!$F$12:$F$28,SUM!$G$12:$G$28,$E35,$G35,DB$15,$B$15,$B$16,$B$17,$B$18,$B$19,$B$21,$B$22,$B$23,$B$24,$B$25,$B$27,$B$26,$B$28,$F$13,$B$31,$CN$11,$B$29)</f>
        <v>1.7414647795256273</v>
      </c>
      <c r="DC35" s="181">
        <f ca="1">_xll.Export_ParabolicVol_VIXLikeOption(SUM!$F$12:$F$28,SUM!$G$12:$G$28,$E35,$G35,DC$15,$B$15,$B$16,$B$17,$B$18,$B$19,$B$21,$B$22,$B$23,$B$24,$B$25,$B$27,$B$26,$B$28,$F$13,$B$31,$CN$11,$B$29)</f>
        <v>1.8389934614004788</v>
      </c>
      <c r="DD35" s="181">
        <f ca="1">_xll.Export_ParabolicVol_VIXLikeOption(SUM!$F$12:$F$28,SUM!$G$12:$G$28,$E35,$G35,DD$15,$B$15,$B$16,$B$17,$B$18,$B$19,$B$21,$B$22,$B$23,$B$24,$B$25,$B$27,$B$26,$B$28,$F$13,$B$31,$CN$11,$B$29)</f>
        <v>1.9590907602206564</v>
      </c>
      <c r="DE35" s="181">
        <f ca="1">_xll.Export_ParabolicVol_VIXLikeOption(SUM!$F$12:$F$28,SUM!$G$12:$G$28,$E35,$G35,DE$15,$B$15,$B$16,$B$17,$B$18,$B$19,$B$21,$B$22,$B$23,$B$24,$B$25,$B$27,$B$26,$B$28,$F$13,$B$31,$CN$11,$B$29)</f>
        <v>2.1003513779009877</v>
      </c>
      <c r="DF35" s="181">
        <f ca="1">_xll.Export_ParabolicVol_VIXLikeOption(SUM!$F$12:$F$28,SUM!$G$12:$G$28,$E35,$G35,DF$15,$B$15,$B$16,$B$17,$B$18,$B$19,$B$21,$B$22,$B$23,$B$24,$B$25,$B$27,$B$26,$B$28,$F$13,$B$31,$CN$11,$B$29)</f>
        <v>2.2610534283610164</v>
      </c>
      <c r="DG35" s="181">
        <f ca="1">_xll.Export_ParabolicVol_VIXLikeOption(SUM!$F$12:$F$28,SUM!$G$12:$G$28,$E35,$G35,DG$15,$B$15,$B$16,$B$17,$B$18,$B$19,$B$21,$B$22,$B$23,$B$24,$B$25,$B$27,$B$26,$B$28,$F$13,$B$31,$CN$11,$B$29)</f>
        <v>2.4390233041263172</v>
      </c>
      <c r="DH35" s="181">
        <f ca="1">_xll.Export_ParabolicVol_VIXLikeOption(SUM!$F$12:$F$28,SUM!$G$12:$G$28,$E35,$G35,DH$15,$B$15,$B$16,$B$17,$B$18,$B$19,$B$21,$B$22,$B$23,$B$24,$B$25,$B$27,$B$26,$B$28,$F$13,$B$31,$CN$11,$B$29)</f>
        <v>2.6315161303017214</v>
      </c>
      <c r="DI35" s="181">
        <f ca="1">_xll.Export_ParabolicVol_VIXLikeOption(SUM!$F$12:$F$28,SUM!$G$12:$G$28,$E35,$G35,DI$15,$B$15,$B$16,$B$17,$B$18,$B$19,$B$21,$B$22,$B$23,$B$24,$B$25,$B$27,$B$26,$B$28,$F$13,$B$31,$CN$11,$B$29)</f>
        <v>2.8351311631154856</v>
      </c>
      <c r="DJ35" s="181">
        <f ca="1">_xll.Export_ParabolicVol_VIXLikeOption(SUM!$F$12:$F$28,SUM!$G$12:$G$28,$E35,$G35,DJ$15,$B$15,$B$16,$B$17,$B$18,$B$19,$B$21,$B$22,$B$23,$B$24,$B$25,$B$27,$B$26,$B$28,$F$13,$B$31,$CN$11,$B$29)</f>
        <v>3.0457841119095712</v>
      </c>
      <c r="DK35" s="181">
        <f ca="1">_xll.Export_ParabolicVol_VIXLikeOption(SUM!$F$12:$F$28,SUM!$G$12:$G$28,$E35,$G35,DK$15,$B$15,$B$16,$B$17,$B$18,$B$19,$B$21,$B$22,$B$23,$B$24,$B$25,$B$27,$B$26,$B$28,$F$13,$B$31,$CN$11,$B$29)</f>
        <v>3.2587586740467049</v>
      </c>
      <c r="DL35" s="181">
        <f ca="1">_xll.Export_ParabolicVol_VIXLikeOption(SUM!$F$12:$F$28,SUM!$G$12:$G$28,$E35,$G35,DL$15,$B$15,$B$16,$B$17,$B$18,$B$19,$B$21,$B$22,$B$23,$B$24,$B$25,$B$27,$B$26,$B$28,$F$13,$B$31,$CN$11,$B$29)</f>
        <v>3.4688559830196724</v>
      </c>
      <c r="DM35" s="181">
        <f ca="1">_xll.Export_ParabolicVol_VIXLikeOption(SUM!$F$12:$F$28,SUM!$G$12:$G$28,$E35,$G35,DM$15,$B$15,$B$16,$B$17,$B$18,$B$19,$B$21,$B$22,$B$23,$B$24,$B$25,$B$27,$B$26,$B$28,$F$13,$B$31,$CN$11,$B$29)</f>
        <v>3.6706515610130901</v>
      </c>
    </row>
    <row r="36" spans="5:117" customFormat="1" ht="15.75" thickBot="1">
      <c r="E36" s="26">
        <v>19</v>
      </c>
      <c r="F36" s="42">
        <v>42328</v>
      </c>
      <c r="G36" s="13">
        <f ca="1">(F36-SUM!$B$4)/365.25</f>
        <v>1.6974674880219027</v>
      </c>
      <c r="I36" s="176">
        <f ca="1">_xll.Export_ParabolicVol_SimpleSquareRootCall($E36,$G36,I$15,$B$21,$B$22,$B$23,$B$24,$B$25,$B$27,$B$28,$F$13)</f>
        <v>3.5527042384578849</v>
      </c>
      <c r="J36" s="176">
        <f ca="1">_xll.Export_ParabolicVol_SimpleSquareRootCall($E36,$G36,J$15,$B$21,$B$22,$B$23,$B$24,$B$25,$B$27,$B$28,$F$13)</f>
        <v>3.1641363164180274</v>
      </c>
      <c r="K36" s="176">
        <f ca="1">_xll.Export_ParabolicVol_SimpleSquareRootCall($E36,$G36,K$15,$B$21,$B$22,$B$23,$B$24,$B$25,$B$27,$B$28,$F$13)</f>
        <v>2.824303154670603</v>
      </c>
      <c r="L36" s="176">
        <f ca="1">_xll.Export_ParabolicVol_SimpleSquareRootCall($E36,$G36,L$15,$B$21,$B$22,$B$23,$B$24,$B$25,$B$27,$B$28,$F$13)</f>
        <v>2.5310218944907898</v>
      </c>
      <c r="M36" s="176">
        <f ca="1">_xll.Export_ParabolicVol_SimpleSquareRootCall($E36,$G36,M$15,$B$21,$B$22,$B$23,$B$24,$B$25,$B$27,$B$28,$F$13)</f>
        <v>2.2820329891884077</v>
      </c>
      <c r="N36" s="176">
        <f ca="1">_xll.Export_ParabolicVol_SimpleSquareRootCall($E36,$G36,N$15,$B$21,$B$22,$B$23,$B$24,$B$25,$B$27,$B$28,$F$13)</f>
        <v>2.0750267739427604</v>
      </c>
      <c r="O36" s="176">
        <f ca="1">_xll.Export_ParabolicVol_SimpleSquareRootCall($E36,$G36,O$15,$B$21,$B$22,$B$23,$B$24,$B$25,$B$27,$B$28,$F$13)</f>
        <v>1.9076793941652619</v>
      </c>
      <c r="P36" s="176">
        <f ca="1">_xll.Export_ParabolicVol_SimpleSquareRootCall($E36,$G36,P$15,$B$21,$B$22,$B$23,$B$24,$B$25,$B$27,$B$28,$F$13)</f>
        <v>1.7776979040191716</v>
      </c>
      <c r="Q36" s="176">
        <f ca="1">_xll.Export_ParabolicVol_SimpleSquareRootCall($E36,$G36,Q$15,$B$21,$B$22,$B$23,$B$24,$B$25,$B$27,$B$28,$F$13)</f>
        <v>1.6828707444049302</v>
      </c>
      <c r="R36" s="176">
        <f ca="1">_xll.Export_ParabolicVol_SimpleSquareRootCall($E36,$G36,R$15,$B$21,$B$22,$B$23,$B$24,$B$25,$B$27,$B$28,$F$13)</f>
        <v>1.6211170045617067</v>
      </c>
      <c r="S36" s="176">
        <f ca="1">_xll.Export_ParabolicVol_SimpleSquareRootCall($E36,$G36,S$15,$B$21,$B$22,$B$23,$B$24,$B$25,$B$27,$B$28,$F$13)</f>
        <v>1.59052678346537</v>
      </c>
      <c r="T36" s="176">
        <f ca="1">_xll.Export_ParabolicVol_SimpleSquareRootCall($E36,$G36,T$15,$B$21,$B$22,$B$23,$B$24,$B$25,$B$27,$B$28,$F$13)</f>
        <v>1.5893850775929599</v>
      </c>
      <c r="U36" s="176">
        <f ca="1">_xll.Export_ParabolicVol_SimpleSquareRootCall($E36,$G36,U$15,$B$21,$B$22,$B$23,$B$24,$B$25,$B$27,$B$28,$F$13)</f>
        <v>1.6161728292366968</v>
      </c>
      <c r="V36" s="176">
        <f ca="1">_xll.Export_ParabolicVol_SimpleSquareRootCall($E36,$G36,V$15,$B$21,$B$22,$B$23,$B$24,$B$25,$B$27,$B$28,$F$13)</f>
        <v>1.6695406784711229</v>
      </c>
      <c r="W36" s="176">
        <f ca="1">_xll.Export_ParabolicVol_SimpleSquareRootCall($E36,$G36,W$15,$B$21,$B$22,$B$23,$B$24,$B$25,$B$27,$B$28,$F$13)</f>
        <v>1.7482532476772721</v>
      </c>
      <c r="X36" s="176">
        <f ca="1">_xll.Export_ParabolicVol_SimpleSquareRootCall($E36,$G36,X$15,$B$21,$B$22,$B$23,$B$24,$B$25,$B$27,$B$28,$F$13)</f>
        <v>1.8511042728892104</v>
      </c>
      <c r="Y36" s="176">
        <f ca="1">_xll.Export_ParabolicVol_SimpleSquareRootCall($E36,$G36,Y$15,$B$21,$B$22,$B$23,$B$24,$B$25,$B$27,$B$28,$F$13)</f>
        <v>1.9768055789979269</v>
      </c>
      <c r="Z36" s="176">
        <f ca="1">_xll.Export_ParabolicVol_SimpleSquareRootCall($E36,$G36,Z$15,$B$21,$B$22,$B$23,$B$24,$B$25,$B$27,$B$28,$F$13)</f>
        <v>2.1238558940030421</v>
      </c>
      <c r="AA36" s="176">
        <f ca="1">_xll.Export_ParabolicVol_SimpleSquareRootCall($E36,$G36,AA$15,$B$21,$B$22,$B$23,$B$24,$B$25,$B$27,$B$28,$F$13)</f>
        <v>2.2903989395959723</v>
      </c>
      <c r="AB36" s="176">
        <f ca="1">_xll.Export_ParabolicVol_SimpleSquareRootCall($E36,$G36,AB$15,$B$21,$B$22,$B$23,$B$24,$B$25,$B$27,$B$28,$F$13)</f>
        <v>2.4740841325261687</v>
      </c>
      <c r="AC36" s="176">
        <f ca="1">_xll.Export_ParabolicVol_SimpleSquareRootCall($E36,$G36,AC$15,$B$21,$B$22,$B$23,$B$24,$B$25,$B$27,$B$28,$F$13)</f>
        <v>2.671947354156381</v>
      </c>
      <c r="AD36" s="176">
        <f ca="1">_xll.Export_ParabolicVol_SimpleSquareRootCall($E36,$G36,AD$15,$B$21,$B$22,$B$23,$B$24,$B$25,$B$27,$B$28,$F$13)</f>
        <v>2.8803330161287493</v>
      </c>
      <c r="AE36" s="176">
        <f ca="1">_xll.Export_ParabolicVol_SimpleSquareRootCall($E36,$G36,AE$15,$B$21,$B$22,$B$23,$B$24,$B$25,$B$27,$B$28,$F$13)</f>
        <v>3.0948810597319341</v>
      </c>
      <c r="AF36" s="176">
        <f ca="1">_xll.Export_ParabolicVol_SimpleSquareRootCall($E36,$G36,AF$15,$B$21,$B$22,$B$23,$B$24,$B$25,$B$27,$B$28,$F$13)</f>
        <v>3.3106021220115496</v>
      </c>
      <c r="AG36" s="176">
        <f ca="1">_xll.Export_ParabolicVol_SimpleSquareRootCall($E36,$G36,AG$15,$B$21,$B$22,$B$23,$B$24,$B$25,$B$27,$B$28,$F$13)</f>
        <v>3.5220591157739705</v>
      </c>
      <c r="AH36" s="176">
        <f ca="1">_xll.Export_ParabolicVol_SimpleSquareRootCall($E36,$G36,AH$15,$B$21,$B$22,$B$23,$B$24,$B$25,$B$27,$B$28,$F$13)</f>
        <v>3.7236622095582059</v>
      </c>
      <c r="AJ36" s="176">
        <f ca="1">_xll.Export_Bergomi_SimpleSquareRootCall($E36,$G36,AJ$15,$B$15,$B$16,$B$17,$B$18,$B$19,$G36,$G36+$B$31,SUM!$F$12:$F$28,SUM!$G$12:$G$28,$B$21,$B$22,$B$23,$B$24,$B$25,$B$26,$B$27,$B$28,$B$29,$F$13)</f>
        <v>3.5527055759964692</v>
      </c>
      <c r="AK36" s="176">
        <f ca="1">_xll.Export_Bergomi_SimpleSquareRootCall($E36,$G36,AK$15,$B$15,$B$16,$B$17,$B$18,$B$19,$G36,$G36+$B$31,SUM!$F$12:$F$28,SUM!$G$12:$G$28,$B$21,$B$22,$B$23,$B$24,$B$25,$B$26,$B$27,$B$28,$B$29,$F$13)</f>
        <v>3.1640792243883107</v>
      </c>
      <c r="AL36" s="176">
        <f ca="1">_xll.Export_Bergomi_SimpleSquareRootCall($E36,$G36,AL$15,$B$15,$B$16,$B$17,$B$18,$B$19,$G36,$G36+$B$31,SUM!$F$12:$F$28,SUM!$G$12:$G$28,$B$21,$B$22,$B$23,$B$24,$B$25,$B$26,$B$27,$B$28,$B$29,$F$13)</f>
        <v>2.8241949336513641</v>
      </c>
      <c r="AM36" s="176">
        <f ca="1">_xll.Export_Bergomi_SimpleSquareRootCall($E36,$G36,AM$15,$B$15,$B$16,$B$17,$B$18,$B$19,$G36,$G36+$B$31,SUM!$F$12:$F$28,SUM!$G$12:$G$28,$B$21,$B$22,$B$23,$B$24,$B$25,$B$26,$B$27,$B$28,$B$29,$F$13)</f>
        <v>2.5308692762050899</v>
      </c>
      <c r="AN36" s="176">
        <f ca="1">_xll.Export_Bergomi_SimpleSquareRootCall($E36,$G36,AN$15,$B$15,$B$16,$B$17,$B$18,$B$19,$G36,$G36+$B$31,SUM!$F$12:$F$28,SUM!$G$12:$G$28,$B$21,$B$22,$B$23,$B$24,$B$25,$B$26,$B$27,$B$28,$B$29,$F$13)</f>
        <v>2.2818419360677158</v>
      </c>
      <c r="AO36" s="176">
        <f ca="1">_xll.Export_Bergomi_SimpleSquareRootCall($E36,$G36,AO$15,$B$15,$B$16,$B$17,$B$18,$B$19,$G36,$G36+$B$31,SUM!$F$12:$F$28,SUM!$G$12:$G$28,$B$21,$B$22,$B$23,$B$24,$B$25,$B$26,$B$27,$B$28,$B$29,$F$13)</f>
        <v>2.0748023485101998</v>
      </c>
      <c r="AP36" s="176">
        <f ca="1">_xll.Export_Bergomi_SimpleSquareRootCall($E36,$G36,AP$15,$B$15,$B$16,$B$17,$B$18,$B$19,$G36,$G36+$B$31,SUM!$F$12:$F$28,SUM!$G$12:$G$28,$B$21,$B$22,$B$23,$B$24,$B$25,$B$26,$B$27,$B$28,$B$29,$F$13)</f>
        <v>1.9074256931958471</v>
      </c>
      <c r="AQ36" s="176">
        <f ca="1">_xll.Export_Bergomi_SimpleSquareRootCall($E36,$G36,AQ$15,$B$15,$B$16,$B$17,$B$18,$B$19,$G36,$G36+$B$31,SUM!$F$12:$F$28,SUM!$G$12:$G$28,$B$21,$B$22,$B$23,$B$24,$B$25,$B$26,$B$27,$B$28,$B$29,$F$13)</f>
        <v>1.7774180524362229</v>
      </c>
      <c r="AR36" s="176">
        <f ca="1">_xll.Export_Bergomi_SimpleSquareRootCall($E36,$G36,AR$15,$B$15,$B$16,$B$17,$B$18,$B$19,$G36,$G36+$B$31,SUM!$F$12:$F$28,SUM!$G$12:$G$28,$B$21,$B$22,$B$23,$B$24,$B$25,$B$26,$B$27,$B$28,$B$29,$F$13)</f>
        <v>1.6825669429211056</v>
      </c>
      <c r="AS36" s="176">
        <f ca="1">_xll.Export_Bergomi_SimpleSquareRootCall($E36,$G36,AS$15,$B$15,$B$16,$B$17,$B$18,$B$19,$G36,$G36+$B$31,SUM!$F$12:$F$28,SUM!$G$12:$G$28,$B$21,$B$22,$B$23,$B$24,$B$25,$B$26,$B$27,$B$28,$B$29,$F$13)</f>
        <v>1.6207906239287524</v>
      </c>
      <c r="AT36" s="176">
        <f ca="1">_xll.Export_Bergomi_SimpleSquareRootCall($E36,$G36,AT$15,$B$15,$B$16,$B$17,$B$18,$B$19,$G36,$G36+$B$31,SUM!$F$12:$F$28,SUM!$G$12:$G$28,$B$21,$B$22,$B$23,$B$24,$B$25,$B$26,$B$27,$B$28,$B$29,$F$13)</f>
        <v>1.5901784975193864</v>
      </c>
      <c r="AU36" s="176">
        <f ca="1">_xll.Export_Bergomi_SimpleSquareRootCall($E36,$G36,AU$15,$B$15,$B$16,$B$17,$B$18,$B$19,$G36,$G36+$B$31,SUM!$F$12:$F$28,SUM!$G$12:$G$28,$B$21,$B$22,$B$23,$B$24,$B$25,$B$26,$B$27,$B$28,$B$29,$F$13)</f>
        <v>1.5890150274348827</v>
      </c>
      <c r="AV36" s="176">
        <f ca="1">_xll.Export_Bergomi_SimpleSquareRootCall($E36,$G36,AV$15,$B$15,$B$16,$B$17,$B$18,$B$19,$G36,$G36+$B$31,SUM!$F$12:$F$28,SUM!$G$12:$G$28,$B$21,$B$22,$B$23,$B$24,$B$25,$B$26,$B$27,$B$28,$B$29,$F$13)</f>
        <v>1.6157808118446797</v>
      </c>
      <c r="AW36" s="176">
        <f ca="1">_xll.Export_Bergomi_SimpleSquareRootCall($E36,$G36,AW$15,$B$15,$B$16,$B$17,$B$18,$B$19,$G36,$G36+$B$31,SUM!$F$12:$F$28,SUM!$G$12:$G$28,$B$21,$B$22,$B$23,$B$24,$B$25,$B$26,$B$27,$B$28,$B$29,$F$13)</f>
        <v>1.6691263544153789</v>
      </c>
      <c r="AX36" s="176">
        <f ca="1">_xll.Export_Bergomi_SimpleSquareRootCall($E36,$G36,AX$15,$B$15,$B$16,$B$17,$B$18,$B$19,$G36,$G36+$B$31,SUM!$F$12:$F$28,SUM!$G$12:$G$28,$B$21,$B$22,$B$23,$B$24,$B$25,$B$26,$B$27,$B$28,$B$29,$F$13)</f>
        <v>1.7478163637806232</v>
      </c>
      <c r="AY36" s="176">
        <f ca="1">_xll.Export_Bergomi_SimpleSquareRootCall($E36,$G36,AY$15,$B$15,$B$16,$B$17,$B$18,$B$19,$G36,$G36+$B$31,SUM!$F$12:$F$28,SUM!$G$12:$G$28,$B$21,$B$22,$B$23,$B$24,$B$25,$B$26,$B$27,$B$28,$B$29,$F$13)</f>
        <v>1.8506448959752408</v>
      </c>
      <c r="AZ36" s="176">
        <f ca="1">_xll.Export_Bergomi_SimpleSquareRootCall($E36,$G36,AZ$15,$B$15,$B$16,$B$17,$B$18,$B$19,$G36,$G36+$B$31,SUM!$F$12:$F$28,SUM!$G$12:$G$28,$B$21,$B$22,$B$23,$B$24,$B$25,$B$26,$B$27,$B$28,$B$29,$F$13)</f>
        <v>1.9763243357241667</v>
      </c>
      <c r="BA36" s="176">
        <f ca="1">_xll.Export_Bergomi_SimpleSquareRootCall($E36,$G36,BA$15,$B$15,$B$16,$B$17,$B$18,$B$19,$G36,$G36+$B$31,SUM!$F$12:$F$28,SUM!$G$12:$G$28,$B$21,$B$22,$B$23,$B$24,$B$25,$B$26,$B$27,$B$28,$B$29,$F$13)</f>
        <v>2.1233542088370707</v>
      </c>
      <c r="BB36" s="176">
        <f ca="1">_xll.Export_Bergomi_SimpleSquareRootCall($E36,$G36,BB$15,$B$15,$B$16,$B$17,$B$18,$B$19,$G36,$G36+$B$31,SUM!$F$12:$F$28,SUM!$G$12:$G$28,$B$21,$B$22,$B$23,$B$24,$B$25,$B$26,$B$27,$B$28,$B$29,$F$13)</f>
        <v>2.2898792581947549</v>
      </c>
      <c r="BC36" s="176">
        <f ca="1">_xll.Export_Bergomi_SimpleSquareRootCall($E36,$G36,BC$15,$B$15,$B$16,$B$17,$B$18,$B$19,$G36,$G36+$B$31,SUM!$F$12:$F$28,SUM!$G$12:$G$28,$B$21,$B$22,$B$23,$B$24,$B$25,$B$26,$B$27,$B$28,$B$29,$F$13)</f>
        <v>2.4735501114207374</v>
      </c>
      <c r="BD36" s="176">
        <f ca="1">_xll.Export_Bergomi_SimpleSquareRootCall($E36,$G36,BD$15,$B$15,$B$16,$B$17,$B$18,$B$19,$G36,$G36+$B$31,SUM!$F$12:$F$28,SUM!$G$12:$G$28,$B$21,$B$22,$B$23,$B$24,$B$25,$B$26,$B$27,$B$28,$B$29,$F$13)</f>
        <v>2.6714039904911417</v>
      </c>
      <c r="BE36" s="176">
        <f ca="1">_xll.Export_Bergomi_SimpleSquareRootCall($E36,$G36,BE$15,$B$15,$B$16,$B$17,$B$18,$B$19,$G36,$G36+$B$31,SUM!$F$12:$F$28,SUM!$G$12:$G$28,$B$21,$B$22,$B$23,$B$24,$B$25,$B$26,$B$27,$B$28,$B$29,$F$13)</f>
        <v>2.8797866846443072</v>
      </c>
      <c r="BF36" s="176">
        <f ca="1">_xll.Export_Bergomi_SimpleSquareRootCall($E36,$G36,BF$15,$B$15,$B$16,$B$17,$B$18,$B$19,$G36,$G36+$B$31,SUM!$F$12:$F$28,SUM!$G$12:$G$28,$B$21,$B$22,$B$23,$B$24,$B$25,$B$26,$B$27,$B$28,$B$29,$F$13)</f>
        <v>3.0943394203691028</v>
      </c>
      <c r="BG36" s="176">
        <f ca="1">_xll.Export_Bergomi_SimpleSquareRootCall($E36,$G36,BG$15,$B$15,$B$16,$B$17,$B$18,$B$19,$G36,$G36+$B$31,SUM!$F$12:$F$28,SUM!$G$12:$G$28,$B$21,$B$22,$B$23,$B$24,$B$25,$B$26,$B$27,$B$28,$B$29,$F$13)</f>
        <v>3.3100738633959197</v>
      </c>
      <c r="BH36" s="176">
        <f ca="1">_xll.Export_Bergomi_SimpleSquareRootCall($E36,$G36,BH$15,$B$15,$B$16,$B$17,$B$18,$B$19,$G36,$G36+$B$31,SUM!$F$12:$F$28,SUM!$G$12:$G$28,$B$21,$B$22,$B$23,$B$24,$B$25,$B$26,$B$27,$B$28,$B$29,$F$13)</f>
        <v>3.5215535108359424</v>
      </c>
      <c r="BI36" s="176">
        <f ca="1">_xll.Export_Bergomi_SimpleSquareRootCall($E36,$G36,BI$15,$B$15,$B$16,$B$17,$B$18,$B$19,$G36,$G36+$B$31,SUM!$F$12:$F$28,SUM!$G$12:$G$28,$B$21,$B$22,$B$23,$B$24,$B$25,$B$26,$B$27,$B$28,$B$29,$F$13)</f>
        <v>3.7231884826785402</v>
      </c>
      <c r="BL36" s="169" t="e">
        <f ca="1">_xll.Export_ParabolicVol_VolSwapOption($G36,$G36,$G36+$B$31,BL$15,$B$15,$B$16,$B$17,$B$18,$B$19,$B$21,$B$22,$B$23,$B$24,SUM!$F$12:$F$28,SUM!$G$12:$G$28,OptionRacine!$B$27,OptionRacine!$B$26,OptionRacine!$B$28,OptionRacine!$F$13,OptionRacine!$BL$11,OptionRacine!$B$29)</f>
        <v>#VALUE!</v>
      </c>
      <c r="BM36" s="169" t="e">
        <f ca="1">_xll.Export_ParabolicVol_VolSwapOption($G36,$G36,$G36+$B$31,BM$15,$B$15,$B$16,$B$17,$B$18,$B$19,$B$21,$B$22,$B$23,$B$24,SUM!$F$12:$F$28,SUM!$G$12:$G$28,OptionRacine!$B$27,OptionRacine!$B$26,OptionRacine!$B$28,OptionRacine!$F$13,OptionRacine!$BL$11,OptionRacine!$B$29)</f>
        <v>#VALUE!</v>
      </c>
      <c r="BN36" s="169" t="e">
        <f ca="1">_xll.Export_ParabolicVol_VolSwapOption($G36,$G36,$G36+$B$31,BN$15,$B$15,$B$16,$B$17,$B$18,$B$19,$B$21,$B$22,$B$23,$B$24,SUM!$F$12:$F$28,SUM!$G$12:$G$28,OptionRacine!$B$27,OptionRacine!$B$26,OptionRacine!$B$28,OptionRacine!$F$13,OptionRacine!$BL$11,OptionRacine!$B$29)</f>
        <v>#VALUE!</v>
      </c>
      <c r="BO36" s="169" t="e">
        <f ca="1">_xll.Export_ParabolicVol_VolSwapOption($G36,$G36,$G36+$B$31,BO$15,$B$15,$B$16,$B$17,$B$18,$B$19,$B$21,$B$22,$B$23,$B$24,SUM!$F$12:$F$28,SUM!$G$12:$G$28,OptionRacine!$B$27,OptionRacine!$B$26,OptionRacine!$B$28,OptionRacine!$F$13,OptionRacine!$BL$11,OptionRacine!$B$29)</f>
        <v>#VALUE!</v>
      </c>
      <c r="BP36" s="169" t="e">
        <f ca="1">_xll.Export_ParabolicVol_VolSwapOption($G36,$G36,$G36+$B$31,BP$15,$B$15,$B$16,$B$17,$B$18,$B$19,$B$21,$B$22,$B$23,$B$24,SUM!$F$12:$F$28,SUM!$G$12:$G$28,OptionRacine!$B$27,OptionRacine!$B$26,OptionRacine!$B$28,OptionRacine!$F$13,OptionRacine!$BL$11,OptionRacine!$B$29)</f>
        <v>#VALUE!</v>
      </c>
      <c r="BQ36" s="169" t="e">
        <f ca="1">_xll.Export_ParabolicVol_VolSwapOption($G36,$G36,$G36+$B$31,BQ$15,$B$15,$B$16,$B$17,$B$18,$B$19,$B$21,$B$22,$B$23,$B$24,SUM!$F$12:$F$28,SUM!$G$12:$G$28,OptionRacine!$B$27,OptionRacine!$B$26,OptionRacine!$B$28,OptionRacine!$F$13,OptionRacine!$BL$11,OptionRacine!$B$29)</f>
        <v>#VALUE!</v>
      </c>
      <c r="BR36" s="169" t="e">
        <f ca="1">_xll.Export_ParabolicVol_VolSwapOption($G36,$G36,$G36+$B$31,BR$15,$B$15,$B$16,$B$17,$B$18,$B$19,$B$21,$B$22,$B$23,$B$24,SUM!$F$12:$F$28,SUM!$G$12:$G$28,OptionRacine!$B$27,OptionRacine!$B$26,OptionRacine!$B$28,OptionRacine!$F$13,OptionRacine!$BL$11,OptionRacine!$B$29)</f>
        <v>#VALUE!</v>
      </c>
      <c r="BS36" s="169" t="e">
        <f ca="1">_xll.Export_ParabolicVol_VolSwapOption($G36,$G36,$G36+$B$31,BS$15,$B$15,$B$16,$B$17,$B$18,$B$19,$B$21,$B$22,$B$23,$B$24,SUM!$F$12:$F$28,SUM!$G$12:$G$28,OptionRacine!$B$27,OptionRacine!$B$26,OptionRacine!$B$28,OptionRacine!$F$13,OptionRacine!$BL$11,OptionRacine!$B$29)</f>
        <v>#VALUE!</v>
      </c>
      <c r="BT36" s="169" t="e">
        <f ca="1">_xll.Export_ParabolicVol_VolSwapOption($G36,$G36,$G36+$B$31,BT$15,$B$15,$B$16,$B$17,$B$18,$B$19,$B$21,$B$22,$B$23,$B$24,SUM!$F$12:$F$28,SUM!$G$12:$G$28,OptionRacine!$B$27,OptionRacine!$B$26,OptionRacine!$B$28,OptionRacine!$F$13,OptionRacine!$BL$11,OptionRacine!$B$29)</f>
        <v>#VALUE!</v>
      </c>
      <c r="BU36" s="169" t="e">
        <f ca="1">_xll.Export_ParabolicVol_VolSwapOption($G36,$G36,$G36+$B$31,BU$15,$B$15,$B$16,$B$17,$B$18,$B$19,$B$21,$B$22,$B$23,$B$24,SUM!$F$12:$F$28,SUM!$G$12:$G$28,OptionRacine!$B$27,OptionRacine!$B$26,OptionRacine!$B$28,OptionRacine!$F$13,OptionRacine!$BL$11,OptionRacine!$B$29)</f>
        <v>#VALUE!</v>
      </c>
      <c r="BV36" s="169" t="e">
        <f ca="1">_xll.Export_ParabolicVol_VolSwapOption($G36,$G36,$G36+$B$31,BV$15,$B$15,$B$16,$B$17,$B$18,$B$19,$B$21,$B$22,$B$23,$B$24,SUM!$F$12:$F$28,SUM!$G$12:$G$28,OptionRacine!$B$27,OptionRacine!$B$26,OptionRacine!$B$28,OptionRacine!$F$13,OptionRacine!$BL$11,OptionRacine!$B$29)</f>
        <v>#VALUE!</v>
      </c>
      <c r="BW36" s="169" t="e">
        <f ca="1">_xll.Export_ParabolicVol_VolSwapOption($G36,$G36,$G36+$B$31,BW$15,$B$15,$B$16,$B$17,$B$18,$B$19,$B$21,$B$22,$B$23,$B$24,SUM!$F$12:$F$28,SUM!$G$12:$G$28,OptionRacine!$B$27,OptionRacine!$B$26,OptionRacine!$B$28,OptionRacine!$F$13,OptionRacine!$BL$11,OptionRacine!$B$29)</f>
        <v>#VALUE!</v>
      </c>
      <c r="BX36" s="169" t="e">
        <f ca="1">_xll.Export_ParabolicVol_VolSwapOption($G36,$G36,$G36+$B$31,BX$15,$B$15,$B$16,$B$17,$B$18,$B$19,$B$21,$B$22,$B$23,$B$24,SUM!$F$12:$F$28,SUM!$G$12:$G$28,OptionRacine!$B$27,OptionRacine!$B$26,OptionRacine!$B$28,OptionRacine!$F$13,OptionRacine!$BL$11,OptionRacine!$B$29)</f>
        <v>#VALUE!</v>
      </c>
      <c r="BY36" s="169" t="e">
        <f ca="1">_xll.Export_ParabolicVol_VolSwapOption($G36,$G36,$G36+$B$31,BY$15,$B$15,$B$16,$B$17,$B$18,$B$19,$B$21,$B$22,$B$23,$B$24,SUM!$F$12:$F$28,SUM!$G$12:$G$28,OptionRacine!$B$27,OptionRacine!$B$26,OptionRacine!$B$28,OptionRacine!$F$13,OptionRacine!$BL$11,OptionRacine!$B$29)</f>
        <v>#VALUE!</v>
      </c>
      <c r="BZ36" s="169" t="e">
        <f ca="1">_xll.Export_ParabolicVol_VolSwapOption($G36,$G36,$G36+$B$31,BZ$15,$B$15,$B$16,$B$17,$B$18,$B$19,$B$21,$B$22,$B$23,$B$24,SUM!$F$12:$F$28,SUM!$G$12:$G$28,OptionRacine!$B$27,OptionRacine!$B$26,OptionRacine!$B$28,OptionRacine!$F$13,OptionRacine!$BL$11,OptionRacine!$B$29)</f>
        <v>#VALUE!</v>
      </c>
      <c r="CA36" s="169" t="e">
        <f ca="1">_xll.Export_ParabolicVol_VolSwapOption($G36,$G36,$G36+$B$31,CA$15,$B$15,$B$16,$B$17,$B$18,$B$19,$B$21,$B$22,$B$23,$B$24,SUM!$F$12:$F$28,SUM!$G$12:$G$28,OptionRacine!$B$27,OptionRacine!$B$26,OptionRacine!$B$28,OptionRacine!$F$13,OptionRacine!$BL$11,OptionRacine!$B$29)</f>
        <v>#VALUE!</v>
      </c>
      <c r="CB36" s="169" t="e">
        <f ca="1">_xll.Export_ParabolicVol_VolSwapOption($G36,$G36,$G36+$B$31,CB$15,$B$15,$B$16,$B$17,$B$18,$B$19,$B$21,$B$22,$B$23,$B$24,SUM!$F$12:$F$28,SUM!$G$12:$G$28,OptionRacine!$B$27,OptionRacine!$B$26,OptionRacine!$B$28,OptionRacine!$F$13,OptionRacine!$BL$11,OptionRacine!$B$29)</f>
        <v>#VALUE!</v>
      </c>
      <c r="CC36" s="169" t="e">
        <f ca="1">_xll.Export_ParabolicVol_VolSwapOption($G36,$G36,$G36+$B$31,CC$15,$B$15,$B$16,$B$17,$B$18,$B$19,$B$21,$B$22,$B$23,$B$24,SUM!$F$12:$F$28,SUM!$G$12:$G$28,OptionRacine!$B$27,OptionRacine!$B$26,OptionRacine!$B$28,OptionRacine!$F$13,OptionRacine!$BL$11,OptionRacine!$B$29)</f>
        <v>#VALUE!</v>
      </c>
      <c r="CD36" s="169" t="e">
        <f ca="1">_xll.Export_ParabolicVol_VolSwapOption($G36,$G36,$G36+$B$31,CD$15,$B$15,$B$16,$B$17,$B$18,$B$19,$B$21,$B$22,$B$23,$B$24,SUM!$F$12:$F$28,SUM!$G$12:$G$28,OptionRacine!$B$27,OptionRacine!$B$26,OptionRacine!$B$28,OptionRacine!$F$13,OptionRacine!$BL$11,OptionRacine!$B$29)</f>
        <v>#VALUE!</v>
      </c>
      <c r="CE36" s="169" t="e">
        <f ca="1">_xll.Export_ParabolicVol_VolSwapOption($G36,$G36,$G36+$B$31,CE$15,$B$15,$B$16,$B$17,$B$18,$B$19,$B$21,$B$22,$B$23,$B$24,SUM!$F$12:$F$28,SUM!$G$12:$G$28,OptionRacine!$B$27,OptionRacine!$B$26,OptionRacine!$B$28,OptionRacine!$F$13,OptionRacine!$BL$11,OptionRacine!$B$29)</f>
        <v>#VALUE!</v>
      </c>
      <c r="CF36" s="169" t="e">
        <f ca="1">_xll.Export_ParabolicVol_VolSwapOption($G36,$G36,$G36+$B$31,CF$15,$B$15,$B$16,$B$17,$B$18,$B$19,$B$21,$B$22,$B$23,$B$24,SUM!$F$12:$F$28,SUM!$G$12:$G$28,OptionRacine!$B$27,OptionRacine!$B$26,OptionRacine!$B$28,OptionRacine!$F$13,OptionRacine!$BL$11,OptionRacine!$B$29)</f>
        <v>#VALUE!</v>
      </c>
      <c r="CG36" s="169" t="e">
        <f ca="1">_xll.Export_ParabolicVol_VolSwapOption($G36,$G36,$G36+$B$31,CG$15,$B$15,$B$16,$B$17,$B$18,$B$19,$B$21,$B$22,$B$23,$B$24,SUM!$F$12:$F$28,SUM!$G$12:$G$28,OptionRacine!$B$27,OptionRacine!$B$26,OptionRacine!$B$28,OptionRacine!$F$13,OptionRacine!$BL$11,OptionRacine!$B$29)</f>
        <v>#VALUE!</v>
      </c>
      <c r="CH36" s="169" t="e">
        <f ca="1">_xll.Export_ParabolicVol_VolSwapOption($G36,$G36,$G36+$B$31,CH$15,$B$15,$B$16,$B$17,$B$18,$B$19,$B$21,$B$22,$B$23,$B$24,SUM!$F$12:$F$28,SUM!$G$12:$G$28,OptionRacine!$B$27,OptionRacine!$B$26,OptionRacine!$B$28,OptionRacine!$F$13,OptionRacine!$BL$11,OptionRacine!$B$29)</f>
        <v>#VALUE!</v>
      </c>
      <c r="CI36" s="169" t="e">
        <f ca="1">_xll.Export_ParabolicVol_VolSwapOption($G36,$G36,$G36+$B$31,CI$15,$B$15,$B$16,$B$17,$B$18,$B$19,$B$21,$B$22,$B$23,$B$24,SUM!$F$12:$F$28,SUM!$G$12:$G$28,OptionRacine!$B$27,OptionRacine!$B$26,OptionRacine!$B$28,OptionRacine!$F$13,OptionRacine!$BL$11,OptionRacine!$B$29)</f>
        <v>#VALUE!</v>
      </c>
      <c r="CJ36" s="169" t="e">
        <f ca="1">_xll.Export_ParabolicVol_VolSwapOption($G36,$G36,$G36+$B$31,CJ$15,$B$15,$B$16,$B$17,$B$18,$B$19,$B$21,$B$22,$B$23,$B$24,SUM!$F$12:$F$28,SUM!$G$12:$G$28,OptionRacine!$B$27,OptionRacine!$B$26,OptionRacine!$B$28,OptionRacine!$F$13,OptionRacine!$BL$11,OptionRacine!$B$29)</f>
        <v>#VALUE!</v>
      </c>
      <c r="CK36" s="169" t="e">
        <f ca="1">_xll.Export_ParabolicVol_VolSwapOption($G36,$G36,$G36+$B$31,CK$15,$B$15,$B$16,$B$17,$B$18,$B$19,$B$21,$B$22,$B$23,$B$24,SUM!$F$12:$F$28,SUM!$G$12:$G$28,OptionRacine!$B$27,OptionRacine!$B$26,OptionRacine!$B$28,OptionRacine!$F$13,OptionRacine!$BL$11,OptionRacine!$B$29)</f>
        <v>#VALUE!</v>
      </c>
      <c r="CN36" s="181">
        <f ca="1">_xll.Export_ParabolicVol_VIXLikeOption(SUM!$F$12:$F$28,SUM!$G$12:$G$28,$E36,$G36,CN$15,$B$15,$B$16,$B$17,$B$18,$B$19,$B$21,$B$22,$B$23,$B$24,$B$25,$B$27,$B$26,$B$28,$F$13,$B$31,$CN$11,$B$29)</f>
        <v>3.5527055759964692</v>
      </c>
      <c r="CO36" s="181">
        <f ca="1">_xll.Export_ParabolicVol_VIXLikeOption(SUM!$F$12:$F$28,SUM!$G$12:$G$28,$E36,$G36,CO$15,$B$15,$B$16,$B$17,$B$18,$B$19,$B$21,$B$22,$B$23,$B$24,$B$25,$B$27,$B$26,$B$28,$F$13,$B$31,$CN$11,$B$29)</f>
        <v>3.1640792243883107</v>
      </c>
      <c r="CP36" s="181">
        <f ca="1">_xll.Export_ParabolicVol_VIXLikeOption(SUM!$F$12:$F$28,SUM!$G$12:$G$28,$E36,$G36,CP$15,$B$15,$B$16,$B$17,$B$18,$B$19,$B$21,$B$22,$B$23,$B$24,$B$25,$B$27,$B$26,$B$28,$F$13,$B$31,$CN$11,$B$29)</f>
        <v>2.8241949336513641</v>
      </c>
      <c r="CQ36" s="181">
        <f ca="1">_xll.Export_ParabolicVol_VIXLikeOption(SUM!$F$12:$F$28,SUM!$G$12:$G$28,$E36,$G36,CQ$15,$B$15,$B$16,$B$17,$B$18,$B$19,$B$21,$B$22,$B$23,$B$24,$B$25,$B$27,$B$26,$B$28,$F$13,$B$31,$CN$11,$B$29)</f>
        <v>2.5308692762050899</v>
      </c>
      <c r="CR36" s="181">
        <f ca="1">_xll.Export_ParabolicVol_VIXLikeOption(SUM!$F$12:$F$28,SUM!$G$12:$G$28,$E36,$G36,CR$15,$B$15,$B$16,$B$17,$B$18,$B$19,$B$21,$B$22,$B$23,$B$24,$B$25,$B$27,$B$26,$B$28,$F$13,$B$31,$CN$11,$B$29)</f>
        <v>2.2818419360677158</v>
      </c>
      <c r="CS36" s="181">
        <f ca="1">_xll.Export_ParabolicVol_VIXLikeOption(SUM!$F$12:$F$28,SUM!$G$12:$G$28,$E36,$G36,CS$15,$B$15,$B$16,$B$17,$B$18,$B$19,$B$21,$B$22,$B$23,$B$24,$B$25,$B$27,$B$26,$B$28,$F$13,$B$31,$CN$11,$B$29)</f>
        <v>2.0748023485101998</v>
      </c>
      <c r="CT36" s="181">
        <f ca="1">_xll.Export_ParabolicVol_VIXLikeOption(SUM!$F$12:$F$28,SUM!$G$12:$G$28,$E36,$G36,CT$15,$B$15,$B$16,$B$17,$B$18,$B$19,$B$21,$B$22,$B$23,$B$24,$B$25,$B$27,$B$26,$B$28,$F$13,$B$31,$CN$11,$B$29)</f>
        <v>1.9074256931958471</v>
      </c>
      <c r="CU36" s="181">
        <f ca="1">_xll.Export_ParabolicVol_VIXLikeOption(SUM!$F$12:$F$28,SUM!$G$12:$G$28,$E36,$G36,CU$15,$B$15,$B$16,$B$17,$B$18,$B$19,$B$21,$B$22,$B$23,$B$24,$B$25,$B$27,$B$26,$B$28,$F$13,$B$31,$CN$11,$B$29)</f>
        <v>1.7774180524362229</v>
      </c>
      <c r="CV36" s="181">
        <f ca="1">_xll.Export_ParabolicVol_VIXLikeOption(SUM!$F$12:$F$28,SUM!$G$12:$G$28,$E36,$G36,CV$15,$B$15,$B$16,$B$17,$B$18,$B$19,$B$21,$B$22,$B$23,$B$24,$B$25,$B$27,$B$26,$B$28,$F$13,$B$31,$CN$11,$B$29)</f>
        <v>1.6825669429211056</v>
      </c>
      <c r="CW36" s="181">
        <f ca="1">_xll.Export_ParabolicVol_VIXLikeOption(SUM!$F$12:$F$28,SUM!$G$12:$G$28,$E36,$G36,CW$15,$B$15,$B$16,$B$17,$B$18,$B$19,$B$21,$B$22,$B$23,$B$24,$B$25,$B$27,$B$26,$B$28,$F$13,$B$31,$CN$11,$B$29)</f>
        <v>1.6207906239287524</v>
      </c>
      <c r="CX36" s="181">
        <f ca="1">_xll.Export_ParabolicVol_VIXLikeOption(SUM!$F$12:$F$28,SUM!$G$12:$G$28,$E36,$G36,CX$15,$B$15,$B$16,$B$17,$B$18,$B$19,$B$21,$B$22,$B$23,$B$24,$B$25,$B$27,$B$26,$B$28,$F$13,$B$31,$CN$11,$B$29)</f>
        <v>1.5901784975193864</v>
      </c>
      <c r="CY36" s="181">
        <f ca="1">_xll.Export_ParabolicVol_VIXLikeOption(SUM!$F$12:$F$28,SUM!$G$12:$G$28,$E36,$G36,CY$15,$B$15,$B$16,$B$17,$B$18,$B$19,$B$21,$B$22,$B$23,$B$24,$B$25,$B$27,$B$26,$B$28,$F$13,$B$31,$CN$11,$B$29)</f>
        <v>1.5890150274348827</v>
      </c>
      <c r="CZ36" s="181">
        <f ca="1">_xll.Export_ParabolicVol_VIXLikeOption(SUM!$F$12:$F$28,SUM!$G$12:$G$28,$E36,$G36,CZ$15,$B$15,$B$16,$B$17,$B$18,$B$19,$B$21,$B$22,$B$23,$B$24,$B$25,$B$27,$B$26,$B$28,$F$13,$B$31,$CN$11,$B$29)</f>
        <v>1.6157808118446797</v>
      </c>
      <c r="DA36" s="181">
        <f ca="1">_xll.Export_ParabolicVol_VIXLikeOption(SUM!$F$12:$F$28,SUM!$G$12:$G$28,$E36,$G36,DA$15,$B$15,$B$16,$B$17,$B$18,$B$19,$B$21,$B$22,$B$23,$B$24,$B$25,$B$27,$B$26,$B$28,$F$13,$B$31,$CN$11,$B$29)</f>
        <v>1.6691263544153789</v>
      </c>
      <c r="DB36" s="181">
        <f ca="1">_xll.Export_ParabolicVol_VIXLikeOption(SUM!$F$12:$F$28,SUM!$G$12:$G$28,$E36,$G36,DB$15,$B$15,$B$16,$B$17,$B$18,$B$19,$B$21,$B$22,$B$23,$B$24,$B$25,$B$27,$B$26,$B$28,$F$13,$B$31,$CN$11,$B$29)</f>
        <v>1.7478163637806232</v>
      </c>
      <c r="DC36" s="181">
        <f ca="1">_xll.Export_ParabolicVol_VIXLikeOption(SUM!$F$12:$F$28,SUM!$G$12:$G$28,$E36,$G36,DC$15,$B$15,$B$16,$B$17,$B$18,$B$19,$B$21,$B$22,$B$23,$B$24,$B$25,$B$27,$B$26,$B$28,$F$13,$B$31,$CN$11,$B$29)</f>
        <v>1.8506448959752408</v>
      </c>
      <c r="DD36" s="181">
        <f ca="1">_xll.Export_ParabolicVol_VIXLikeOption(SUM!$F$12:$F$28,SUM!$G$12:$G$28,$E36,$G36,DD$15,$B$15,$B$16,$B$17,$B$18,$B$19,$B$21,$B$22,$B$23,$B$24,$B$25,$B$27,$B$26,$B$28,$F$13,$B$31,$CN$11,$B$29)</f>
        <v>1.9763243357241667</v>
      </c>
      <c r="DE36" s="181">
        <f ca="1">_xll.Export_ParabolicVol_VIXLikeOption(SUM!$F$12:$F$28,SUM!$G$12:$G$28,$E36,$G36,DE$15,$B$15,$B$16,$B$17,$B$18,$B$19,$B$21,$B$22,$B$23,$B$24,$B$25,$B$27,$B$26,$B$28,$F$13,$B$31,$CN$11,$B$29)</f>
        <v>2.1233542088370707</v>
      </c>
      <c r="DF36" s="181">
        <f ca="1">_xll.Export_ParabolicVol_VIXLikeOption(SUM!$F$12:$F$28,SUM!$G$12:$G$28,$E36,$G36,DF$15,$B$15,$B$16,$B$17,$B$18,$B$19,$B$21,$B$22,$B$23,$B$24,$B$25,$B$27,$B$26,$B$28,$F$13,$B$31,$CN$11,$B$29)</f>
        <v>2.2898792581947549</v>
      </c>
      <c r="DG36" s="181">
        <f ca="1">_xll.Export_ParabolicVol_VIXLikeOption(SUM!$F$12:$F$28,SUM!$G$12:$G$28,$E36,$G36,DG$15,$B$15,$B$16,$B$17,$B$18,$B$19,$B$21,$B$22,$B$23,$B$24,$B$25,$B$27,$B$26,$B$28,$F$13,$B$31,$CN$11,$B$29)</f>
        <v>2.4735501114207374</v>
      </c>
      <c r="DH36" s="181">
        <f ca="1">_xll.Export_ParabolicVol_VIXLikeOption(SUM!$F$12:$F$28,SUM!$G$12:$G$28,$E36,$G36,DH$15,$B$15,$B$16,$B$17,$B$18,$B$19,$B$21,$B$22,$B$23,$B$24,$B$25,$B$27,$B$26,$B$28,$F$13,$B$31,$CN$11,$B$29)</f>
        <v>2.6714039904911417</v>
      </c>
      <c r="DI36" s="181">
        <f ca="1">_xll.Export_ParabolicVol_VIXLikeOption(SUM!$F$12:$F$28,SUM!$G$12:$G$28,$E36,$G36,DI$15,$B$15,$B$16,$B$17,$B$18,$B$19,$B$21,$B$22,$B$23,$B$24,$B$25,$B$27,$B$26,$B$28,$F$13,$B$31,$CN$11,$B$29)</f>
        <v>2.8797866846443072</v>
      </c>
      <c r="DJ36" s="181">
        <f ca="1">_xll.Export_ParabolicVol_VIXLikeOption(SUM!$F$12:$F$28,SUM!$G$12:$G$28,$E36,$G36,DJ$15,$B$15,$B$16,$B$17,$B$18,$B$19,$B$21,$B$22,$B$23,$B$24,$B$25,$B$27,$B$26,$B$28,$F$13,$B$31,$CN$11,$B$29)</f>
        <v>3.0943394203691028</v>
      </c>
      <c r="DK36" s="181">
        <f ca="1">_xll.Export_ParabolicVol_VIXLikeOption(SUM!$F$12:$F$28,SUM!$G$12:$G$28,$E36,$G36,DK$15,$B$15,$B$16,$B$17,$B$18,$B$19,$B$21,$B$22,$B$23,$B$24,$B$25,$B$27,$B$26,$B$28,$F$13,$B$31,$CN$11,$B$29)</f>
        <v>3.3100738633959197</v>
      </c>
      <c r="DL36" s="181">
        <f ca="1">_xll.Export_ParabolicVol_VIXLikeOption(SUM!$F$12:$F$28,SUM!$G$12:$G$28,$E36,$G36,DL$15,$B$15,$B$16,$B$17,$B$18,$B$19,$B$21,$B$22,$B$23,$B$24,$B$25,$B$27,$B$26,$B$28,$F$13,$B$31,$CN$11,$B$29)</f>
        <v>3.5215535108359424</v>
      </c>
      <c r="DM36" s="181">
        <f ca="1">_xll.Export_ParabolicVol_VIXLikeOption(SUM!$F$12:$F$28,SUM!$G$12:$G$28,$E36,$G36,DM$15,$B$15,$B$16,$B$17,$B$18,$B$19,$B$21,$B$22,$B$23,$B$24,$B$25,$B$27,$B$26,$B$28,$F$13,$B$31,$CN$11,$B$29)</f>
        <v>3.7231884826785402</v>
      </c>
    </row>
    <row r="37" spans="5:117" customFormat="1" ht="15.75" thickBot="1">
      <c r="E37" s="26">
        <v>19</v>
      </c>
      <c r="F37" s="42">
        <v>42356</v>
      </c>
      <c r="G37" s="13">
        <f ca="1">(F37-SUM!$B$4)/365.25</f>
        <v>1.7741273100616017</v>
      </c>
      <c r="I37" s="176">
        <f ca="1">_xll.Export_ParabolicVol_SimpleSquareRootCall($E37,$G37,I$15,$B$21,$B$22,$B$23,$B$24,$B$25,$B$27,$B$28,$F$13)</f>
        <v>3.5364855942604372</v>
      </c>
      <c r="J37" s="176">
        <f ca="1">_xll.Export_ParabolicVol_SimpleSquareRootCall($E37,$G37,J$15,$B$21,$B$22,$B$23,$B$24,$B$25,$B$27,$B$28,$F$13)</f>
        <v>3.1468716418612512</v>
      </c>
      <c r="K37" s="176">
        <f ca="1">_xll.Export_ParabolicVol_SimpleSquareRootCall($E37,$G37,K$15,$B$21,$B$22,$B$23,$B$24,$B$25,$B$27,$B$28,$F$13)</f>
        <v>2.8063864634212345</v>
      </c>
      <c r="L37" s="176">
        <f ca="1">_xll.Export_ParabolicVol_SimpleSquareRootCall($E37,$G37,L$15,$B$21,$B$22,$B$23,$B$24,$B$25,$B$27,$B$28,$F$13)</f>
        <v>2.5128709437599825</v>
      </c>
      <c r="M37" s="176">
        <f ca="1">_xll.Export_ParabolicVol_SimpleSquareRootCall($E37,$G37,M$15,$B$21,$B$22,$B$23,$B$24,$B$25,$B$27,$B$28,$F$13)</f>
        <v>2.2640763868760483</v>
      </c>
      <c r="N37" s="176">
        <f ca="1">_xll.Export_ParabolicVol_SimpleSquareRootCall($E37,$G37,N$15,$B$21,$B$22,$B$23,$B$24,$B$25,$B$27,$B$28,$F$13)</f>
        <v>2.0576927840390664</v>
      </c>
      <c r="O37" s="176">
        <f ca="1">_xll.Export_ParabolicVol_SimpleSquareRootCall($E37,$G37,O$15,$B$21,$B$22,$B$23,$B$24,$B$25,$B$27,$B$28,$F$13)</f>
        <v>1.8913872992449867</v>
      </c>
      <c r="P37" s="176">
        <f ca="1">_xll.Export_ParabolicVol_SimpleSquareRootCall($E37,$G37,P$15,$B$21,$B$22,$B$23,$B$24,$B$25,$B$27,$B$28,$F$13)</f>
        <v>1.7628524597389659</v>
      </c>
      <c r="Q37" s="176">
        <f ca="1">_xll.Export_ParabolicVol_SimpleSquareRootCall($E37,$G37,Q$15,$B$21,$B$22,$B$23,$B$24,$B$25,$B$27,$B$28,$F$13)</f>
        <v>1.6698597796064334</v>
      </c>
      <c r="R37" s="176">
        <f ca="1">_xll.Export_ParabolicVol_SimpleSquareRootCall($E37,$G37,R$15,$B$21,$B$22,$B$23,$B$24,$B$25,$B$27,$B$28,$F$13)</f>
        <v>1.6103116706739191</v>
      </c>
      <c r="S37" s="176">
        <f ca="1">_xll.Export_ParabolicVol_SimpleSquareRootCall($E37,$G37,S$15,$B$21,$B$22,$B$23,$B$24,$B$25,$B$27,$B$28,$F$13)</f>
        <v>1.5822834396135803</v>
      </c>
      <c r="T37" s="176">
        <f ca="1">_xll.Export_ParabolicVol_SimpleSquareRootCall($E37,$G37,T$15,$B$21,$B$22,$B$23,$B$24,$B$25,$B$27,$B$28,$F$13)</f>
        <v>1.5840473993758368</v>
      </c>
      <c r="U37" s="176">
        <f ca="1">_xll.Export_ParabolicVol_SimpleSquareRootCall($E37,$G37,U$15,$B$21,$B$22,$B$23,$B$24,$B$25,$B$27,$B$28,$F$13)</f>
        <v>1.6140725029671743</v>
      </c>
      <c r="V37" s="176">
        <f ca="1">_xll.Export_ParabolicVol_SimpleSquareRootCall($E37,$G37,V$15,$B$21,$B$22,$B$23,$B$24,$B$25,$B$27,$B$28,$F$13)</f>
        <v>1.6709950081413703</v>
      </c>
      <c r="W37" s="176">
        <f ca="1">_xll.Export_ParabolicVol_SimpleSquareRootCall($E37,$G37,W$15,$B$21,$B$22,$B$23,$B$24,$B$25,$B$27,$B$28,$F$13)</f>
        <v>1.7535581576121297</v>
      </c>
      <c r="X37" s="176">
        <f ca="1">_xll.Export_ParabolicVol_SimpleSquareRootCall($E37,$G37,X$15,$B$21,$B$22,$B$23,$B$24,$B$25,$B$27,$B$28,$F$13)</f>
        <v>1.8605215317314727</v>
      </c>
      <c r="Y37" s="176">
        <f ca="1">_xll.Export_ParabolicVol_SimpleSquareRootCall($E37,$G37,Y$15,$B$21,$B$22,$B$23,$B$24,$B$25,$B$27,$B$28,$F$13)</f>
        <v>1.9905436089160886</v>
      </c>
      <c r="Z37" s="176">
        <f ca="1">_xll.Export_ParabolicVol_SimpleSquareRootCall($E37,$G37,Z$15,$B$21,$B$22,$B$23,$B$24,$B$25,$B$27,$B$28,$F$13)</f>
        <v>2.1420442849976404</v>
      </c>
      <c r="AA37" s="176">
        <f ca="1">_xll.Export_ParabolicVol_SimpleSquareRootCall($E37,$G37,AA$15,$B$21,$B$22,$B$23,$B$24,$B$25,$B$27,$B$28,$F$13)</f>
        <v>2.3130577865226027</v>
      </c>
      <c r="AB37" s="176">
        <f ca="1">_xll.Export_ParabolicVol_SimpleSquareRootCall($E37,$G37,AB$15,$B$21,$B$22,$B$23,$B$24,$B$25,$B$27,$B$28,$F$13)</f>
        <v>2.5010905545062965</v>
      </c>
      <c r="AC37" s="176">
        <f ca="1">_xll.Export_ParabolicVol_SimpleSquareRootCall($E37,$G37,AC$15,$B$21,$B$22,$B$23,$B$24,$B$25,$B$27,$B$28,$F$13)</f>
        <v>2.7030029909800093</v>
      </c>
      <c r="AD37" s="176">
        <f ca="1">_xll.Export_ParabolicVol_SimpleSquareRootCall($E37,$G37,AD$15,$B$21,$B$22,$B$23,$B$24,$B$25,$B$27,$B$28,$F$13)</f>
        <v>2.9149377795446676</v>
      </c>
      <c r="AE37" s="176">
        <f ca="1">_xll.Export_ParabolicVol_SimpleSquareRootCall($E37,$G37,AE$15,$B$21,$B$22,$B$23,$B$24,$B$25,$B$27,$B$28,$F$13)</f>
        <v>3.1323196721486388</v>
      </c>
      <c r="AF37" s="176">
        <f ca="1">_xll.Export_ParabolicVol_SimpleSquareRootCall($E37,$G37,AF$15,$B$21,$B$22,$B$23,$B$24,$B$25,$B$27,$B$28,$F$13)</f>
        <v>3.3499505673194339</v>
      </c>
      <c r="AG37" s="176">
        <f ca="1">_xll.Export_ParabolicVol_SimpleSquareRootCall($E37,$G37,AG$15,$B$21,$B$22,$B$23,$B$24,$B$25,$B$27,$B$28,$F$13)</f>
        <v>3.5622174860573383</v>
      </c>
      <c r="AH37" s="176">
        <f ca="1">_xll.Export_ParabolicVol_SimpleSquareRootCall($E37,$G37,AH$15,$B$21,$B$22,$B$23,$B$24,$B$25,$B$27,$B$28,$F$13)</f>
        <v>3.7634179541427994</v>
      </c>
      <c r="AJ37" s="176">
        <f ca="1">_xll.Export_Bergomi_SimpleSquareRootCall($E37,$G37,AJ$15,$B$15,$B$16,$B$17,$B$18,$B$19,$G37,$G37+$B$31,SUM!$F$12:$F$28,SUM!$G$12:$G$28,$B$21,$B$22,$B$23,$B$24,$B$25,$B$26,$B$27,$B$28,$B$29,$F$13)</f>
        <v>3.5364853298539196</v>
      </c>
      <c r="AK37" s="176">
        <f ca="1">_xll.Export_Bergomi_SimpleSquareRootCall($E37,$G37,AK$15,$B$15,$B$16,$B$17,$B$18,$B$19,$G37,$G37+$B$31,SUM!$F$12:$F$28,SUM!$G$12:$G$28,$B$21,$B$22,$B$23,$B$24,$B$25,$B$26,$B$27,$B$28,$B$29,$F$13)</f>
        <v>3.1468119387822568</v>
      </c>
      <c r="AL37" s="176">
        <f ca="1">_xll.Export_Bergomi_SimpleSquareRootCall($E37,$G37,AL$15,$B$15,$B$16,$B$17,$B$18,$B$19,$G37,$G37+$B$31,SUM!$F$12:$F$28,SUM!$G$12:$G$28,$B$21,$B$22,$B$23,$B$24,$B$25,$B$26,$B$27,$B$28,$B$29,$F$13)</f>
        <v>2.8062747673070074</v>
      </c>
      <c r="AM37" s="176">
        <f ca="1">_xll.Export_Bergomi_SimpleSquareRootCall($E37,$G37,AM$15,$B$15,$B$16,$B$17,$B$18,$B$19,$G37,$G37+$B$31,SUM!$F$12:$F$28,SUM!$G$12:$G$28,$B$21,$B$22,$B$23,$B$24,$B$25,$B$26,$B$27,$B$28,$B$29,$F$13)</f>
        <v>2.5127141365073729</v>
      </c>
      <c r="AN37" s="176">
        <f ca="1">_xll.Export_Bergomi_SimpleSquareRootCall($E37,$G37,AN$15,$B$15,$B$16,$B$17,$B$18,$B$19,$G37,$G37+$B$31,SUM!$F$12:$F$28,SUM!$G$12:$G$28,$B$21,$B$22,$B$23,$B$24,$B$25,$B$26,$B$27,$B$28,$B$29,$F$13)</f>
        <v>2.2638805762389751</v>
      </c>
      <c r="AO37" s="176">
        <f ca="1">_xll.Export_Bergomi_SimpleSquareRootCall($E37,$G37,AO$15,$B$15,$B$16,$B$17,$B$18,$B$19,$G37,$G37+$B$31,SUM!$F$12:$F$28,SUM!$G$12:$G$28,$B$21,$B$22,$B$23,$B$24,$B$25,$B$26,$B$27,$B$28,$B$29,$F$13)</f>
        <v>2.0574631652248465</v>
      </c>
      <c r="AP37" s="176">
        <f ca="1">_xll.Export_Bergomi_SimpleSquareRootCall($E37,$G37,AP$15,$B$15,$B$16,$B$17,$B$18,$B$19,$G37,$G37+$B$31,SUM!$F$12:$F$28,SUM!$G$12:$G$28,$B$21,$B$22,$B$23,$B$24,$B$25,$B$26,$B$27,$B$28,$B$29,$F$13)</f>
        <v>1.8911280840526143</v>
      </c>
      <c r="AQ37" s="176">
        <f ca="1">_xll.Export_Bergomi_SimpleSquareRootCall($E37,$G37,AQ$15,$B$15,$B$16,$B$17,$B$18,$B$19,$G37,$G37+$B$31,SUM!$F$12:$F$28,SUM!$G$12:$G$28,$B$21,$B$22,$B$23,$B$24,$B$25,$B$26,$B$27,$B$28,$B$29,$F$13)</f>
        <v>1.7625668685199276</v>
      </c>
      <c r="AR37" s="176">
        <f ca="1">_xll.Export_Bergomi_SimpleSquareRootCall($E37,$G37,AR$15,$B$15,$B$16,$B$17,$B$18,$B$19,$G37,$G37+$B$31,SUM!$F$12:$F$28,SUM!$G$12:$G$28,$B$21,$B$22,$B$23,$B$24,$B$25,$B$26,$B$27,$B$28,$B$29,$F$13)</f>
        <v>1.6695500900533338</v>
      </c>
      <c r="AS37" s="176">
        <f ca="1">_xll.Export_Bergomi_SimpleSquareRootCall($E37,$G37,AS$15,$B$15,$B$16,$B$17,$B$18,$B$19,$G37,$G37+$B$31,SUM!$F$12:$F$28,SUM!$G$12:$G$28,$B$21,$B$22,$B$23,$B$24,$B$25,$B$26,$B$27,$B$28,$B$29,$F$13)</f>
        <v>1.6099793159885745</v>
      </c>
      <c r="AT37" s="176">
        <f ca="1">_xll.Export_Bergomi_SimpleSquareRootCall($E37,$G37,AT$15,$B$15,$B$16,$B$17,$B$18,$B$19,$G37,$G37+$B$31,SUM!$F$12:$F$28,SUM!$G$12:$G$28,$B$21,$B$22,$B$23,$B$24,$B$25,$B$26,$B$27,$B$28,$B$29,$F$13)</f>
        <v>1.5819291477000827</v>
      </c>
      <c r="AU37" s="176">
        <f ca="1">_xll.Export_Bergomi_SimpleSquareRootCall($E37,$G37,AU$15,$B$15,$B$16,$B$17,$B$18,$B$19,$G37,$G37+$B$31,SUM!$F$12:$F$28,SUM!$G$12:$G$28,$B$21,$B$22,$B$23,$B$24,$B$25,$B$26,$B$27,$B$28,$B$29,$F$13)</f>
        <v>1.5836713647384364</v>
      </c>
      <c r="AV37" s="176">
        <f ca="1">_xll.Export_Bergomi_SimpleSquareRootCall($E37,$G37,AV$15,$B$15,$B$16,$B$17,$B$18,$B$19,$G37,$G37+$B$31,SUM!$F$12:$F$28,SUM!$G$12:$G$28,$B$21,$B$22,$B$23,$B$24,$B$25,$B$26,$B$27,$B$28,$B$29,$F$13)</f>
        <v>1.613674583928103</v>
      </c>
      <c r="AW37" s="176">
        <f ca="1">_xll.Export_Bergomi_SimpleSquareRootCall($E37,$G37,AW$15,$B$15,$B$16,$B$17,$B$18,$B$19,$G37,$G37+$B$31,SUM!$F$12:$F$28,SUM!$G$12:$G$28,$B$21,$B$22,$B$23,$B$24,$B$25,$B$26,$B$27,$B$28,$B$29,$F$13)</f>
        <v>1.6705749433957</v>
      </c>
      <c r="AX37" s="176">
        <f ca="1">_xll.Export_Bergomi_SimpleSquareRootCall($E37,$G37,AX$15,$B$15,$B$16,$B$17,$B$18,$B$19,$G37,$G37+$B$31,SUM!$F$12:$F$28,SUM!$G$12:$G$28,$B$21,$B$22,$B$23,$B$24,$B$25,$B$26,$B$27,$B$28,$B$29,$F$13)</f>
        <v>1.7531157973263927</v>
      </c>
      <c r="AY37" s="176">
        <f ca="1">_xll.Export_Bergomi_SimpleSquareRootCall($E37,$G37,AY$15,$B$15,$B$16,$B$17,$B$18,$B$19,$G37,$G37+$B$31,SUM!$F$12:$F$28,SUM!$G$12:$G$28,$B$21,$B$22,$B$23,$B$24,$B$25,$B$26,$B$27,$B$28,$B$29,$F$13)</f>
        <v>1.8600570786471937</v>
      </c>
      <c r="AZ37" s="176">
        <f ca="1">_xll.Export_Bergomi_SimpleSquareRootCall($E37,$G37,AZ$15,$B$15,$B$16,$B$17,$B$18,$B$19,$G37,$G37+$B$31,SUM!$F$12:$F$28,SUM!$G$12:$G$28,$B$21,$B$22,$B$23,$B$24,$B$25,$B$26,$B$27,$B$28,$B$29,$F$13)</f>
        <v>1.9900578636430681</v>
      </c>
      <c r="BA37" s="176">
        <f ca="1">_xll.Export_Bergomi_SimpleSquareRootCall($E37,$G37,BA$15,$B$15,$B$16,$B$17,$B$18,$B$19,$G37,$G37+$B$31,SUM!$F$12:$F$28,SUM!$G$12:$G$28,$B$21,$B$22,$B$23,$B$24,$B$25,$B$26,$B$27,$B$28,$B$29,$F$13)</f>
        <v>2.1415388865288048</v>
      </c>
      <c r="BB37" s="176">
        <f ca="1">_xll.Export_Bergomi_SimpleSquareRootCall($E37,$G37,BB$15,$B$15,$B$16,$B$17,$B$18,$B$19,$G37,$G37+$B$31,SUM!$F$12:$F$28,SUM!$G$12:$G$28,$B$21,$B$22,$B$23,$B$24,$B$25,$B$26,$B$27,$B$28,$B$29,$F$13)</f>
        <v>2.3125354339483399</v>
      </c>
      <c r="BC37" s="176">
        <f ca="1">_xll.Export_Bergomi_SimpleSquareRootCall($E37,$G37,BC$15,$B$15,$B$16,$B$17,$B$18,$B$19,$G37,$G37+$B$31,SUM!$F$12:$F$28,SUM!$G$12:$G$28,$B$21,$B$22,$B$23,$B$24,$B$25,$B$26,$B$27,$B$28,$B$29,$F$13)</f>
        <v>2.500555189324976</v>
      </c>
      <c r="BD37" s="176">
        <f ca="1">_xll.Export_Bergomi_SimpleSquareRootCall($E37,$G37,BD$15,$B$15,$B$16,$B$17,$B$18,$B$19,$G37,$G37+$B$31,SUM!$F$12:$F$28,SUM!$G$12:$G$28,$B$21,$B$22,$B$23,$B$24,$B$25,$B$26,$B$27,$B$28,$B$29,$F$13)</f>
        <v>2.7024599121797594</v>
      </c>
      <c r="BE37" s="176">
        <f ca="1">_xll.Export_Bergomi_SimpleSquareRootCall($E37,$G37,BE$15,$B$15,$B$16,$B$17,$B$18,$B$19,$G37,$G37+$B$31,SUM!$F$12:$F$28,SUM!$G$12:$G$28,$B$21,$B$22,$B$23,$B$24,$B$25,$B$26,$B$27,$B$28,$B$29,$F$13)</f>
        <v>2.9143936573276212</v>
      </c>
      <c r="BF37" s="176">
        <f ca="1">_xll.Export_Bergomi_SimpleSquareRootCall($E37,$G37,BF$15,$B$15,$B$16,$B$17,$B$18,$B$19,$G37,$G37+$B$31,SUM!$F$12:$F$28,SUM!$G$12:$G$28,$B$21,$B$22,$B$23,$B$24,$B$25,$B$26,$B$27,$B$28,$B$29,$F$13)</f>
        <v>3.1317824231557241</v>
      </c>
      <c r="BG37" s="176">
        <f ca="1">_xll.Export_Bergomi_SimpleSquareRootCall($E37,$G37,BG$15,$B$15,$B$16,$B$17,$B$18,$B$19,$G37,$G37+$B$31,SUM!$F$12:$F$28,SUM!$G$12:$G$28,$B$21,$B$22,$B$23,$B$24,$B$25,$B$26,$B$27,$B$28,$B$29,$F$13)</f>
        <v>3.3494290576510481</v>
      </c>
      <c r="BH37" s="176">
        <f ca="1">_xll.Export_Bergomi_SimpleSquareRootCall($E37,$G37,BH$15,$B$15,$B$16,$B$17,$B$18,$B$19,$G37,$G37+$B$31,SUM!$F$12:$F$28,SUM!$G$12:$G$28,$B$21,$B$22,$B$23,$B$24,$B$25,$B$26,$B$27,$B$28,$B$29,$F$13)</f>
        <v>3.5617210418120058</v>
      </c>
      <c r="BI37" s="176">
        <f ca="1">_xll.Export_Bergomi_SimpleSquareRootCall($E37,$G37,BI$15,$B$15,$B$16,$B$17,$B$18,$B$19,$G37,$G37+$B$31,SUM!$F$12:$F$28,SUM!$G$12:$G$28,$B$21,$B$22,$B$23,$B$24,$B$25,$B$26,$B$27,$B$28,$B$29,$F$13)</f>
        <v>3.7629556854920478</v>
      </c>
      <c r="BL37" s="169" t="e">
        <f ca="1">_xll.Export_ParabolicVol_VolSwapOption($G37,$G37,$G37+$B$31,BL$15,$B$15,$B$16,$B$17,$B$18,$B$19,$B$21,$B$22,$B$23,$B$24,SUM!$F$12:$F$28,SUM!$G$12:$G$28,OptionRacine!$B$27,OptionRacine!$B$26,OptionRacine!$B$28,OptionRacine!$F$13,OptionRacine!$BL$11,OptionRacine!$B$29)</f>
        <v>#VALUE!</v>
      </c>
      <c r="BM37" s="169" t="e">
        <f ca="1">_xll.Export_ParabolicVol_VolSwapOption($G37,$G37,$G37+$B$31,BM$15,$B$15,$B$16,$B$17,$B$18,$B$19,$B$21,$B$22,$B$23,$B$24,SUM!$F$12:$F$28,SUM!$G$12:$G$28,OptionRacine!$B$27,OptionRacine!$B$26,OptionRacine!$B$28,OptionRacine!$F$13,OptionRacine!$BL$11,OptionRacine!$B$29)</f>
        <v>#VALUE!</v>
      </c>
      <c r="BN37" s="169" t="e">
        <f ca="1">_xll.Export_ParabolicVol_VolSwapOption($G37,$G37,$G37+$B$31,BN$15,$B$15,$B$16,$B$17,$B$18,$B$19,$B$21,$B$22,$B$23,$B$24,SUM!$F$12:$F$28,SUM!$G$12:$G$28,OptionRacine!$B$27,OptionRacine!$B$26,OptionRacine!$B$28,OptionRacine!$F$13,OptionRacine!$BL$11,OptionRacine!$B$29)</f>
        <v>#VALUE!</v>
      </c>
      <c r="BO37" s="169" t="e">
        <f ca="1">_xll.Export_ParabolicVol_VolSwapOption($G37,$G37,$G37+$B$31,BO$15,$B$15,$B$16,$B$17,$B$18,$B$19,$B$21,$B$22,$B$23,$B$24,SUM!$F$12:$F$28,SUM!$G$12:$G$28,OptionRacine!$B$27,OptionRacine!$B$26,OptionRacine!$B$28,OptionRacine!$F$13,OptionRacine!$BL$11,OptionRacine!$B$29)</f>
        <v>#VALUE!</v>
      </c>
      <c r="BP37" s="169" t="e">
        <f ca="1">_xll.Export_ParabolicVol_VolSwapOption($G37,$G37,$G37+$B$31,BP$15,$B$15,$B$16,$B$17,$B$18,$B$19,$B$21,$B$22,$B$23,$B$24,SUM!$F$12:$F$28,SUM!$G$12:$G$28,OptionRacine!$B$27,OptionRacine!$B$26,OptionRacine!$B$28,OptionRacine!$F$13,OptionRacine!$BL$11,OptionRacine!$B$29)</f>
        <v>#VALUE!</v>
      </c>
      <c r="BQ37" s="169" t="e">
        <f ca="1">_xll.Export_ParabolicVol_VolSwapOption($G37,$G37,$G37+$B$31,BQ$15,$B$15,$B$16,$B$17,$B$18,$B$19,$B$21,$B$22,$B$23,$B$24,SUM!$F$12:$F$28,SUM!$G$12:$G$28,OptionRacine!$B$27,OptionRacine!$B$26,OptionRacine!$B$28,OptionRacine!$F$13,OptionRacine!$BL$11,OptionRacine!$B$29)</f>
        <v>#VALUE!</v>
      </c>
      <c r="BR37" s="169" t="e">
        <f ca="1">_xll.Export_ParabolicVol_VolSwapOption($G37,$G37,$G37+$B$31,BR$15,$B$15,$B$16,$B$17,$B$18,$B$19,$B$21,$B$22,$B$23,$B$24,SUM!$F$12:$F$28,SUM!$G$12:$G$28,OptionRacine!$B$27,OptionRacine!$B$26,OptionRacine!$B$28,OptionRacine!$F$13,OptionRacine!$BL$11,OptionRacine!$B$29)</f>
        <v>#VALUE!</v>
      </c>
      <c r="BS37" s="169" t="e">
        <f ca="1">_xll.Export_ParabolicVol_VolSwapOption($G37,$G37,$G37+$B$31,BS$15,$B$15,$B$16,$B$17,$B$18,$B$19,$B$21,$B$22,$B$23,$B$24,SUM!$F$12:$F$28,SUM!$G$12:$G$28,OptionRacine!$B$27,OptionRacine!$B$26,OptionRacine!$B$28,OptionRacine!$F$13,OptionRacine!$BL$11,OptionRacine!$B$29)</f>
        <v>#VALUE!</v>
      </c>
      <c r="BT37" s="169" t="e">
        <f ca="1">_xll.Export_ParabolicVol_VolSwapOption($G37,$G37,$G37+$B$31,BT$15,$B$15,$B$16,$B$17,$B$18,$B$19,$B$21,$B$22,$B$23,$B$24,SUM!$F$12:$F$28,SUM!$G$12:$G$28,OptionRacine!$B$27,OptionRacine!$B$26,OptionRacine!$B$28,OptionRacine!$F$13,OptionRacine!$BL$11,OptionRacine!$B$29)</f>
        <v>#VALUE!</v>
      </c>
      <c r="BU37" s="169" t="e">
        <f ca="1">_xll.Export_ParabolicVol_VolSwapOption($G37,$G37,$G37+$B$31,BU$15,$B$15,$B$16,$B$17,$B$18,$B$19,$B$21,$B$22,$B$23,$B$24,SUM!$F$12:$F$28,SUM!$G$12:$G$28,OptionRacine!$B$27,OptionRacine!$B$26,OptionRacine!$B$28,OptionRacine!$F$13,OptionRacine!$BL$11,OptionRacine!$B$29)</f>
        <v>#VALUE!</v>
      </c>
      <c r="BV37" s="169" t="e">
        <f ca="1">_xll.Export_ParabolicVol_VolSwapOption($G37,$G37,$G37+$B$31,BV$15,$B$15,$B$16,$B$17,$B$18,$B$19,$B$21,$B$22,$B$23,$B$24,SUM!$F$12:$F$28,SUM!$G$12:$G$28,OptionRacine!$B$27,OptionRacine!$B$26,OptionRacine!$B$28,OptionRacine!$F$13,OptionRacine!$BL$11,OptionRacine!$B$29)</f>
        <v>#VALUE!</v>
      </c>
      <c r="BW37" s="169" t="e">
        <f ca="1">_xll.Export_ParabolicVol_VolSwapOption($G37,$G37,$G37+$B$31,BW$15,$B$15,$B$16,$B$17,$B$18,$B$19,$B$21,$B$22,$B$23,$B$24,SUM!$F$12:$F$28,SUM!$G$12:$G$28,OptionRacine!$B$27,OptionRacine!$B$26,OptionRacine!$B$28,OptionRacine!$F$13,OptionRacine!$BL$11,OptionRacine!$B$29)</f>
        <v>#VALUE!</v>
      </c>
      <c r="BX37" s="169" t="e">
        <f ca="1">_xll.Export_ParabolicVol_VolSwapOption($G37,$G37,$G37+$B$31,BX$15,$B$15,$B$16,$B$17,$B$18,$B$19,$B$21,$B$22,$B$23,$B$24,SUM!$F$12:$F$28,SUM!$G$12:$G$28,OptionRacine!$B$27,OptionRacine!$B$26,OptionRacine!$B$28,OptionRacine!$F$13,OptionRacine!$BL$11,OptionRacine!$B$29)</f>
        <v>#VALUE!</v>
      </c>
      <c r="BY37" s="169" t="e">
        <f ca="1">_xll.Export_ParabolicVol_VolSwapOption($G37,$G37,$G37+$B$31,BY$15,$B$15,$B$16,$B$17,$B$18,$B$19,$B$21,$B$22,$B$23,$B$24,SUM!$F$12:$F$28,SUM!$G$12:$G$28,OptionRacine!$B$27,OptionRacine!$B$26,OptionRacine!$B$28,OptionRacine!$F$13,OptionRacine!$BL$11,OptionRacine!$B$29)</f>
        <v>#VALUE!</v>
      </c>
      <c r="BZ37" s="169" t="e">
        <f ca="1">_xll.Export_ParabolicVol_VolSwapOption($G37,$G37,$G37+$B$31,BZ$15,$B$15,$B$16,$B$17,$B$18,$B$19,$B$21,$B$22,$B$23,$B$24,SUM!$F$12:$F$28,SUM!$G$12:$G$28,OptionRacine!$B$27,OptionRacine!$B$26,OptionRacine!$B$28,OptionRacine!$F$13,OptionRacine!$BL$11,OptionRacine!$B$29)</f>
        <v>#VALUE!</v>
      </c>
      <c r="CA37" s="169" t="e">
        <f ca="1">_xll.Export_ParabolicVol_VolSwapOption($G37,$G37,$G37+$B$31,CA$15,$B$15,$B$16,$B$17,$B$18,$B$19,$B$21,$B$22,$B$23,$B$24,SUM!$F$12:$F$28,SUM!$G$12:$G$28,OptionRacine!$B$27,OptionRacine!$B$26,OptionRacine!$B$28,OptionRacine!$F$13,OptionRacine!$BL$11,OptionRacine!$B$29)</f>
        <v>#VALUE!</v>
      </c>
      <c r="CB37" s="169" t="e">
        <f ca="1">_xll.Export_ParabolicVol_VolSwapOption($G37,$G37,$G37+$B$31,CB$15,$B$15,$B$16,$B$17,$B$18,$B$19,$B$21,$B$22,$B$23,$B$24,SUM!$F$12:$F$28,SUM!$G$12:$G$28,OptionRacine!$B$27,OptionRacine!$B$26,OptionRacine!$B$28,OptionRacine!$F$13,OptionRacine!$BL$11,OptionRacine!$B$29)</f>
        <v>#VALUE!</v>
      </c>
      <c r="CC37" s="169" t="e">
        <f ca="1">_xll.Export_ParabolicVol_VolSwapOption($G37,$G37,$G37+$B$31,CC$15,$B$15,$B$16,$B$17,$B$18,$B$19,$B$21,$B$22,$B$23,$B$24,SUM!$F$12:$F$28,SUM!$G$12:$G$28,OptionRacine!$B$27,OptionRacine!$B$26,OptionRacine!$B$28,OptionRacine!$F$13,OptionRacine!$BL$11,OptionRacine!$B$29)</f>
        <v>#VALUE!</v>
      </c>
      <c r="CD37" s="169" t="e">
        <f ca="1">_xll.Export_ParabolicVol_VolSwapOption($G37,$G37,$G37+$B$31,CD$15,$B$15,$B$16,$B$17,$B$18,$B$19,$B$21,$B$22,$B$23,$B$24,SUM!$F$12:$F$28,SUM!$G$12:$G$28,OptionRacine!$B$27,OptionRacine!$B$26,OptionRacine!$B$28,OptionRacine!$F$13,OptionRacine!$BL$11,OptionRacine!$B$29)</f>
        <v>#VALUE!</v>
      </c>
      <c r="CE37" s="169" t="e">
        <f ca="1">_xll.Export_ParabolicVol_VolSwapOption($G37,$G37,$G37+$B$31,CE$15,$B$15,$B$16,$B$17,$B$18,$B$19,$B$21,$B$22,$B$23,$B$24,SUM!$F$12:$F$28,SUM!$G$12:$G$28,OptionRacine!$B$27,OptionRacine!$B$26,OptionRacine!$B$28,OptionRacine!$F$13,OptionRacine!$BL$11,OptionRacine!$B$29)</f>
        <v>#VALUE!</v>
      </c>
      <c r="CF37" s="169" t="e">
        <f ca="1">_xll.Export_ParabolicVol_VolSwapOption($G37,$G37,$G37+$B$31,CF$15,$B$15,$B$16,$B$17,$B$18,$B$19,$B$21,$B$22,$B$23,$B$24,SUM!$F$12:$F$28,SUM!$G$12:$G$28,OptionRacine!$B$27,OptionRacine!$B$26,OptionRacine!$B$28,OptionRacine!$F$13,OptionRacine!$BL$11,OptionRacine!$B$29)</f>
        <v>#VALUE!</v>
      </c>
      <c r="CG37" s="169" t="e">
        <f ca="1">_xll.Export_ParabolicVol_VolSwapOption($G37,$G37,$G37+$B$31,CG$15,$B$15,$B$16,$B$17,$B$18,$B$19,$B$21,$B$22,$B$23,$B$24,SUM!$F$12:$F$28,SUM!$G$12:$G$28,OptionRacine!$B$27,OptionRacine!$B$26,OptionRacine!$B$28,OptionRacine!$F$13,OptionRacine!$BL$11,OptionRacine!$B$29)</f>
        <v>#VALUE!</v>
      </c>
      <c r="CH37" s="169" t="e">
        <f ca="1">_xll.Export_ParabolicVol_VolSwapOption($G37,$G37,$G37+$B$31,CH$15,$B$15,$B$16,$B$17,$B$18,$B$19,$B$21,$B$22,$B$23,$B$24,SUM!$F$12:$F$28,SUM!$G$12:$G$28,OptionRacine!$B$27,OptionRacine!$B$26,OptionRacine!$B$28,OptionRacine!$F$13,OptionRacine!$BL$11,OptionRacine!$B$29)</f>
        <v>#VALUE!</v>
      </c>
      <c r="CI37" s="169" t="e">
        <f ca="1">_xll.Export_ParabolicVol_VolSwapOption($G37,$G37,$G37+$B$31,CI$15,$B$15,$B$16,$B$17,$B$18,$B$19,$B$21,$B$22,$B$23,$B$24,SUM!$F$12:$F$28,SUM!$G$12:$G$28,OptionRacine!$B$27,OptionRacine!$B$26,OptionRacine!$B$28,OptionRacine!$F$13,OptionRacine!$BL$11,OptionRacine!$B$29)</f>
        <v>#VALUE!</v>
      </c>
      <c r="CJ37" s="169" t="e">
        <f ca="1">_xll.Export_ParabolicVol_VolSwapOption($G37,$G37,$G37+$B$31,CJ$15,$B$15,$B$16,$B$17,$B$18,$B$19,$B$21,$B$22,$B$23,$B$24,SUM!$F$12:$F$28,SUM!$G$12:$G$28,OptionRacine!$B$27,OptionRacine!$B$26,OptionRacine!$B$28,OptionRacine!$F$13,OptionRacine!$BL$11,OptionRacine!$B$29)</f>
        <v>#VALUE!</v>
      </c>
      <c r="CK37" s="169" t="e">
        <f ca="1">_xll.Export_ParabolicVol_VolSwapOption($G37,$G37,$G37+$B$31,CK$15,$B$15,$B$16,$B$17,$B$18,$B$19,$B$21,$B$22,$B$23,$B$24,SUM!$F$12:$F$28,SUM!$G$12:$G$28,OptionRacine!$B$27,OptionRacine!$B$26,OptionRacine!$B$28,OptionRacine!$F$13,OptionRacine!$BL$11,OptionRacine!$B$29)</f>
        <v>#VALUE!</v>
      </c>
      <c r="CN37" s="181">
        <f ca="1">_xll.Export_ParabolicVol_VIXLikeOption(SUM!$F$12:$F$28,SUM!$G$12:$G$28,$E37,$G37,CN$15,$B$15,$B$16,$B$17,$B$18,$B$19,$B$21,$B$22,$B$23,$B$24,$B$25,$B$27,$B$26,$B$28,$F$13,$B$31,$CN$11,$B$29)</f>
        <v>3.5364853298539196</v>
      </c>
      <c r="CO37" s="181">
        <f ca="1">_xll.Export_ParabolicVol_VIXLikeOption(SUM!$F$12:$F$28,SUM!$G$12:$G$28,$E37,$G37,CO$15,$B$15,$B$16,$B$17,$B$18,$B$19,$B$21,$B$22,$B$23,$B$24,$B$25,$B$27,$B$26,$B$28,$F$13,$B$31,$CN$11,$B$29)</f>
        <v>3.1468119387822568</v>
      </c>
      <c r="CP37" s="181">
        <f ca="1">_xll.Export_ParabolicVol_VIXLikeOption(SUM!$F$12:$F$28,SUM!$G$12:$G$28,$E37,$G37,CP$15,$B$15,$B$16,$B$17,$B$18,$B$19,$B$21,$B$22,$B$23,$B$24,$B$25,$B$27,$B$26,$B$28,$F$13,$B$31,$CN$11,$B$29)</f>
        <v>2.8062747673070074</v>
      </c>
      <c r="CQ37" s="181">
        <f ca="1">_xll.Export_ParabolicVol_VIXLikeOption(SUM!$F$12:$F$28,SUM!$G$12:$G$28,$E37,$G37,CQ$15,$B$15,$B$16,$B$17,$B$18,$B$19,$B$21,$B$22,$B$23,$B$24,$B$25,$B$27,$B$26,$B$28,$F$13,$B$31,$CN$11,$B$29)</f>
        <v>2.5127141365073729</v>
      </c>
      <c r="CR37" s="181">
        <f ca="1">_xll.Export_ParabolicVol_VIXLikeOption(SUM!$F$12:$F$28,SUM!$G$12:$G$28,$E37,$G37,CR$15,$B$15,$B$16,$B$17,$B$18,$B$19,$B$21,$B$22,$B$23,$B$24,$B$25,$B$27,$B$26,$B$28,$F$13,$B$31,$CN$11,$B$29)</f>
        <v>2.2638805762389751</v>
      </c>
      <c r="CS37" s="181">
        <f ca="1">_xll.Export_ParabolicVol_VIXLikeOption(SUM!$F$12:$F$28,SUM!$G$12:$G$28,$E37,$G37,CS$15,$B$15,$B$16,$B$17,$B$18,$B$19,$B$21,$B$22,$B$23,$B$24,$B$25,$B$27,$B$26,$B$28,$F$13,$B$31,$CN$11,$B$29)</f>
        <v>2.0574631652248465</v>
      </c>
      <c r="CT37" s="181">
        <f ca="1">_xll.Export_ParabolicVol_VIXLikeOption(SUM!$F$12:$F$28,SUM!$G$12:$G$28,$E37,$G37,CT$15,$B$15,$B$16,$B$17,$B$18,$B$19,$B$21,$B$22,$B$23,$B$24,$B$25,$B$27,$B$26,$B$28,$F$13,$B$31,$CN$11,$B$29)</f>
        <v>1.8911280840526143</v>
      </c>
      <c r="CU37" s="181">
        <f ca="1">_xll.Export_ParabolicVol_VIXLikeOption(SUM!$F$12:$F$28,SUM!$G$12:$G$28,$E37,$G37,CU$15,$B$15,$B$16,$B$17,$B$18,$B$19,$B$21,$B$22,$B$23,$B$24,$B$25,$B$27,$B$26,$B$28,$F$13,$B$31,$CN$11,$B$29)</f>
        <v>1.7625668685199276</v>
      </c>
      <c r="CV37" s="181">
        <f ca="1">_xll.Export_ParabolicVol_VIXLikeOption(SUM!$F$12:$F$28,SUM!$G$12:$G$28,$E37,$G37,CV$15,$B$15,$B$16,$B$17,$B$18,$B$19,$B$21,$B$22,$B$23,$B$24,$B$25,$B$27,$B$26,$B$28,$F$13,$B$31,$CN$11,$B$29)</f>
        <v>1.6695500900533338</v>
      </c>
      <c r="CW37" s="181">
        <f ca="1">_xll.Export_ParabolicVol_VIXLikeOption(SUM!$F$12:$F$28,SUM!$G$12:$G$28,$E37,$G37,CW$15,$B$15,$B$16,$B$17,$B$18,$B$19,$B$21,$B$22,$B$23,$B$24,$B$25,$B$27,$B$26,$B$28,$F$13,$B$31,$CN$11,$B$29)</f>
        <v>1.6099793159885745</v>
      </c>
      <c r="CX37" s="181">
        <f ca="1">_xll.Export_ParabolicVol_VIXLikeOption(SUM!$F$12:$F$28,SUM!$G$12:$G$28,$E37,$G37,CX$15,$B$15,$B$16,$B$17,$B$18,$B$19,$B$21,$B$22,$B$23,$B$24,$B$25,$B$27,$B$26,$B$28,$F$13,$B$31,$CN$11,$B$29)</f>
        <v>1.5819291477000827</v>
      </c>
      <c r="CY37" s="181">
        <f ca="1">_xll.Export_ParabolicVol_VIXLikeOption(SUM!$F$12:$F$28,SUM!$G$12:$G$28,$E37,$G37,CY$15,$B$15,$B$16,$B$17,$B$18,$B$19,$B$21,$B$22,$B$23,$B$24,$B$25,$B$27,$B$26,$B$28,$F$13,$B$31,$CN$11,$B$29)</f>
        <v>1.5836713647384364</v>
      </c>
      <c r="CZ37" s="181">
        <f ca="1">_xll.Export_ParabolicVol_VIXLikeOption(SUM!$F$12:$F$28,SUM!$G$12:$G$28,$E37,$G37,CZ$15,$B$15,$B$16,$B$17,$B$18,$B$19,$B$21,$B$22,$B$23,$B$24,$B$25,$B$27,$B$26,$B$28,$F$13,$B$31,$CN$11,$B$29)</f>
        <v>1.613674583928103</v>
      </c>
      <c r="DA37" s="181">
        <f ca="1">_xll.Export_ParabolicVol_VIXLikeOption(SUM!$F$12:$F$28,SUM!$G$12:$G$28,$E37,$G37,DA$15,$B$15,$B$16,$B$17,$B$18,$B$19,$B$21,$B$22,$B$23,$B$24,$B$25,$B$27,$B$26,$B$28,$F$13,$B$31,$CN$11,$B$29)</f>
        <v>1.6705749433957</v>
      </c>
      <c r="DB37" s="181">
        <f ca="1">_xll.Export_ParabolicVol_VIXLikeOption(SUM!$F$12:$F$28,SUM!$G$12:$G$28,$E37,$G37,DB$15,$B$15,$B$16,$B$17,$B$18,$B$19,$B$21,$B$22,$B$23,$B$24,$B$25,$B$27,$B$26,$B$28,$F$13,$B$31,$CN$11,$B$29)</f>
        <v>1.7531157973263927</v>
      </c>
      <c r="DC37" s="181">
        <f ca="1">_xll.Export_ParabolicVol_VIXLikeOption(SUM!$F$12:$F$28,SUM!$G$12:$G$28,$E37,$G37,DC$15,$B$15,$B$16,$B$17,$B$18,$B$19,$B$21,$B$22,$B$23,$B$24,$B$25,$B$27,$B$26,$B$28,$F$13,$B$31,$CN$11,$B$29)</f>
        <v>1.8600570786471937</v>
      </c>
      <c r="DD37" s="181">
        <f ca="1">_xll.Export_ParabolicVol_VIXLikeOption(SUM!$F$12:$F$28,SUM!$G$12:$G$28,$E37,$G37,DD$15,$B$15,$B$16,$B$17,$B$18,$B$19,$B$21,$B$22,$B$23,$B$24,$B$25,$B$27,$B$26,$B$28,$F$13,$B$31,$CN$11,$B$29)</f>
        <v>1.9900578636430681</v>
      </c>
      <c r="DE37" s="181">
        <f ca="1">_xll.Export_ParabolicVol_VIXLikeOption(SUM!$F$12:$F$28,SUM!$G$12:$G$28,$E37,$G37,DE$15,$B$15,$B$16,$B$17,$B$18,$B$19,$B$21,$B$22,$B$23,$B$24,$B$25,$B$27,$B$26,$B$28,$F$13,$B$31,$CN$11,$B$29)</f>
        <v>2.1415388865288048</v>
      </c>
      <c r="DF37" s="181">
        <f ca="1">_xll.Export_ParabolicVol_VIXLikeOption(SUM!$F$12:$F$28,SUM!$G$12:$G$28,$E37,$G37,DF$15,$B$15,$B$16,$B$17,$B$18,$B$19,$B$21,$B$22,$B$23,$B$24,$B$25,$B$27,$B$26,$B$28,$F$13,$B$31,$CN$11,$B$29)</f>
        <v>2.3125354339483399</v>
      </c>
      <c r="DG37" s="181">
        <f ca="1">_xll.Export_ParabolicVol_VIXLikeOption(SUM!$F$12:$F$28,SUM!$G$12:$G$28,$E37,$G37,DG$15,$B$15,$B$16,$B$17,$B$18,$B$19,$B$21,$B$22,$B$23,$B$24,$B$25,$B$27,$B$26,$B$28,$F$13,$B$31,$CN$11,$B$29)</f>
        <v>2.500555189324976</v>
      </c>
      <c r="DH37" s="181">
        <f ca="1">_xll.Export_ParabolicVol_VIXLikeOption(SUM!$F$12:$F$28,SUM!$G$12:$G$28,$E37,$G37,DH$15,$B$15,$B$16,$B$17,$B$18,$B$19,$B$21,$B$22,$B$23,$B$24,$B$25,$B$27,$B$26,$B$28,$F$13,$B$31,$CN$11,$B$29)</f>
        <v>2.7024599121797594</v>
      </c>
      <c r="DI37" s="181">
        <f ca="1">_xll.Export_ParabolicVol_VIXLikeOption(SUM!$F$12:$F$28,SUM!$G$12:$G$28,$E37,$G37,DI$15,$B$15,$B$16,$B$17,$B$18,$B$19,$B$21,$B$22,$B$23,$B$24,$B$25,$B$27,$B$26,$B$28,$F$13,$B$31,$CN$11,$B$29)</f>
        <v>2.9143936573276212</v>
      </c>
      <c r="DJ37" s="181">
        <f ca="1">_xll.Export_ParabolicVol_VIXLikeOption(SUM!$F$12:$F$28,SUM!$G$12:$G$28,$E37,$G37,DJ$15,$B$15,$B$16,$B$17,$B$18,$B$19,$B$21,$B$22,$B$23,$B$24,$B$25,$B$27,$B$26,$B$28,$F$13,$B$31,$CN$11,$B$29)</f>
        <v>3.1317824231557241</v>
      </c>
      <c r="DK37" s="181">
        <f ca="1">_xll.Export_ParabolicVol_VIXLikeOption(SUM!$F$12:$F$28,SUM!$G$12:$G$28,$E37,$G37,DK$15,$B$15,$B$16,$B$17,$B$18,$B$19,$B$21,$B$22,$B$23,$B$24,$B$25,$B$27,$B$26,$B$28,$F$13,$B$31,$CN$11,$B$29)</f>
        <v>3.3494290576510481</v>
      </c>
      <c r="DL37" s="181">
        <f ca="1">_xll.Export_ParabolicVol_VIXLikeOption(SUM!$F$12:$F$28,SUM!$G$12:$G$28,$E37,$G37,DL$15,$B$15,$B$16,$B$17,$B$18,$B$19,$B$21,$B$22,$B$23,$B$24,$B$25,$B$27,$B$26,$B$28,$F$13,$B$31,$CN$11,$B$29)</f>
        <v>3.5617210418120058</v>
      </c>
      <c r="DM37" s="181">
        <f ca="1">_xll.Export_ParabolicVol_VIXLikeOption(SUM!$F$12:$F$28,SUM!$G$12:$G$28,$E37,$G37,DM$15,$B$15,$B$16,$B$17,$B$18,$B$19,$B$21,$B$22,$B$23,$B$24,$B$25,$B$27,$B$26,$B$28,$F$13,$B$31,$CN$11,$B$29)</f>
        <v>3.7629556854920478</v>
      </c>
    </row>
    <row r="38" spans="5:117" customFormat="1" ht="15.75" thickBot="1">
      <c r="E38" s="26">
        <v>19</v>
      </c>
      <c r="F38" s="42">
        <v>42384</v>
      </c>
      <c r="G38" s="13">
        <f ca="1">(F38-SUM!$B$4)/365.25</f>
        <v>1.8507871321013005</v>
      </c>
      <c r="I38" s="176">
        <f ca="1">_xll.Export_ParabolicVol_SimpleSquareRootCall($E38,$G38,I$15,$B$21,$B$22,$B$23,$B$24,$B$25,$B$27,$B$28,$F$13)</f>
        <v>3.5207335084664586</v>
      </c>
      <c r="J38" s="176">
        <f ca="1">_xll.Export_ParabolicVol_SimpleSquareRootCall($E38,$G38,J$15,$B$21,$B$22,$B$23,$B$24,$B$25,$B$27,$B$28,$F$13)</f>
        <v>3.130130564917498</v>
      </c>
      <c r="K38" s="176">
        <f ca="1">_xll.Export_ParabolicVol_SimpleSquareRootCall($E38,$G38,K$15,$B$21,$B$22,$B$23,$B$24,$B$25,$B$27,$B$28,$F$13)</f>
        <v>2.789037674985464</v>
      </c>
      <c r="L38" s="176">
        <f ca="1">_xll.Export_ParabolicVol_SimpleSquareRootCall($E38,$G38,L$15,$B$21,$B$22,$B$23,$B$24,$B$25,$B$27,$B$28,$F$13)</f>
        <v>2.4953192661848247</v>
      </c>
      <c r="M38" s="176">
        <f ca="1">_xll.Export_ParabolicVol_SimpleSquareRootCall($E38,$G38,M$15,$B$21,$B$22,$B$23,$B$24,$B$25,$B$27,$B$28,$F$13)</f>
        <v>2.2467374936820095</v>
      </c>
      <c r="N38" s="176">
        <f ca="1">_xll.Export_ParabolicVol_SimpleSquareRootCall($E38,$G38,N$15,$B$21,$B$22,$B$23,$B$24,$B$25,$B$27,$B$28,$F$13)</f>
        <v>2.0409821781793598</v>
      </c>
      <c r="O38" s="176">
        <f ca="1">_xll.Export_ParabolicVol_SimpleSquareRootCall($E38,$G38,O$15,$B$21,$B$22,$B$23,$B$24,$B$25,$B$27,$B$28,$F$13)</f>
        <v>1.8757118296785928</v>
      </c>
      <c r="P38" s="176">
        <f ca="1">_xll.Export_ParabolicVol_SimpleSquareRootCall($E38,$G38,P$15,$B$21,$B$22,$B$23,$B$24,$B$25,$B$27,$B$28,$F$13)</f>
        <v>1.7486049079891315</v>
      </c>
      <c r="Q38" s="176">
        <f ca="1">_xll.Export_ParabolicVol_SimpleSquareRootCall($E38,$G38,Q$15,$B$21,$B$22,$B$23,$B$24,$B$25,$B$27,$B$28,$F$13)</f>
        <v>1.657416553677231</v>
      </c>
      <c r="R38" s="176">
        <f ca="1">_xll.Export_ParabolicVol_SimpleSquareRootCall($E38,$G38,R$15,$B$21,$B$22,$B$23,$B$24,$B$25,$B$27,$B$28,$F$13)</f>
        <v>1.6000330846198354</v>
      </c>
      <c r="S38" s="176">
        <f ca="1">_xll.Export_ParabolicVol_SimpleSquareRootCall($E38,$G38,S$15,$B$21,$B$22,$B$23,$B$24,$B$25,$B$27,$B$28,$F$13)</f>
        <v>1.5745155374491018</v>
      </c>
      <c r="T38" s="176">
        <f ca="1">_xll.Export_ParabolicVol_SimpleSquareRootCall($E38,$G38,T$15,$B$21,$B$22,$B$23,$B$24,$B$25,$B$27,$B$28,$F$13)</f>
        <v>1.5791238890970518</v>
      </c>
      <c r="U38" s="176">
        <f ca="1">_xll.Export_ParabolicVol_SimpleSquareRootCall($E38,$G38,U$15,$B$21,$B$22,$B$23,$B$24,$B$25,$B$27,$B$28,$F$13)</f>
        <v>1.6123151526849657</v>
      </c>
      <c r="V38" s="176">
        <f ca="1">_xll.Export_ParabolicVol_SimpleSquareRootCall($E38,$G38,V$15,$B$21,$B$22,$B$23,$B$24,$B$25,$B$27,$B$28,$F$13)</f>
        <v>1.6727108391244236</v>
      </c>
      <c r="W38" s="176">
        <f ca="1">_xll.Export_ParabolicVol_SimpleSquareRootCall($E38,$G38,W$15,$B$21,$B$22,$B$23,$B$24,$B$25,$B$27,$B$28,$F$13)</f>
        <v>1.7590319455085035</v>
      </c>
      <c r="X38" s="176">
        <f ca="1">_xll.Export_ParabolicVol_SimpleSquareRootCall($E38,$G38,X$15,$B$21,$B$22,$B$23,$B$24,$B$25,$B$27,$B$28,$F$13)</f>
        <v>1.8700024937787947</v>
      </c>
      <c r="Y38" s="176">
        <f ca="1">_xll.Export_ParabolicVol_SimpleSquareRootCall($E38,$G38,Y$15,$B$21,$B$22,$B$23,$B$24,$B$25,$B$27,$B$28,$F$13)</f>
        <v>2.0042257207212635</v>
      </c>
      <c r="Z38" s="176">
        <f ca="1">_xll.Export_ParabolicVol_SimpleSquareRootCall($E38,$G38,Z$15,$B$21,$B$22,$B$23,$B$24,$B$25,$B$27,$B$28,$F$13)</f>
        <v>2.160040457975466</v>
      </c>
      <c r="AA38" s="176">
        <f ca="1">_xll.Export_ParabolicVol_SimpleSquareRootCall($E38,$G38,AA$15,$B$21,$B$22,$B$23,$B$24,$B$25,$B$27,$B$28,$F$13)</f>
        <v>2.3353691688579077</v>
      </c>
      <c r="AB38" s="176">
        <f ca="1">_xll.Export_ParabolicVol_SimpleSquareRootCall($E38,$G38,AB$15,$B$21,$B$22,$B$23,$B$24,$B$25,$B$27,$B$28,$F$13)</f>
        <v>2.5275734919753776</v>
      </c>
      <c r="AC38" s="176">
        <f ca="1">_xll.Export_ParabolicVol_SimpleSquareRootCall($E38,$G38,AC$15,$B$21,$B$22,$B$23,$B$24,$B$25,$B$27,$B$28,$F$13)</f>
        <v>2.7333376370337379</v>
      </c>
      <c r="AD38" s="176">
        <f ca="1">_xll.Export_ParabolicVol_SimpleSquareRootCall($E38,$G38,AD$15,$B$21,$B$22,$B$23,$B$24,$B$25,$B$27,$B$28,$F$13)</f>
        <v>2.948603814336729</v>
      </c>
      <c r="AE38" s="176">
        <f ca="1">_xll.Export_ParabolicVol_SimpleSquareRootCall($E38,$G38,AE$15,$B$21,$B$22,$B$23,$B$24,$B$25,$B$27,$B$28,$F$13)</f>
        <v>3.1685857754527111</v>
      </c>
      <c r="AF38" s="176">
        <f ca="1">_xll.Export_ParabolicVol_SimpleSquareRootCall($E38,$G38,AF$15,$B$21,$B$22,$B$23,$B$24,$B$25,$B$27,$B$28,$F$13)</f>
        <v>3.3878847278676809</v>
      </c>
      <c r="AG38" s="176">
        <f ca="1">_xll.Export_ParabolicVol_SimpleSquareRootCall($E38,$G38,AG$15,$B$21,$B$22,$B$23,$B$24,$B$25,$B$27,$B$28,$F$13)</f>
        <v>3.6007243272607417</v>
      </c>
      <c r="AH38" s="176">
        <f ca="1">_xll.Export_ParabolicVol_SimpleSquareRootCall($E38,$G38,AH$15,$B$21,$B$22,$B$23,$B$24,$B$25,$B$27,$B$28,$F$13)</f>
        <v>3.8013064155831158</v>
      </c>
      <c r="AJ38" s="176">
        <f ca="1">_xll.Export_Bergomi_SimpleSquareRootCall($E38,$G38,AJ$15,$B$15,$B$16,$B$17,$B$18,$B$19,$G38,$G38+$B$31,SUM!$F$12:$F$28,SUM!$G$12:$G$28,$B$21,$B$22,$B$23,$B$24,$B$25,$B$26,$B$27,$B$28,$B$29,$F$13)</f>
        <v>3.5207372524746332</v>
      </c>
      <c r="AK38" s="176">
        <f ca="1">_xll.Export_Bergomi_SimpleSquareRootCall($E38,$G38,AK$15,$B$15,$B$16,$B$17,$B$18,$B$19,$G38,$G38+$B$31,SUM!$F$12:$F$28,SUM!$G$12:$G$28,$B$21,$B$22,$B$23,$B$24,$B$25,$B$26,$B$27,$B$28,$B$29,$F$13)</f>
        <v>3.1300740636947975</v>
      </c>
      <c r="AL38" s="176">
        <f ca="1">_xll.Export_Bergomi_SimpleSquareRootCall($E38,$G38,AL$15,$B$15,$B$16,$B$17,$B$18,$B$19,$G38,$G38+$B$31,SUM!$F$12:$F$28,SUM!$G$12:$G$28,$B$21,$B$22,$B$23,$B$24,$B$25,$B$26,$B$27,$B$28,$B$29,$F$13)</f>
        <v>2.7889284417052327</v>
      </c>
      <c r="AM38" s="176">
        <f ca="1">_xll.Export_Bergomi_SimpleSquareRootCall($E38,$G38,AM$15,$B$15,$B$16,$B$17,$B$18,$B$19,$G38,$G38+$B$31,SUM!$F$12:$F$28,SUM!$G$12:$G$28,$B$21,$B$22,$B$23,$B$24,$B$25,$B$26,$B$27,$B$28,$B$29,$F$13)</f>
        <v>2.4951642281759643</v>
      </c>
      <c r="AN38" s="176">
        <f ca="1">_xll.Export_Bergomi_SimpleSquareRootCall($E38,$G38,AN$15,$B$15,$B$16,$B$17,$B$18,$B$19,$G38,$G38+$B$31,SUM!$F$12:$F$28,SUM!$G$12:$G$28,$B$21,$B$22,$B$23,$B$24,$B$25,$B$26,$B$27,$B$28,$B$29,$F$13)</f>
        <v>2.2465427765349633</v>
      </c>
      <c r="AO38" s="176">
        <f ca="1">_xll.Export_Bergomi_SimpleSquareRootCall($E38,$G38,AO$15,$B$15,$B$16,$B$17,$B$18,$B$19,$G38,$G38+$B$31,SUM!$F$12:$F$28,SUM!$G$12:$G$28,$B$21,$B$22,$B$23,$B$24,$B$25,$B$26,$B$27,$B$28,$B$29,$F$13)</f>
        <v>2.0407529645462099</v>
      </c>
      <c r="AP38" s="176">
        <f ca="1">_xll.Export_Bergomi_SimpleSquareRootCall($E38,$G38,AP$15,$B$15,$B$16,$B$17,$B$18,$B$19,$G38,$G38+$B$31,SUM!$F$12:$F$28,SUM!$G$12:$G$28,$B$21,$B$22,$B$23,$B$24,$B$25,$B$26,$B$27,$B$28,$B$29,$F$13)</f>
        <v>1.8754522882611062</v>
      </c>
      <c r="AQ38" s="176">
        <f ca="1">_xll.Export_Bergomi_SimpleSquareRootCall($E38,$G38,AQ$15,$B$15,$B$16,$B$17,$B$18,$B$19,$G38,$G38+$B$31,SUM!$F$12:$F$28,SUM!$G$12:$G$28,$B$21,$B$22,$B$23,$B$24,$B$25,$B$26,$B$27,$B$28,$B$29,$F$13)</f>
        <v>1.7483181878011067</v>
      </c>
      <c r="AR38" s="176">
        <f ca="1">_xll.Export_Bergomi_SimpleSquareRootCall($E38,$G38,AR$15,$B$15,$B$16,$B$17,$B$18,$B$19,$G38,$G38+$B$31,SUM!$F$12:$F$28,SUM!$G$12:$G$28,$B$21,$B$22,$B$23,$B$24,$B$25,$B$26,$B$27,$B$28,$B$29,$F$13)</f>
        <v>1.657104837275917</v>
      </c>
      <c r="AS38" s="176">
        <f ca="1">_xll.Export_Bergomi_SimpleSquareRootCall($E38,$G38,AS$15,$B$15,$B$16,$B$17,$B$18,$B$19,$G38,$G38+$B$31,SUM!$F$12:$F$28,SUM!$G$12:$G$28,$B$21,$B$22,$B$23,$B$24,$B$25,$B$26,$B$27,$B$28,$B$29,$F$13)</f>
        <v>1.5996976925078343</v>
      </c>
      <c r="AT38" s="176">
        <f ca="1">_xll.Export_Bergomi_SimpleSquareRootCall($E38,$G38,AT$15,$B$15,$B$16,$B$17,$B$18,$B$19,$G38,$G38+$B$31,SUM!$F$12:$F$28,SUM!$G$12:$G$28,$B$21,$B$22,$B$23,$B$24,$B$25,$B$26,$B$27,$B$28,$B$29,$F$13)</f>
        <v>1.5741570749992557</v>
      </c>
      <c r="AU38" s="176">
        <f ca="1">_xll.Export_Bergomi_SimpleSquareRootCall($E38,$G38,AU$15,$B$15,$B$16,$B$17,$B$18,$B$19,$G38,$G38+$B$31,SUM!$F$12:$F$28,SUM!$G$12:$G$28,$B$21,$B$22,$B$23,$B$24,$B$25,$B$26,$B$27,$B$28,$B$29,$F$13)</f>
        <v>1.578742427523687</v>
      </c>
      <c r="AV38" s="176">
        <f ca="1">_xll.Export_Bergomi_SimpleSquareRootCall($E38,$G38,AV$15,$B$15,$B$16,$B$17,$B$18,$B$19,$G38,$G38+$B$31,SUM!$F$12:$F$28,SUM!$G$12:$G$28,$B$21,$B$22,$B$23,$B$24,$B$25,$B$26,$B$27,$B$28,$B$29,$F$13)</f>
        <v>1.6119104366829222</v>
      </c>
      <c r="AW38" s="176">
        <f ca="1">_xll.Export_Bergomi_SimpleSquareRootCall($E38,$G38,AW$15,$B$15,$B$16,$B$17,$B$18,$B$19,$G38,$G38+$B$31,SUM!$F$12:$F$28,SUM!$G$12:$G$28,$B$21,$B$22,$B$23,$B$24,$B$25,$B$26,$B$27,$B$28,$B$29,$F$13)</f>
        <v>1.6722825153148644</v>
      </c>
      <c r="AX38" s="176">
        <f ca="1">_xll.Export_Bergomi_SimpleSquareRootCall($E38,$G38,AX$15,$B$15,$B$16,$B$17,$B$18,$B$19,$G38,$G38+$B$31,SUM!$F$12:$F$28,SUM!$G$12:$G$28,$B$21,$B$22,$B$23,$B$24,$B$25,$B$26,$B$27,$B$28,$B$29,$F$13)</f>
        <v>1.7585798070156828</v>
      </c>
      <c r="AY38" s="176">
        <f ca="1">_xll.Export_Bergomi_SimpleSquareRootCall($E38,$G38,AY$15,$B$15,$B$16,$B$17,$B$18,$B$19,$G38,$G38+$B$31,SUM!$F$12:$F$28,SUM!$G$12:$G$28,$B$21,$B$22,$B$23,$B$24,$B$25,$B$26,$B$27,$B$28,$B$29,$F$13)</f>
        <v>1.8695267363326633</v>
      </c>
      <c r="AZ38" s="176">
        <f ca="1">_xll.Export_Bergomi_SimpleSquareRootCall($E38,$G38,AZ$15,$B$15,$B$16,$B$17,$B$18,$B$19,$G38,$G38+$B$31,SUM!$F$12:$F$28,SUM!$G$12:$G$28,$B$21,$B$22,$B$23,$B$24,$B$25,$B$26,$B$27,$B$28,$B$29,$F$13)</f>
        <v>2.0037272040084182</v>
      </c>
      <c r="BA38" s="176">
        <f ca="1">_xll.Export_Bergomi_SimpleSquareRootCall($E38,$G38,BA$15,$B$15,$B$16,$B$17,$B$18,$B$19,$G38,$G38+$B$31,SUM!$F$12:$F$28,SUM!$G$12:$G$28,$B$21,$B$22,$B$23,$B$24,$B$25,$B$26,$B$27,$B$28,$B$29,$F$13)</f>
        <v>2.1595209621949949</v>
      </c>
      <c r="BB38" s="176">
        <f ca="1">_xll.Export_Bergomi_SimpleSquareRootCall($E38,$G38,BB$15,$B$15,$B$16,$B$17,$B$18,$B$19,$G38,$G38+$B$31,SUM!$F$12:$F$28,SUM!$G$12:$G$28,$B$21,$B$22,$B$23,$B$24,$B$25,$B$26,$B$27,$B$28,$B$29,$F$13)</f>
        <v>2.334831630587253</v>
      </c>
      <c r="BC38" s="176">
        <f ca="1">_xll.Export_Bergomi_SimpleSquareRootCall($E38,$G38,BC$15,$B$15,$B$16,$B$17,$B$18,$B$19,$G38,$G38+$B$31,SUM!$F$12:$F$28,SUM!$G$12:$G$28,$B$21,$B$22,$B$23,$B$24,$B$25,$B$26,$B$27,$B$28,$B$29,$F$13)</f>
        <v>2.5270221959738142</v>
      </c>
      <c r="BD38" s="176">
        <f ca="1">_xll.Export_Bergomi_SimpleSquareRootCall($E38,$G38,BD$15,$B$15,$B$16,$B$17,$B$18,$B$19,$G38,$G38+$B$31,SUM!$F$12:$F$28,SUM!$G$12:$G$28,$B$21,$B$22,$B$23,$B$24,$B$25,$B$26,$B$27,$B$28,$B$29,$F$13)</f>
        <v>2.7327783325572881</v>
      </c>
      <c r="BE38" s="176">
        <f ca="1">_xll.Export_Bergomi_SimpleSquareRootCall($E38,$G38,BE$15,$B$15,$B$16,$B$17,$B$18,$B$19,$G38,$G38+$B$31,SUM!$F$12:$F$28,SUM!$G$12:$G$28,$B$21,$B$22,$B$23,$B$24,$B$25,$B$26,$B$27,$B$28,$B$29,$F$13)</f>
        <v>2.9480437177384173</v>
      </c>
      <c r="BF38" s="176">
        <f ca="1">_xll.Export_Bergomi_SimpleSquareRootCall($E38,$G38,BF$15,$B$15,$B$16,$B$17,$B$18,$B$19,$G38,$G38+$B$31,SUM!$F$12:$F$28,SUM!$G$12:$G$28,$B$21,$B$22,$B$23,$B$24,$B$25,$B$26,$B$27,$B$28,$B$29,$F$13)</f>
        <v>3.1680334180553742</v>
      </c>
      <c r="BG38" s="176">
        <f ca="1">_xll.Export_Bergomi_SimpleSquareRootCall($E38,$G38,BG$15,$B$15,$B$16,$B$17,$B$18,$B$19,$G38,$G38+$B$31,SUM!$F$12:$F$28,SUM!$G$12:$G$28,$B$21,$B$22,$B$23,$B$24,$B$25,$B$26,$B$27,$B$28,$B$29,$F$13)</f>
        <v>3.3873496129498157</v>
      </c>
      <c r="BH38" s="176">
        <f ca="1">_xll.Export_Bergomi_SimpleSquareRootCall($E38,$G38,BH$15,$B$15,$B$16,$B$17,$B$18,$B$19,$G38,$G38+$B$31,SUM!$F$12:$F$28,SUM!$G$12:$G$28,$B$21,$B$22,$B$23,$B$24,$B$25,$B$26,$B$27,$B$28,$B$29,$F$13)</f>
        <v>3.6002163764448305</v>
      </c>
      <c r="BI38" s="176">
        <f ca="1">_xll.Export_Bergomi_SimpleSquareRootCall($E38,$G38,BI$15,$B$15,$B$16,$B$17,$B$18,$B$19,$G38,$G38+$B$31,SUM!$F$12:$F$28,SUM!$G$12:$G$28,$B$21,$B$22,$B$23,$B$24,$B$25,$B$26,$B$27,$B$28,$B$29,$F$13)</f>
        <v>3.8008352159596059</v>
      </c>
      <c r="BL38" s="169" t="e">
        <f ca="1">_xll.Export_ParabolicVol_VolSwapOption($G38,$G38,$G38+$B$31,BL$15,$B$15,$B$16,$B$17,$B$18,$B$19,$B$21,$B$22,$B$23,$B$24,SUM!$F$12:$F$28,SUM!$G$12:$G$28,OptionRacine!$B$27,OptionRacine!$B$26,OptionRacine!$B$28,OptionRacine!$F$13,OptionRacine!$BL$11,OptionRacine!$B$29)</f>
        <v>#VALUE!</v>
      </c>
      <c r="BM38" s="169" t="e">
        <f ca="1">_xll.Export_ParabolicVol_VolSwapOption($G38,$G38,$G38+$B$31,BM$15,$B$15,$B$16,$B$17,$B$18,$B$19,$B$21,$B$22,$B$23,$B$24,SUM!$F$12:$F$28,SUM!$G$12:$G$28,OptionRacine!$B$27,OptionRacine!$B$26,OptionRacine!$B$28,OptionRacine!$F$13,OptionRacine!$BL$11,OptionRacine!$B$29)</f>
        <v>#VALUE!</v>
      </c>
      <c r="BN38" s="169" t="e">
        <f ca="1">_xll.Export_ParabolicVol_VolSwapOption($G38,$G38,$G38+$B$31,BN$15,$B$15,$B$16,$B$17,$B$18,$B$19,$B$21,$B$22,$B$23,$B$24,SUM!$F$12:$F$28,SUM!$G$12:$G$28,OptionRacine!$B$27,OptionRacine!$B$26,OptionRacine!$B$28,OptionRacine!$F$13,OptionRacine!$BL$11,OptionRacine!$B$29)</f>
        <v>#VALUE!</v>
      </c>
      <c r="BO38" s="169" t="e">
        <f ca="1">_xll.Export_ParabolicVol_VolSwapOption($G38,$G38,$G38+$B$31,BO$15,$B$15,$B$16,$B$17,$B$18,$B$19,$B$21,$B$22,$B$23,$B$24,SUM!$F$12:$F$28,SUM!$G$12:$G$28,OptionRacine!$B$27,OptionRacine!$B$26,OptionRacine!$B$28,OptionRacine!$F$13,OptionRacine!$BL$11,OptionRacine!$B$29)</f>
        <v>#VALUE!</v>
      </c>
      <c r="BP38" s="169" t="e">
        <f ca="1">_xll.Export_ParabolicVol_VolSwapOption($G38,$G38,$G38+$B$31,BP$15,$B$15,$B$16,$B$17,$B$18,$B$19,$B$21,$B$22,$B$23,$B$24,SUM!$F$12:$F$28,SUM!$G$12:$G$28,OptionRacine!$B$27,OptionRacine!$B$26,OptionRacine!$B$28,OptionRacine!$F$13,OptionRacine!$BL$11,OptionRacine!$B$29)</f>
        <v>#VALUE!</v>
      </c>
      <c r="BQ38" s="169" t="e">
        <f ca="1">_xll.Export_ParabolicVol_VolSwapOption($G38,$G38,$G38+$B$31,BQ$15,$B$15,$B$16,$B$17,$B$18,$B$19,$B$21,$B$22,$B$23,$B$24,SUM!$F$12:$F$28,SUM!$G$12:$G$28,OptionRacine!$B$27,OptionRacine!$B$26,OptionRacine!$B$28,OptionRacine!$F$13,OptionRacine!$BL$11,OptionRacine!$B$29)</f>
        <v>#VALUE!</v>
      </c>
      <c r="BR38" s="169" t="e">
        <f ca="1">_xll.Export_ParabolicVol_VolSwapOption($G38,$G38,$G38+$B$31,BR$15,$B$15,$B$16,$B$17,$B$18,$B$19,$B$21,$B$22,$B$23,$B$24,SUM!$F$12:$F$28,SUM!$G$12:$G$28,OptionRacine!$B$27,OptionRacine!$B$26,OptionRacine!$B$28,OptionRacine!$F$13,OptionRacine!$BL$11,OptionRacine!$B$29)</f>
        <v>#VALUE!</v>
      </c>
      <c r="BS38" s="169" t="e">
        <f ca="1">_xll.Export_ParabolicVol_VolSwapOption($G38,$G38,$G38+$B$31,BS$15,$B$15,$B$16,$B$17,$B$18,$B$19,$B$21,$B$22,$B$23,$B$24,SUM!$F$12:$F$28,SUM!$G$12:$G$28,OptionRacine!$B$27,OptionRacine!$B$26,OptionRacine!$B$28,OptionRacine!$F$13,OptionRacine!$BL$11,OptionRacine!$B$29)</f>
        <v>#VALUE!</v>
      </c>
      <c r="BT38" s="169" t="e">
        <f ca="1">_xll.Export_ParabolicVol_VolSwapOption($G38,$G38,$G38+$B$31,BT$15,$B$15,$B$16,$B$17,$B$18,$B$19,$B$21,$B$22,$B$23,$B$24,SUM!$F$12:$F$28,SUM!$G$12:$G$28,OptionRacine!$B$27,OptionRacine!$B$26,OptionRacine!$B$28,OptionRacine!$F$13,OptionRacine!$BL$11,OptionRacine!$B$29)</f>
        <v>#VALUE!</v>
      </c>
      <c r="BU38" s="169" t="e">
        <f ca="1">_xll.Export_ParabolicVol_VolSwapOption($G38,$G38,$G38+$B$31,BU$15,$B$15,$B$16,$B$17,$B$18,$B$19,$B$21,$B$22,$B$23,$B$24,SUM!$F$12:$F$28,SUM!$G$12:$G$28,OptionRacine!$B$27,OptionRacine!$B$26,OptionRacine!$B$28,OptionRacine!$F$13,OptionRacine!$BL$11,OptionRacine!$B$29)</f>
        <v>#VALUE!</v>
      </c>
      <c r="BV38" s="169" t="e">
        <f ca="1">_xll.Export_ParabolicVol_VolSwapOption($G38,$G38,$G38+$B$31,BV$15,$B$15,$B$16,$B$17,$B$18,$B$19,$B$21,$B$22,$B$23,$B$24,SUM!$F$12:$F$28,SUM!$G$12:$G$28,OptionRacine!$B$27,OptionRacine!$B$26,OptionRacine!$B$28,OptionRacine!$F$13,OptionRacine!$BL$11,OptionRacine!$B$29)</f>
        <v>#VALUE!</v>
      </c>
      <c r="BW38" s="169" t="e">
        <f ca="1">_xll.Export_ParabolicVol_VolSwapOption($G38,$G38,$G38+$B$31,BW$15,$B$15,$B$16,$B$17,$B$18,$B$19,$B$21,$B$22,$B$23,$B$24,SUM!$F$12:$F$28,SUM!$G$12:$G$28,OptionRacine!$B$27,OptionRacine!$B$26,OptionRacine!$B$28,OptionRacine!$F$13,OptionRacine!$BL$11,OptionRacine!$B$29)</f>
        <v>#VALUE!</v>
      </c>
      <c r="BX38" s="169" t="e">
        <f ca="1">_xll.Export_ParabolicVol_VolSwapOption($G38,$G38,$G38+$B$31,BX$15,$B$15,$B$16,$B$17,$B$18,$B$19,$B$21,$B$22,$B$23,$B$24,SUM!$F$12:$F$28,SUM!$G$12:$G$28,OptionRacine!$B$27,OptionRacine!$B$26,OptionRacine!$B$28,OptionRacine!$F$13,OptionRacine!$BL$11,OptionRacine!$B$29)</f>
        <v>#VALUE!</v>
      </c>
      <c r="BY38" s="169" t="e">
        <f ca="1">_xll.Export_ParabolicVol_VolSwapOption($G38,$G38,$G38+$B$31,BY$15,$B$15,$B$16,$B$17,$B$18,$B$19,$B$21,$B$22,$B$23,$B$24,SUM!$F$12:$F$28,SUM!$G$12:$G$28,OptionRacine!$B$27,OptionRacine!$B$26,OptionRacine!$B$28,OptionRacine!$F$13,OptionRacine!$BL$11,OptionRacine!$B$29)</f>
        <v>#VALUE!</v>
      </c>
      <c r="BZ38" s="169" t="e">
        <f ca="1">_xll.Export_ParabolicVol_VolSwapOption($G38,$G38,$G38+$B$31,BZ$15,$B$15,$B$16,$B$17,$B$18,$B$19,$B$21,$B$22,$B$23,$B$24,SUM!$F$12:$F$28,SUM!$G$12:$G$28,OptionRacine!$B$27,OptionRacine!$B$26,OptionRacine!$B$28,OptionRacine!$F$13,OptionRacine!$BL$11,OptionRacine!$B$29)</f>
        <v>#VALUE!</v>
      </c>
      <c r="CA38" s="169" t="e">
        <f ca="1">_xll.Export_ParabolicVol_VolSwapOption($G38,$G38,$G38+$B$31,CA$15,$B$15,$B$16,$B$17,$B$18,$B$19,$B$21,$B$22,$B$23,$B$24,SUM!$F$12:$F$28,SUM!$G$12:$G$28,OptionRacine!$B$27,OptionRacine!$B$26,OptionRacine!$B$28,OptionRacine!$F$13,OptionRacine!$BL$11,OptionRacine!$B$29)</f>
        <v>#VALUE!</v>
      </c>
      <c r="CB38" s="169" t="e">
        <f ca="1">_xll.Export_ParabolicVol_VolSwapOption($G38,$G38,$G38+$B$31,CB$15,$B$15,$B$16,$B$17,$B$18,$B$19,$B$21,$B$22,$B$23,$B$24,SUM!$F$12:$F$28,SUM!$G$12:$G$28,OptionRacine!$B$27,OptionRacine!$B$26,OptionRacine!$B$28,OptionRacine!$F$13,OptionRacine!$BL$11,OptionRacine!$B$29)</f>
        <v>#VALUE!</v>
      </c>
      <c r="CC38" s="169" t="e">
        <f ca="1">_xll.Export_ParabolicVol_VolSwapOption($G38,$G38,$G38+$B$31,CC$15,$B$15,$B$16,$B$17,$B$18,$B$19,$B$21,$B$22,$B$23,$B$24,SUM!$F$12:$F$28,SUM!$G$12:$G$28,OptionRacine!$B$27,OptionRacine!$B$26,OptionRacine!$B$28,OptionRacine!$F$13,OptionRacine!$BL$11,OptionRacine!$B$29)</f>
        <v>#VALUE!</v>
      </c>
      <c r="CD38" s="169" t="e">
        <f ca="1">_xll.Export_ParabolicVol_VolSwapOption($G38,$G38,$G38+$B$31,CD$15,$B$15,$B$16,$B$17,$B$18,$B$19,$B$21,$B$22,$B$23,$B$24,SUM!$F$12:$F$28,SUM!$G$12:$G$28,OptionRacine!$B$27,OptionRacine!$B$26,OptionRacine!$B$28,OptionRacine!$F$13,OptionRacine!$BL$11,OptionRacine!$B$29)</f>
        <v>#VALUE!</v>
      </c>
      <c r="CE38" s="169" t="e">
        <f ca="1">_xll.Export_ParabolicVol_VolSwapOption($G38,$G38,$G38+$B$31,CE$15,$B$15,$B$16,$B$17,$B$18,$B$19,$B$21,$B$22,$B$23,$B$24,SUM!$F$12:$F$28,SUM!$G$12:$G$28,OptionRacine!$B$27,OptionRacine!$B$26,OptionRacine!$B$28,OptionRacine!$F$13,OptionRacine!$BL$11,OptionRacine!$B$29)</f>
        <v>#VALUE!</v>
      </c>
      <c r="CF38" s="169" t="e">
        <f ca="1">_xll.Export_ParabolicVol_VolSwapOption($G38,$G38,$G38+$B$31,CF$15,$B$15,$B$16,$B$17,$B$18,$B$19,$B$21,$B$22,$B$23,$B$24,SUM!$F$12:$F$28,SUM!$G$12:$G$28,OptionRacine!$B$27,OptionRacine!$B$26,OptionRacine!$B$28,OptionRacine!$F$13,OptionRacine!$BL$11,OptionRacine!$B$29)</f>
        <v>#VALUE!</v>
      </c>
      <c r="CG38" s="169" t="e">
        <f ca="1">_xll.Export_ParabolicVol_VolSwapOption($G38,$G38,$G38+$B$31,CG$15,$B$15,$B$16,$B$17,$B$18,$B$19,$B$21,$B$22,$B$23,$B$24,SUM!$F$12:$F$28,SUM!$G$12:$G$28,OptionRacine!$B$27,OptionRacine!$B$26,OptionRacine!$B$28,OptionRacine!$F$13,OptionRacine!$BL$11,OptionRacine!$B$29)</f>
        <v>#VALUE!</v>
      </c>
      <c r="CH38" s="169" t="e">
        <f ca="1">_xll.Export_ParabolicVol_VolSwapOption($G38,$G38,$G38+$B$31,CH$15,$B$15,$B$16,$B$17,$B$18,$B$19,$B$21,$B$22,$B$23,$B$24,SUM!$F$12:$F$28,SUM!$G$12:$G$28,OptionRacine!$B$27,OptionRacine!$B$26,OptionRacine!$B$28,OptionRacine!$F$13,OptionRacine!$BL$11,OptionRacine!$B$29)</f>
        <v>#VALUE!</v>
      </c>
      <c r="CI38" s="169" t="e">
        <f ca="1">_xll.Export_ParabolicVol_VolSwapOption($G38,$G38,$G38+$B$31,CI$15,$B$15,$B$16,$B$17,$B$18,$B$19,$B$21,$B$22,$B$23,$B$24,SUM!$F$12:$F$28,SUM!$G$12:$G$28,OptionRacine!$B$27,OptionRacine!$B$26,OptionRacine!$B$28,OptionRacine!$F$13,OptionRacine!$BL$11,OptionRacine!$B$29)</f>
        <v>#VALUE!</v>
      </c>
      <c r="CJ38" s="169" t="e">
        <f ca="1">_xll.Export_ParabolicVol_VolSwapOption($G38,$G38,$G38+$B$31,CJ$15,$B$15,$B$16,$B$17,$B$18,$B$19,$B$21,$B$22,$B$23,$B$24,SUM!$F$12:$F$28,SUM!$G$12:$G$28,OptionRacine!$B$27,OptionRacine!$B$26,OptionRacine!$B$28,OptionRacine!$F$13,OptionRacine!$BL$11,OptionRacine!$B$29)</f>
        <v>#VALUE!</v>
      </c>
      <c r="CK38" s="169" t="e">
        <f ca="1">_xll.Export_ParabolicVol_VolSwapOption($G38,$G38,$G38+$B$31,CK$15,$B$15,$B$16,$B$17,$B$18,$B$19,$B$21,$B$22,$B$23,$B$24,SUM!$F$12:$F$28,SUM!$G$12:$G$28,OptionRacine!$B$27,OptionRacine!$B$26,OptionRacine!$B$28,OptionRacine!$F$13,OptionRacine!$BL$11,OptionRacine!$B$29)</f>
        <v>#VALUE!</v>
      </c>
      <c r="CN38" s="181">
        <f ca="1">_xll.Export_ParabolicVol_VIXLikeOption(SUM!$F$12:$F$28,SUM!$G$12:$G$28,$E38,$G38,CN$15,$B$15,$B$16,$B$17,$B$18,$B$19,$B$21,$B$22,$B$23,$B$24,$B$25,$B$27,$B$26,$B$28,$F$13,$B$31,$CN$11,$B$29)</f>
        <v>3.5207372524746332</v>
      </c>
      <c r="CO38" s="181">
        <f ca="1">_xll.Export_ParabolicVol_VIXLikeOption(SUM!$F$12:$F$28,SUM!$G$12:$G$28,$E38,$G38,CO$15,$B$15,$B$16,$B$17,$B$18,$B$19,$B$21,$B$22,$B$23,$B$24,$B$25,$B$27,$B$26,$B$28,$F$13,$B$31,$CN$11,$B$29)</f>
        <v>3.1300740636947975</v>
      </c>
      <c r="CP38" s="181">
        <f ca="1">_xll.Export_ParabolicVol_VIXLikeOption(SUM!$F$12:$F$28,SUM!$G$12:$G$28,$E38,$G38,CP$15,$B$15,$B$16,$B$17,$B$18,$B$19,$B$21,$B$22,$B$23,$B$24,$B$25,$B$27,$B$26,$B$28,$F$13,$B$31,$CN$11,$B$29)</f>
        <v>2.7889284417052327</v>
      </c>
      <c r="CQ38" s="181">
        <f ca="1">_xll.Export_ParabolicVol_VIXLikeOption(SUM!$F$12:$F$28,SUM!$G$12:$G$28,$E38,$G38,CQ$15,$B$15,$B$16,$B$17,$B$18,$B$19,$B$21,$B$22,$B$23,$B$24,$B$25,$B$27,$B$26,$B$28,$F$13,$B$31,$CN$11,$B$29)</f>
        <v>2.4951642281759643</v>
      </c>
      <c r="CR38" s="181">
        <f ca="1">_xll.Export_ParabolicVol_VIXLikeOption(SUM!$F$12:$F$28,SUM!$G$12:$G$28,$E38,$G38,CR$15,$B$15,$B$16,$B$17,$B$18,$B$19,$B$21,$B$22,$B$23,$B$24,$B$25,$B$27,$B$26,$B$28,$F$13,$B$31,$CN$11,$B$29)</f>
        <v>2.2465427765349633</v>
      </c>
      <c r="CS38" s="181">
        <f ca="1">_xll.Export_ParabolicVol_VIXLikeOption(SUM!$F$12:$F$28,SUM!$G$12:$G$28,$E38,$G38,CS$15,$B$15,$B$16,$B$17,$B$18,$B$19,$B$21,$B$22,$B$23,$B$24,$B$25,$B$27,$B$26,$B$28,$F$13,$B$31,$CN$11,$B$29)</f>
        <v>2.0407529645462099</v>
      </c>
      <c r="CT38" s="181">
        <f ca="1">_xll.Export_ParabolicVol_VIXLikeOption(SUM!$F$12:$F$28,SUM!$G$12:$G$28,$E38,$G38,CT$15,$B$15,$B$16,$B$17,$B$18,$B$19,$B$21,$B$22,$B$23,$B$24,$B$25,$B$27,$B$26,$B$28,$F$13,$B$31,$CN$11,$B$29)</f>
        <v>1.8754522882611062</v>
      </c>
      <c r="CU38" s="181">
        <f ca="1">_xll.Export_ParabolicVol_VIXLikeOption(SUM!$F$12:$F$28,SUM!$G$12:$G$28,$E38,$G38,CU$15,$B$15,$B$16,$B$17,$B$18,$B$19,$B$21,$B$22,$B$23,$B$24,$B$25,$B$27,$B$26,$B$28,$F$13,$B$31,$CN$11,$B$29)</f>
        <v>1.7483181878011067</v>
      </c>
      <c r="CV38" s="181">
        <f ca="1">_xll.Export_ParabolicVol_VIXLikeOption(SUM!$F$12:$F$28,SUM!$G$12:$G$28,$E38,$G38,CV$15,$B$15,$B$16,$B$17,$B$18,$B$19,$B$21,$B$22,$B$23,$B$24,$B$25,$B$27,$B$26,$B$28,$F$13,$B$31,$CN$11,$B$29)</f>
        <v>1.657104837275917</v>
      </c>
      <c r="CW38" s="181">
        <f ca="1">_xll.Export_ParabolicVol_VIXLikeOption(SUM!$F$12:$F$28,SUM!$G$12:$G$28,$E38,$G38,CW$15,$B$15,$B$16,$B$17,$B$18,$B$19,$B$21,$B$22,$B$23,$B$24,$B$25,$B$27,$B$26,$B$28,$F$13,$B$31,$CN$11,$B$29)</f>
        <v>1.5996976925078343</v>
      </c>
      <c r="CX38" s="181">
        <f ca="1">_xll.Export_ParabolicVol_VIXLikeOption(SUM!$F$12:$F$28,SUM!$G$12:$G$28,$E38,$G38,CX$15,$B$15,$B$16,$B$17,$B$18,$B$19,$B$21,$B$22,$B$23,$B$24,$B$25,$B$27,$B$26,$B$28,$F$13,$B$31,$CN$11,$B$29)</f>
        <v>1.5741570749992557</v>
      </c>
      <c r="CY38" s="181">
        <f ca="1">_xll.Export_ParabolicVol_VIXLikeOption(SUM!$F$12:$F$28,SUM!$G$12:$G$28,$E38,$G38,CY$15,$B$15,$B$16,$B$17,$B$18,$B$19,$B$21,$B$22,$B$23,$B$24,$B$25,$B$27,$B$26,$B$28,$F$13,$B$31,$CN$11,$B$29)</f>
        <v>1.578742427523687</v>
      </c>
      <c r="CZ38" s="181">
        <f ca="1">_xll.Export_ParabolicVol_VIXLikeOption(SUM!$F$12:$F$28,SUM!$G$12:$G$28,$E38,$G38,CZ$15,$B$15,$B$16,$B$17,$B$18,$B$19,$B$21,$B$22,$B$23,$B$24,$B$25,$B$27,$B$26,$B$28,$F$13,$B$31,$CN$11,$B$29)</f>
        <v>1.6119104366829222</v>
      </c>
      <c r="DA38" s="181">
        <f ca="1">_xll.Export_ParabolicVol_VIXLikeOption(SUM!$F$12:$F$28,SUM!$G$12:$G$28,$E38,$G38,DA$15,$B$15,$B$16,$B$17,$B$18,$B$19,$B$21,$B$22,$B$23,$B$24,$B$25,$B$27,$B$26,$B$28,$F$13,$B$31,$CN$11,$B$29)</f>
        <v>1.6722825153148644</v>
      </c>
      <c r="DB38" s="181">
        <f ca="1">_xll.Export_ParabolicVol_VIXLikeOption(SUM!$F$12:$F$28,SUM!$G$12:$G$28,$E38,$G38,DB$15,$B$15,$B$16,$B$17,$B$18,$B$19,$B$21,$B$22,$B$23,$B$24,$B$25,$B$27,$B$26,$B$28,$F$13,$B$31,$CN$11,$B$29)</f>
        <v>1.7585798070156828</v>
      </c>
      <c r="DC38" s="181">
        <f ca="1">_xll.Export_ParabolicVol_VIXLikeOption(SUM!$F$12:$F$28,SUM!$G$12:$G$28,$E38,$G38,DC$15,$B$15,$B$16,$B$17,$B$18,$B$19,$B$21,$B$22,$B$23,$B$24,$B$25,$B$27,$B$26,$B$28,$F$13,$B$31,$CN$11,$B$29)</f>
        <v>1.8695267363326633</v>
      </c>
      <c r="DD38" s="181">
        <f ca="1">_xll.Export_ParabolicVol_VIXLikeOption(SUM!$F$12:$F$28,SUM!$G$12:$G$28,$E38,$G38,DD$15,$B$15,$B$16,$B$17,$B$18,$B$19,$B$21,$B$22,$B$23,$B$24,$B$25,$B$27,$B$26,$B$28,$F$13,$B$31,$CN$11,$B$29)</f>
        <v>2.0037272040084182</v>
      </c>
      <c r="DE38" s="181">
        <f ca="1">_xll.Export_ParabolicVol_VIXLikeOption(SUM!$F$12:$F$28,SUM!$G$12:$G$28,$E38,$G38,DE$15,$B$15,$B$16,$B$17,$B$18,$B$19,$B$21,$B$22,$B$23,$B$24,$B$25,$B$27,$B$26,$B$28,$F$13,$B$31,$CN$11,$B$29)</f>
        <v>2.1595209621949949</v>
      </c>
      <c r="DF38" s="181">
        <f ca="1">_xll.Export_ParabolicVol_VIXLikeOption(SUM!$F$12:$F$28,SUM!$G$12:$G$28,$E38,$G38,DF$15,$B$15,$B$16,$B$17,$B$18,$B$19,$B$21,$B$22,$B$23,$B$24,$B$25,$B$27,$B$26,$B$28,$F$13,$B$31,$CN$11,$B$29)</f>
        <v>2.334831630587253</v>
      </c>
      <c r="DG38" s="181">
        <f ca="1">_xll.Export_ParabolicVol_VIXLikeOption(SUM!$F$12:$F$28,SUM!$G$12:$G$28,$E38,$G38,DG$15,$B$15,$B$16,$B$17,$B$18,$B$19,$B$21,$B$22,$B$23,$B$24,$B$25,$B$27,$B$26,$B$28,$F$13,$B$31,$CN$11,$B$29)</f>
        <v>2.5270221959738142</v>
      </c>
      <c r="DH38" s="181">
        <f ca="1">_xll.Export_ParabolicVol_VIXLikeOption(SUM!$F$12:$F$28,SUM!$G$12:$G$28,$E38,$G38,DH$15,$B$15,$B$16,$B$17,$B$18,$B$19,$B$21,$B$22,$B$23,$B$24,$B$25,$B$27,$B$26,$B$28,$F$13,$B$31,$CN$11,$B$29)</f>
        <v>2.7327783325572881</v>
      </c>
      <c r="DI38" s="181">
        <f ca="1">_xll.Export_ParabolicVol_VIXLikeOption(SUM!$F$12:$F$28,SUM!$G$12:$G$28,$E38,$G38,DI$15,$B$15,$B$16,$B$17,$B$18,$B$19,$B$21,$B$22,$B$23,$B$24,$B$25,$B$27,$B$26,$B$28,$F$13,$B$31,$CN$11,$B$29)</f>
        <v>2.9480437177384173</v>
      </c>
      <c r="DJ38" s="181">
        <f ca="1">_xll.Export_ParabolicVol_VIXLikeOption(SUM!$F$12:$F$28,SUM!$G$12:$G$28,$E38,$G38,DJ$15,$B$15,$B$16,$B$17,$B$18,$B$19,$B$21,$B$22,$B$23,$B$24,$B$25,$B$27,$B$26,$B$28,$F$13,$B$31,$CN$11,$B$29)</f>
        <v>3.1680334180553742</v>
      </c>
      <c r="DK38" s="181">
        <f ca="1">_xll.Export_ParabolicVol_VIXLikeOption(SUM!$F$12:$F$28,SUM!$G$12:$G$28,$E38,$G38,DK$15,$B$15,$B$16,$B$17,$B$18,$B$19,$B$21,$B$22,$B$23,$B$24,$B$25,$B$27,$B$26,$B$28,$F$13,$B$31,$CN$11,$B$29)</f>
        <v>3.3873496129498157</v>
      </c>
      <c r="DL38" s="181">
        <f ca="1">_xll.Export_ParabolicVol_VIXLikeOption(SUM!$F$12:$F$28,SUM!$G$12:$G$28,$E38,$G38,DL$15,$B$15,$B$16,$B$17,$B$18,$B$19,$B$21,$B$22,$B$23,$B$24,$B$25,$B$27,$B$26,$B$28,$F$13,$B$31,$CN$11,$B$29)</f>
        <v>3.6002163764448305</v>
      </c>
      <c r="DM38" s="181">
        <f ca="1">_xll.Export_ParabolicVol_VIXLikeOption(SUM!$F$12:$F$28,SUM!$G$12:$G$28,$E38,$G38,DM$15,$B$15,$B$16,$B$17,$B$18,$B$19,$B$21,$B$22,$B$23,$B$24,$B$25,$B$27,$B$26,$B$28,$F$13,$B$31,$CN$11,$B$29)</f>
        <v>3.8008352159596059</v>
      </c>
    </row>
    <row r="39" spans="5:117" customFormat="1" ht="15.75" thickBot="1">
      <c r="E39" s="26">
        <v>19</v>
      </c>
      <c r="F39" s="42">
        <v>42419</v>
      </c>
      <c r="G39" s="13">
        <f ca="1">(F39-SUM!$B$4)/365.25</f>
        <v>1.946611909650924</v>
      </c>
      <c r="I39" s="176">
        <f ca="1">_xll.Export_ParabolicVol_SimpleSquareRootCall($E39,$G39,I$15,$B$21,$B$22,$B$23,$B$24,$B$25,$B$27,$B$28,$F$13)</f>
        <v>3.5016547671362668</v>
      </c>
      <c r="J39" s="176">
        <f ca="1">_xll.Export_ParabolicVol_SimpleSquareRootCall($E39,$G39,J$15,$B$21,$B$22,$B$23,$B$24,$B$25,$B$27,$B$28,$F$13)</f>
        <v>3.1098884224446777</v>
      </c>
      <c r="K39" s="176">
        <f ca="1">_xll.Export_ParabolicVol_SimpleSquareRootCall($E39,$G39,K$15,$B$21,$B$22,$B$23,$B$24,$B$25,$B$27,$B$28,$F$13)</f>
        <v>2.7680922444818674</v>
      </c>
      <c r="L39" s="176">
        <f ca="1">_xll.Export_ParabolicVol_SimpleSquareRootCall($E39,$G39,L$15,$B$21,$B$22,$B$23,$B$24,$B$25,$B$27,$B$28,$F$13)</f>
        <v>2.4741598018757136</v>
      </c>
      <c r="M39" s="176">
        <f ca="1">_xll.Export_ParabolicVol_SimpleSquareRootCall($E39,$G39,M$15,$B$21,$B$22,$B$23,$B$24,$B$25,$B$27,$B$28,$F$13)</f>
        <v>2.2258667948240003</v>
      </c>
      <c r="N39" s="176">
        <f ca="1">_xll.Export_ParabolicVol_SimpleSquareRootCall($E39,$G39,N$15,$B$21,$B$22,$B$23,$B$24,$B$25,$B$27,$B$28,$F$13)</f>
        <v>2.0209030434138091</v>
      </c>
      <c r="O39" s="176">
        <f ca="1">_xll.Export_ParabolicVol_SimpleSquareRootCall($E39,$G39,O$15,$B$21,$B$22,$B$23,$B$24,$B$25,$B$27,$B$28,$F$13)</f>
        <v>1.8569166592763087</v>
      </c>
      <c r="P39" s="176">
        <f ca="1">_xll.Export_ParabolicVol_SimpleSquareRootCall($E39,$G39,P$15,$B$21,$B$22,$B$23,$B$24,$B$25,$B$27,$B$28,$F$13)</f>
        <v>1.7315691130492812</v>
      </c>
      <c r="Q39" s="176">
        <f ca="1">_xll.Export_ParabolicVol_SimpleSquareRootCall($E39,$G39,Q$15,$B$21,$B$22,$B$23,$B$24,$B$25,$B$27,$B$28,$F$13)</f>
        <v>1.6425957961614284</v>
      </c>
      <c r="R39" s="176">
        <f ca="1">_xll.Export_ParabolicVol_SimpleSquareRootCall($E39,$G39,R$15,$B$21,$B$22,$B$23,$B$24,$B$25,$B$27,$B$28,$F$13)</f>
        <v>1.5878636614142072</v>
      </c>
      <c r="S39" s="176">
        <f ca="1">_xll.Export_ParabolicVol_SimpleSquareRootCall($E39,$G39,S$15,$B$21,$B$22,$B$23,$B$24,$B$25,$B$27,$B$28,$F$13)</f>
        <v>1.5654165698114015</v>
      </c>
      <c r="T39" s="176">
        <f ca="1">_xll.Export_ParabolicVol_SimpleSquareRootCall($E39,$G39,T$15,$B$21,$B$22,$B$23,$B$24,$B$25,$B$27,$B$28,$F$13)</f>
        <v>1.5734994960931379</v>
      </c>
      <c r="U39" s="176">
        <f ca="1">_xll.Export_ParabolicVol_SimpleSquareRootCall($E39,$G39,U$15,$B$21,$B$22,$B$23,$B$24,$B$25,$B$27,$B$28,$F$13)</f>
        <v>1.6105545375795505</v>
      </c>
      <c r="V39" s="176">
        <f ca="1">_xll.Export_ParabolicVol_SimpleSquareRootCall($E39,$G39,V$15,$B$21,$B$22,$B$23,$B$24,$B$25,$B$27,$B$28,$F$13)</f>
        <v>1.6751842202528344</v>
      </c>
      <c r="W39" s="176">
        <f ca="1">_xll.Export_ParabolicVol_SimpleSquareRootCall($E39,$G39,W$15,$B$21,$B$22,$B$23,$B$24,$B$25,$B$27,$B$28,$F$13)</f>
        <v>1.7660805122943553</v>
      </c>
      <c r="X39" s="176">
        <f ca="1">_xll.Export_ParabolicVol_SimpleSquareRootCall($E39,$G39,X$15,$B$21,$B$22,$B$23,$B$24,$B$25,$B$27,$B$28,$F$13)</f>
        <v>1.8819210594208076</v>
      </c>
      <c r="Y39" s="176">
        <f ca="1">_xll.Export_ParabolicVol_SimpleSquareRootCall($E39,$G39,Y$15,$B$21,$B$22,$B$23,$B$24,$B$25,$B$27,$B$28,$F$13)</f>
        <v>2.0212374878992807</v>
      </c>
      <c r="Z39" s="176">
        <f ca="1">_xll.Export_ParabolicVol_SimpleSquareRootCall($E39,$G39,Z$15,$B$21,$B$22,$B$23,$B$24,$B$25,$B$27,$B$28,$F$13)</f>
        <v>2.1822643411524174</v>
      </c>
      <c r="AA39" s="176">
        <f ca="1">_xll.Export_ParabolicVol_SimpleSquareRootCall($E39,$G39,AA$15,$B$21,$B$22,$B$23,$B$24,$B$25,$B$27,$B$28,$F$13)</f>
        <v>2.3627814520681261</v>
      </c>
      <c r="AB39" s="176">
        <f ca="1">_xll.Export_ParabolicVol_SimpleSquareRootCall($E39,$G39,AB$15,$B$21,$B$22,$B$23,$B$24,$B$25,$B$27,$B$28,$F$13)</f>
        <v>2.5599672333956165</v>
      </c>
      <c r="AC39" s="176">
        <f ca="1">_xll.Export_ParabolicVol_SimpleSquareRootCall($E39,$G39,AC$15,$B$21,$B$22,$B$23,$B$24,$B$25,$B$27,$B$28,$F$13)</f>
        <v>2.7702850677611459</v>
      </c>
      <c r="AD39" s="176">
        <f ca="1">_xll.Export_ParabolicVol_SimpleSquareRootCall($E39,$G39,AD$15,$B$21,$B$22,$B$23,$B$24,$B$25,$B$27,$B$28,$F$13)</f>
        <v>2.9894287898414618</v>
      </c>
      <c r="AE39" s="176">
        <f ca="1">_xll.Export_ParabolicVol_SimpleSquareRootCall($E39,$G39,AE$15,$B$21,$B$22,$B$23,$B$24,$B$25,$B$27,$B$28,$F$13)</f>
        <v>3.2123547107270731</v>
      </c>
      <c r="AF39" s="176">
        <f ca="1">_xll.Export_ParabolicVol_SimpleSquareRootCall($E39,$G39,AF$15,$B$21,$B$22,$B$23,$B$24,$B$25,$B$27,$B$28,$F$13)</f>
        <v>3.433424763967071</v>
      </c>
      <c r="AG39" s="176">
        <f ca="1">_xll.Export_ParabolicVol_SimpleSquareRootCall($E39,$G39,AG$15,$B$21,$B$22,$B$23,$B$24,$B$25,$B$27,$B$28,$F$13)</f>
        <v>3.6466759713344143</v>
      </c>
      <c r="AH39" s="176">
        <f ca="1">_xll.Export_ParabolicVol_SimpleSquareRootCall($E39,$G39,AH$15,$B$21,$B$22,$B$23,$B$24,$B$25,$B$27,$B$28,$F$13)</f>
        <v>3.846213838781539</v>
      </c>
      <c r="AJ39" s="176">
        <f ca="1">_xll.Export_Bergomi_SimpleSquareRootCall($E39,$G39,AJ$15,$B$15,$B$16,$B$17,$B$18,$B$19,$G39,$G39+$B$31,SUM!$F$12:$F$28,SUM!$G$12:$G$28,$B$21,$B$22,$B$23,$B$24,$B$25,$B$26,$B$27,$B$28,$B$29,$F$13)</f>
        <v>3.5016629980338254</v>
      </c>
      <c r="AK39" s="176">
        <f ca="1">_xll.Export_Bergomi_SimpleSquareRootCall($E39,$G39,AK$15,$B$15,$B$16,$B$17,$B$18,$B$19,$G39,$G39+$B$31,SUM!$F$12:$F$28,SUM!$G$12:$G$28,$B$21,$B$22,$B$23,$B$24,$B$25,$B$26,$B$27,$B$28,$B$29,$F$13)</f>
        <v>3.1098354781477324</v>
      </c>
      <c r="AL39" s="176">
        <f ca="1">_xll.Export_Bergomi_SimpleSquareRootCall($E39,$G39,AL$15,$B$15,$B$16,$B$17,$B$18,$B$19,$G39,$G39+$B$31,SUM!$F$12:$F$28,SUM!$G$12:$G$28,$B$21,$B$22,$B$23,$B$24,$B$25,$B$26,$B$27,$B$28,$B$29,$F$13)</f>
        <v>2.7679857159776882</v>
      </c>
      <c r="AM39" s="176">
        <f ca="1">_xll.Export_Bergomi_SimpleSquareRootCall($E39,$G39,AM$15,$B$15,$B$16,$B$17,$B$18,$B$19,$G39,$G39+$B$31,SUM!$F$12:$F$28,SUM!$G$12:$G$28,$B$21,$B$22,$B$23,$B$24,$B$25,$B$26,$B$27,$B$28,$B$29,$F$13)</f>
        <v>2.4740066695452505</v>
      </c>
      <c r="AN39" s="176">
        <f ca="1">_xll.Export_Bergomi_SimpleSquareRootCall($E39,$G39,AN$15,$B$15,$B$16,$B$17,$B$18,$B$19,$G39,$G39+$B$31,SUM!$F$12:$F$28,SUM!$G$12:$G$28,$B$21,$B$22,$B$23,$B$24,$B$25,$B$26,$B$27,$B$28,$B$29,$F$13)</f>
        <v>2.225673205761018</v>
      </c>
      <c r="AO39" s="176">
        <f ca="1">_xll.Export_Bergomi_SimpleSquareRootCall($E39,$G39,AO$15,$B$15,$B$16,$B$17,$B$18,$B$19,$G39,$G39+$B$31,SUM!$F$12:$F$28,SUM!$G$12:$G$28,$B$21,$B$22,$B$23,$B$24,$B$25,$B$26,$B$27,$B$28,$B$29,$F$13)</f>
        <v>2.0206741666677712</v>
      </c>
      <c r="AP39" s="176">
        <f ca="1">_xll.Export_Bergomi_SimpleSquareRootCall($E39,$G39,AP$15,$B$15,$B$16,$B$17,$B$18,$B$19,$G39,$G39+$B$31,SUM!$F$12:$F$28,SUM!$G$12:$G$28,$B$21,$B$22,$B$23,$B$24,$B$25,$B$26,$B$27,$B$28,$B$29,$F$13)</f>
        <v>1.8566566145089101</v>
      </c>
      <c r="AQ39" s="176">
        <f ca="1">_xll.Export_Bergomi_SimpleSquareRootCall($E39,$G39,AQ$15,$B$15,$B$16,$B$17,$B$18,$B$19,$G39,$G39+$B$31,SUM!$F$12:$F$28,SUM!$G$12:$G$28,$B$21,$B$22,$B$23,$B$24,$B$25,$B$26,$B$27,$B$28,$B$29,$F$13)</f>
        <v>1.7312809674925305</v>
      </c>
      <c r="AR39" s="176">
        <f ca="1">_xll.Export_Bergomi_SimpleSquareRootCall($E39,$G39,AR$15,$B$15,$B$16,$B$17,$B$18,$B$19,$G39,$G39+$B$31,SUM!$F$12:$F$28,SUM!$G$12:$G$28,$B$21,$B$22,$B$23,$B$24,$B$25,$B$26,$B$27,$B$28,$B$29,$F$13)</f>
        <v>1.6422816232151527</v>
      </c>
      <c r="AS39" s="176">
        <f ca="1">_xll.Export_Bergomi_SimpleSquareRootCall($E39,$G39,AS$15,$B$15,$B$16,$B$17,$B$18,$B$19,$G39,$G39+$B$31,SUM!$F$12:$F$28,SUM!$G$12:$G$28,$B$21,$B$22,$B$23,$B$24,$B$25,$B$26,$B$27,$B$28,$B$29,$F$13)</f>
        <v>1.5875246526662581</v>
      </c>
      <c r="AT39" s="176">
        <f ca="1">_xll.Export_Bergomi_SimpleSquareRootCall($E39,$G39,AT$15,$B$15,$B$16,$B$17,$B$18,$B$19,$G39,$G39+$B$31,SUM!$F$12:$F$28,SUM!$G$12:$G$28,$B$21,$B$22,$B$23,$B$24,$B$25,$B$26,$B$27,$B$28,$B$29,$F$13)</f>
        <v>1.5650531914764307</v>
      </c>
      <c r="AU39" s="176">
        <f ca="1">_xll.Export_Bergomi_SimpleSquareRootCall($E39,$G39,AU$15,$B$15,$B$16,$B$17,$B$18,$B$19,$G39,$G39+$B$31,SUM!$F$12:$F$28,SUM!$G$12:$G$28,$B$21,$B$22,$B$23,$B$24,$B$25,$B$26,$B$27,$B$28,$B$29,$F$13)</f>
        <v>1.5731116811964201</v>
      </c>
      <c r="AV39" s="176">
        <f ca="1">_xll.Export_Bergomi_SimpleSquareRootCall($E39,$G39,AV$15,$B$15,$B$16,$B$17,$B$18,$B$19,$G39,$G39+$B$31,SUM!$F$12:$F$28,SUM!$G$12:$G$28,$B$21,$B$22,$B$23,$B$24,$B$25,$B$26,$B$27,$B$28,$B$29,$F$13)</f>
        <v>1.6101419064992393</v>
      </c>
      <c r="AW39" s="176">
        <f ca="1">_xll.Export_Bergomi_SimpleSquareRootCall($E39,$G39,AW$15,$B$15,$B$16,$B$17,$B$18,$B$19,$G39,$G39+$B$31,SUM!$F$12:$F$28,SUM!$G$12:$G$28,$B$21,$B$22,$B$23,$B$24,$B$25,$B$26,$B$27,$B$28,$B$29,$F$13)</f>
        <v>1.6747463238758888</v>
      </c>
      <c r="AX39" s="176">
        <f ca="1">_xll.Export_Bergomi_SimpleSquareRootCall($E39,$G39,AX$15,$B$15,$B$16,$B$17,$B$18,$B$19,$G39,$G39+$B$31,SUM!$F$12:$F$28,SUM!$G$12:$G$28,$B$21,$B$22,$B$23,$B$24,$B$25,$B$26,$B$27,$B$28,$B$29,$F$13)</f>
        <v>1.7656170931937969</v>
      </c>
      <c r="AY39" s="176">
        <f ca="1">_xll.Export_Bergomi_SimpleSquareRootCall($E39,$G39,AY$15,$B$15,$B$16,$B$17,$B$18,$B$19,$G39,$G39+$B$31,SUM!$F$12:$F$28,SUM!$G$12:$G$28,$B$21,$B$22,$B$23,$B$24,$B$25,$B$26,$B$27,$B$28,$B$29,$F$13)</f>
        <v>1.8814323262713546</v>
      </c>
      <c r="AZ39" s="176">
        <f ca="1">_xll.Export_Bergomi_SimpleSquareRootCall($E39,$G39,AZ$15,$B$15,$B$16,$B$17,$B$18,$B$19,$G39,$G39+$B$31,SUM!$F$12:$F$28,SUM!$G$12:$G$28,$B$21,$B$22,$B$23,$B$24,$B$25,$B$26,$B$27,$B$28,$B$29,$F$13)</f>
        <v>2.0207243961476147</v>
      </c>
      <c r="BA39" s="176">
        <f ca="1">_xll.Export_Bergomi_SimpleSquareRootCall($E39,$G39,BA$15,$B$15,$B$16,$B$17,$B$18,$B$19,$G39,$G39+$B$31,SUM!$F$12:$F$28,SUM!$G$12:$G$28,$B$21,$B$22,$B$23,$B$24,$B$25,$B$26,$B$27,$B$28,$B$29,$F$13)</f>
        <v>2.1817288683971445</v>
      </c>
      <c r="BB39" s="176">
        <f ca="1">_xll.Export_Bergomi_SimpleSquareRootCall($E39,$G39,BB$15,$B$15,$B$16,$B$17,$B$18,$B$19,$G39,$G39+$B$31,SUM!$F$12:$F$28,SUM!$G$12:$G$28,$B$21,$B$22,$B$23,$B$24,$B$25,$B$26,$B$27,$B$28,$B$29,$F$13)</f>
        <v>2.3622268497419108</v>
      </c>
      <c r="BC39" s="176">
        <f ca="1">_xll.Export_Bergomi_SimpleSquareRootCall($E39,$G39,BC$15,$B$15,$B$16,$B$17,$B$18,$B$19,$G39,$G39+$B$31,SUM!$F$12:$F$28,SUM!$G$12:$G$28,$B$21,$B$22,$B$23,$B$24,$B$25,$B$26,$B$27,$B$28,$B$29,$F$13)</f>
        <v>2.5593982277591123</v>
      </c>
      <c r="BD39" s="176">
        <f ca="1">_xll.Export_Bergomi_SimpleSquareRootCall($E39,$G39,BD$15,$B$15,$B$16,$B$17,$B$18,$B$19,$G39,$G39+$B$31,SUM!$F$12:$F$28,SUM!$G$12:$G$28,$B$21,$B$22,$B$23,$B$24,$B$25,$B$26,$B$27,$B$28,$B$29,$F$13)</f>
        <v>2.7697079741950583</v>
      </c>
      <c r="BE39" s="176">
        <f ca="1">_xll.Export_Bergomi_SimpleSquareRootCall($E39,$G39,BE$15,$B$15,$B$16,$B$17,$B$18,$B$19,$G39,$G39+$B$31,SUM!$F$12:$F$28,SUM!$G$12:$G$28,$B$21,$B$22,$B$23,$B$24,$B$25,$B$26,$B$27,$B$28,$B$29,$F$13)</f>
        <v>2.9888514971586599</v>
      </c>
      <c r="BF39" s="176">
        <f ca="1">_xll.Export_Bergomi_SimpleSquareRootCall($E39,$G39,BF$15,$B$15,$B$16,$B$17,$B$18,$B$19,$G39,$G39+$B$31,SUM!$F$12:$F$28,SUM!$G$12:$G$28,$B$21,$B$22,$B$23,$B$24,$B$25,$B$26,$B$27,$B$28,$B$29,$F$13)</f>
        <v>3.2117864899973849</v>
      </c>
      <c r="BG39" s="176">
        <f ca="1">_xll.Export_Bergomi_SimpleSquareRootCall($E39,$G39,BG$15,$B$15,$B$16,$B$17,$B$18,$B$19,$G39,$G39+$B$31,SUM!$F$12:$F$28,SUM!$G$12:$G$28,$B$21,$B$22,$B$23,$B$24,$B$25,$B$26,$B$27,$B$28,$B$29,$F$13)</f>
        <v>3.4328758633755632</v>
      </c>
      <c r="BH39" s="176">
        <f ca="1">_xll.Export_Bergomi_SimpleSquareRootCall($E39,$G39,BH$15,$B$15,$B$16,$B$17,$B$18,$B$19,$G39,$G39+$B$31,SUM!$F$12:$F$28,SUM!$G$12:$G$28,$B$21,$B$22,$B$23,$B$24,$B$25,$B$26,$B$27,$B$28,$B$29,$F$13)</f>
        <v>3.6461569793163799</v>
      </c>
      <c r="BI39" s="176">
        <f ca="1">_xll.Export_Bergomi_SimpleSquareRootCall($E39,$G39,BI$15,$B$15,$B$16,$B$17,$B$18,$B$19,$G39,$G39+$B$31,SUM!$F$12:$F$28,SUM!$G$12:$G$28,$B$21,$B$22,$B$23,$B$24,$B$25,$B$26,$B$27,$B$28,$B$29,$F$13)</f>
        <v>3.8457348351101905</v>
      </c>
      <c r="BL39" s="169" t="e">
        <f ca="1">_xll.Export_ParabolicVol_VolSwapOption($G39,$G39,$G39+$B$31,BL$15,$B$15,$B$16,$B$17,$B$18,$B$19,$B$21,$B$22,$B$23,$B$24,SUM!$F$12:$F$28,SUM!$G$12:$G$28,OptionRacine!$B$27,OptionRacine!$B$26,OptionRacine!$B$28,OptionRacine!$F$13,OptionRacine!$BL$11,OptionRacine!$B$29)</f>
        <v>#VALUE!</v>
      </c>
      <c r="BM39" s="169" t="e">
        <f ca="1">_xll.Export_ParabolicVol_VolSwapOption($G39,$G39,$G39+$B$31,BM$15,$B$15,$B$16,$B$17,$B$18,$B$19,$B$21,$B$22,$B$23,$B$24,SUM!$F$12:$F$28,SUM!$G$12:$G$28,OptionRacine!$B$27,OptionRacine!$B$26,OptionRacine!$B$28,OptionRacine!$F$13,OptionRacine!$BL$11,OptionRacine!$B$29)</f>
        <v>#VALUE!</v>
      </c>
      <c r="BN39" s="169" t="e">
        <f ca="1">_xll.Export_ParabolicVol_VolSwapOption($G39,$G39,$G39+$B$31,BN$15,$B$15,$B$16,$B$17,$B$18,$B$19,$B$21,$B$22,$B$23,$B$24,SUM!$F$12:$F$28,SUM!$G$12:$G$28,OptionRacine!$B$27,OptionRacine!$B$26,OptionRacine!$B$28,OptionRacine!$F$13,OptionRacine!$BL$11,OptionRacine!$B$29)</f>
        <v>#VALUE!</v>
      </c>
      <c r="BO39" s="169" t="e">
        <f ca="1">_xll.Export_ParabolicVol_VolSwapOption($G39,$G39,$G39+$B$31,BO$15,$B$15,$B$16,$B$17,$B$18,$B$19,$B$21,$B$22,$B$23,$B$24,SUM!$F$12:$F$28,SUM!$G$12:$G$28,OptionRacine!$B$27,OptionRacine!$B$26,OptionRacine!$B$28,OptionRacine!$F$13,OptionRacine!$BL$11,OptionRacine!$B$29)</f>
        <v>#VALUE!</v>
      </c>
      <c r="BP39" s="169" t="e">
        <f ca="1">_xll.Export_ParabolicVol_VolSwapOption($G39,$G39,$G39+$B$31,BP$15,$B$15,$B$16,$B$17,$B$18,$B$19,$B$21,$B$22,$B$23,$B$24,SUM!$F$12:$F$28,SUM!$G$12:$G$28,OptionRacine!$B$27,OptionRacine!$B$26,OptionRacine!$B$28,OptionRacine!$F$13,OptionRacine!$BL$11,OptionRacine!$B$29)</f>
        <v>#VALUE!</v>
      </c>
      <c r="BQ39" s="169" t="e">
        <f ca="1">_xll.Export_ParabolicVol_VolSwapOption($G39,$G39,$G39+$B$31,BQ$15,$B$15,$B$16,$B$17,$B$18,$B$19,$B$21,$B$22,$B$23,$B$24,SUM!$F$12:$F$28,SUM!$G$12:$G$28,OptionRacine!$B$27,OptionRacine!$B$26,OptionRacine!$B$28,OptionRacine!$F$13,OptionRacine!$BL$11,OptionRacine!$B$29)</f>
        <v>#VALUE!</v>
      </c>
      <c r="BR39" s="169" t="e">
        <f ca="1">_xll.Export_ParabolicVol_VolSwapOption($G39,$G39,$G39+$B$31,BR$15,$B$15,$B$16,$B$17,$B$18,$B$19,$B$21,$B$22,$B$23,$B$24,SUM!$F$12:$F$28,SUM!$G$12:$G$28,OptionRacine!$B$27,OptionRacine!$B$26,OptionRacine!$B$28,OptionRacine!$F$13,OptionRacine!$BL$11,OptionRacine!$B$29)</f>
        <v>#VALUE!</v>
      </c>
      <c r="BS39" s="169" t="e">
        <f ca="1">_xll.Export_ParabolicVol_VolSwapOption($G39,$G39,$G39+$B$31,BS$15,$B$15,$B$16,$B$17,$B$18,$B$19,$B$21,$B$22,$B$23,$B$24,SUM!$F$12:$F$28,SUM!$G$12:$G$28,OptionRacine!$B$27,OptionRacine!$B$26,OptionRacine!$B$28,OptionRacine!$F$13,OptionRacine!$BL$11,OptionRacine!$B$29)</f>
        <v>#VALUE!</v>
      </c>
      <c r="BT39" s="169" t="e">
        <f ca="1">_xll.Export_ParabolicVol_VolSwapOption($G39,$G39,$G39+$B$31,BT$15,$B$15,$B$16,$B$17,$B$18,$B$19,$B$21,$B$22,$B$23,$B$24,SUM!$F$12:$F$28,SUM!$G$12:$G$28,OptionRacine!$B$27,OptionRacine!$B$26,OptionRacine!$B$28,OptionRacine!$F$13,OptionRacine!$BL$11,OptionRacine!$B$29)</f>
        <v>#VALUE!</v>
      </c>
      <c r="BU39" s="169" t="e">
        <f ca="1">_xll.Export_ParabolicVol_VolSwapOption($G39,$G39,$G39+$B$31,BU$15,$B$15,$B$16,$B$17,$B$18,$B$19,$B$21,$B$22,$B$23,$B$24,SUM!$F$12:$F$28,SUM!$G$12:$G$28,OptionRacine!$B$27,OptionRacine!$B$26,OptionRacine!$B$28,OptionRacine!$F$13,OptionRacine!$BL$11,OptionRacine!$B$29)</f>
        <v>#VALUE!</v>
      </c>
      <c r="BV39" s="169" t="e">
        <f ca="1">_xll.Export_ParabolicVol_VolSwapOption($G39,$G39,$G39+$B$31,BV$15,$B$15,$B$16,$B$17,$B$18,$B$19,$B$21,$B$22,$B$23,$B$24,SUM!$F$12:$F$28,SUM!$G$12:$G$28,OptionRacine!$B$27,OptionRacine!$B$26,OptionRacine!$B$28,OptionRacine!$F$13,OptionRacine!$BL$11,OptionRacine!$B$29)</f>
        <v>#VALUE!</v>
      </c>
      <c r="BW39" s="169" t="e">
        <f ca="1">_xll.Export_ParabolicVol_VolSwapOption($G39,$G39,$G39+$B$31,BW$15,$B$15,$B$16,$B$17,$B$18,$B$19,$B$21,$B$22,$B$23,$B$24,SUM!$F$12:$F$28,SUM!$G$12:$G$28,OptionRacine!$B$27,OptionRacine!$B$26,OptionRacine!$B$28,OptionRacine!$F$13,OptionRacine!$BL$11,OptionRacine!$B$29)</f>
        <v>#VALUE!</v>
      </c>
      <c r="BX39" s="169" t="e">
        <f ca="1">_xll.Export_ParabolicVol_VolSwapOption($G39,$G39,$G39+$B$31,BX$15,$B$15,$B$16,$B$17,$B$18,$B$19,$B$21,$B$22,$B$23,$B$24,SUM!$F$12:$F$28,SUM!$G$12:$G$28,OptionRacine!$B$27,OptionRacine!$B$26,OptionRacine!$B$28,OptionRacine!$F$13,OptionRacine!$BL$11,OptionRacine!$B$29)</f>
        <v>#VALUE!</v>
      </c>
      <c r="BY39" s="169" t="e">
        <f ca="1">_xll.Export_ParabolicVol_VolSwapOption($G39,$G39,$G39+$B$31,BY$15,$B$15,$B$16,$B$17,$B$18,$B$19,$B$21,$B$22,$B$23,$B$24,SUM!$F$12:$F$28,SUM!$G$12:$G$28,OptionRacine!$B$27,OptionRacine!$B$26,OptionRacine!$B$28,OptionRacine!$F$13,OptionRacine!$BL$11,OptionRacine!$B$29)</f>
        <v>#VALUE!</v>
      </c>
      <c r="BZ39" s="169" t="e">
        <f ca="1">_xll.Export_ParabolicVol_VolSwapOption($G39,$G39,$G39+$B$31,BZ$15,$B$15,$B$16,$B$17,$B$18,$B$19,$B$21,$B$22,$B$23,$B$24,SUM!$F$12:$F$28,SUM!$G$12:$G$28,OptionRacine!$B$27,OptionRacine!$B$26,OptionRacine!$B$28,OptionRacine!$F$13,OptionRacine!$BL$11,OptionRacine!$B$29)</f>
        <v>#VALUE!</v>
      </c>
      <c r="CA39" s="169" t="e">
        <f ca="1">_xll.Export_ParabolicVol_VolSwapOption($G39,$G39,$G39+$B$31,CA$15,$B$15,$B$16,$B$17,$B$18,$B$19,$B$21,$B$22,$B$23,$B$24,SUM!$F$12:$F$28,SUM!$G$12:$G$28,OptionRacine!$B$27,OptionRacine!$B$26,OptionRacine!$B$28,OptionRacine!$F$13,OptionRacine!$BL$11,OptionRacine!$B$29)</f>
        <v>#VALUE!</v>
      </c>
      <c r="CB39" s="169" t="e">
        <f ca="1">_xll.Export_ParabolicVol_VolSwapOption($G39,$G39,$G39+$B$31,CB$15,$B$15,$B$16,$B$17,$B$18,$B$19,$B$21,$B$22,$B$23,$B$24,SUM!$F$12:$F$28,SUM!$G$12:$G$28,OptionRacine!$B$27,OptionRacine!$B$26,OptionRacine!$B$28,OptionRacine!$F$13,OptionRacine!$BL$11,OptionRacine!$B$29)</f>
        <v>#VALUE!</v>
      </c>
      <c r="CC39" s="169" t="e">
        <f ca="1">_xll.Export_ParabolicVol_VolSwapOption($G39,$G39,$G39+$B$31,CC$15,$B$15,$B$16,$B$17,$B$18,$B$19,$B$21,$B$22,$B$23,$B$24,SUM!$F$12:$F$28,SUM!$G$12:$G$28,OptionRacine!$B$27,OptionRacine!$B$26,OptionRacine!$B$28,OptionRacine!$F$13,OptionRacine!$BL$11,OptionRacine!$B$29)</f>
        <v>#VALUE!</v>
      </c>
      <c r="CD39" s="169" t="e">
        <f ca="1">_xll.Export_ParabolicVol_VolSwapOption($G39,$G39,$G39+$B$31,CD$15,$B$15,$B$16,$B$17,$B$18,$B$19,$B$21,$B$22,$B$23,$B$24,SUM!$F$12:$F$28,SUM!$G$12:$G$28,OptionRacine!$B$27,OptionRacine!$B$26,OptionRacine!$B$28,OptionRacine!$F$13,OptionRacine!$BL$11,OptionRacine!$B$29)</f>
        <v>#VALUE!</v>
      </c>
      <c r="CE39" s="169" t="e">
        <f ca="1">_xll.Export_ParabolicVol_VolSwapOption($G39,$G39,$G39+$B$31,CE$15,$B$15,$B$16,$B$17,$B$18,$B$19,$B$21,$B$22,$B$23,$B$24,SUM!$F$12:$F$28,SUM!$G$12:$G$28,OptionRacine!$B$27,OptionRacine!$B$26,OptionRacine!$B$28,OptionRacine!$F$13,OptionRacine!$BL$11,OptionRacine!$B$29)</f>
        <v>#VALUE!</v>
      </c>
      <c r="CF39" s="169" t="e">
        <f ca="1">_xll.Export_ParabolicVol_VolSwapOption($G39,$G39,$G39+$B$31,CF$15,$B$15,$B$16,$B$17,$B$18,$B$19,$B$21,$B$22,$B$23,$B$24,SUM!$F$12:$F$28,SUM!$G$12:$G$28,OptionRacine!$B$27,OptionRacine!$B$26,OptionRacine!$B$28,OptionRacine!$F$13,OptionRacine!$BL$11,OptionRacine!$B$29)</f>
        <v>#VALUE!</v>
      </c>
      <c r="CG39" s="169" t="e">
        <f ca="1">_xll.Export_ParabolicVol_VolSwapOption($G39,$G39,$G39+$B$31,CG$15,$B$15,$B$16,$B$17,$B$18,$B$19,$B$21,$B$22,$B$23,$B$24,SUM!$F$12:$F$28,SUM!$G$12:$G$28,OptionRacine!$B$27,OptionRacine!$B$26,OptionRacine!$B$28,OptionRacine!$F$13,OptionRacine!$BL$11,OptionRacine!$B$29)</f>
        <v>#VALUE!</v>
      </c>
      <c r="CH39" s="169" t="e">
        <f ca="1">_xll.Export_ParabolicVol_VolSwapOption($G39,$G39,$G39+$B$31,CH$15,$B$15,$B$16,$B$17,$B$18,$B$19,$B$21,$B$22,$B$23,$B$24,SUM!$F$12:$F$28,SUM!$G$12:$G$28,OptionRacine!$B$27,OptionRacine!$B$26,OptionRacine!$B$28,OptionRacine!$F$13,OptionRacine!$BL$11,OptionRacine!$B$29)</f>
        <v>#VALUE!</v>
      </c>
      <c r="CI39" s="169" t="e">
        <f ca="1">_xll.Export_ParabolicVol_VolSwapOption($G39,$G39,$G39+$B$31,CI$15,$B$15,$B$16,$B$17,$B$18,$B$19,$B$21,$B$22,$B$23,$B$24,SUM!$F$12:$F$28,SUM!$G$12:$G$28,OptionRacine!$B$27,OptionRacine!$B$26,OptionRacine!$B$28,OptionRacine!$F$13,OptionRacine!$BL$11,OptionRacine!$B$29)</f>
        <v>#VALUE!</v>
      </c>
      <c r="CJ39" s="169" t="e">
        <f ca="1">_xll.Export_ParabolicVol_VolSwapOption($G39,$G39,$G39+$B$31,CJ$15,$B$15,$B$16,$B$17,$B$18,$B$19,$B$21,$B$22,$B$23,$B$24,SUM!$F$12:$F$28,SUM!$G$12:$G$28,OptionRacine!$B$27,OptionRacine!$B$26,OptionRacine!$B$28,OptionRacine!$F$13,OptionRacine!$BL$11,OptionRacine!$B$29)</f>
        <v>#VALUE!</v>
      </c>
      <c r="CK39" s="169" t="e">
        <f ca="1">_xll.Export_ParabolicVol_VolSwapOption($G39,$G39,$G39+$B$31,CK$15,$B$15,$B$16,$B$17,$B$18,$B$19,$B$21,$B$22,$B$23,$B$24,SUM!$F$12:$F$28,SUM!$G$12:$G$28,OptionRacine!$B$27,OptionRacine!$B$26,OptionRacine!$B$28,OptionRacine!$F$13,OptionRacine!$BL$11,OptionRacine!$B$29)</f>
        <v>#VALUE!</v>
      </c>
      <c r="CN39" s="181">
        <f ca="1">_xll.Export_ParabolicVol_VIXLikeOption(SUM!$F$12:$F$28,SUM!$G$12:$G$28,$E39,$G39,CN$15,$B$15,$B$16,$B$17,$B$18,$B$19,$B$21,$B$22,$B$23,$B$24,$B$25,$B$27,$B$26,$B$28,$F$13,$B$31,$CN$11,$B$29)</f>
        <v>3.5016629980338254</v>
      </c>
      <c r="CO39" s="181">
        <f ca="1">_xll.Export_ParabolicVol_VIXLikeOption(SUM!$F$12:$F$28,SUM!$G$12:$G$28,$E39,$G39,CO$15,$B$15,$B$16,$B$17,$B$18,$B$19,$B$21,$B$22,$B$23,$B$24,$B$25,$B$27,$B$26,$B$28,$F$13,$B$31,$CN$11,$B$29)</f>
        <v>3.1098354781477324</v>
      </c>
      <c r="CP39" s="181">
        <f ca="1">_xll.Export_ParabolicVol_VIXLikeOption(SUM!$F$12:$F$28,SUM!$G$12:$G$28,$E39,$G39,CP$15,$B$15,$B$16,$B$17,$B$18,$B$19,$B$21,$B$22,$B$23,$B$24,$B$25,$B$27,$B$26,$B$28,$F$13,$B$31,$CN$11,$B$29)</f>
        <v>2.7679857159776882</v>
      </c>
      <c r="CQ39" s="181">
        <f ca="1">_xll.Export_ParabolicVol_VIXLikeOption(SUM!$F$12:$F$28,SUM!$G$12:$G$28,$E39,$G39,CQ$15,$B$15,$B$16,$B$17,$B$18,$B$19,$B$21,$B$22,$B$23,$B$24,$B$25,$B$27,$B$26,$B$28,$F$13,$B$31,$CN$11,$B$29)</f>
        <v>2.4740066695452505</v>
      </c>
      <c r="CR39" s="181">
        <f ca="1">_xll.Export_ParabolicVol_VIXLikeOption(SUM!$F$12:$F$28,SUM!$G$12:$G$28,$E39,$G39,CR$15,$B$15,$B$16,$B$17,$B$18,$B$19,$B$21,$B$22,$B$23,$B$24,$B$25,$B$27,$B$26,$B$28,$F$13,$B$31,$CN$11,$B$29)</f>
        <v>2.225673205761018</v>
      </c>
      <c r="CS39" s="181">
        <f ca="1">_xll.Export_ParabolicVol_VIXLikeOption(SUM!$F$12:$F$28,SUM!$G$12:$G$28,$E39,$G39,CS$15,$B$15,$B$16,$B$17,$B$18,$B$19,$B$21,$B$22,$B$23,$B$24,$B$25,$B$27,$B$26,$B$28,$F$13,$B$31,$CN$11,$B$29)</f>
        <v>2.0206741666677712</v>
      </c>
      <c r="CT39" s="181">
        <f ca="1">_xll.Export_ParabolicVol_VIXLikeOption(SUM!$F$12:$F$28,SUM!$G$12:$G$28,$E39,$G39,CT$15,$B$15,$B$16,$B$17,$B$18,$B$19,$B$21,$B$22,$B$23,$B$24,$B$25,$B$27,$B$26,$B$28,$F$13,$B$31,$CN$11,$B$29)</f>
        <v>1.8566566145089101</v>
      </c>
      <c r="CU39" s="181">
        <f ca="1">_xll.Export_ParabolicVol_VIXLikeOption(SUM!$F$12:$F$28,SUM!$G$12:$G$28,$E39,$G39,CU$15,$B$15,$B$16,$B$17,$B$18,$B$19,$B$21,$B$22,$B$23,$B$24,$B$25,$B$27,$B$26,$B$28,$F$13,$B$31,$CN$11,$B$29)</f>
        <v>1.7312809674925305</v>
      </c>
      <c r="CV39" s="181">
        <f ca="1">_xll.Export_ParabolicVol_VIXLikeOption(SUM!$F$12:$F$28,SUM!$G$12:$G$28,$E39,$G39,CV$15,$B$15,$B$16,$B$17,$B$18,$B$19,$B$21,$B$22,$B$23,$B$24,$B$25,$B$27,$B$26,$B$28,$F$13,$B$31,$CN$11,$B$29)</f>
        <v>1.6422816232151527</v>
      </c>
      <c r="CW39" s="181">
        <f ca="1">_xll.Export_ParabolicVol_VIXLikeOption(SUM!$F$12:$F$28,SUM!$G$12:$G$28,$E39,$G39,CW$15,$B$15,$B$16,$B$17,$B$18,$B$19,$B$21,$B$22,$B$23,$B$24,$B$25,$B$27,$B$26,$B$28,$F$13,$B$31,$CN$11,$B$29)</f>
        <v>1.5875246526662581</v>
      </c>
      <c r="CX39" s="181">
        <f ca="1">_xll.Export_ParabolicVol_VIXLikeOption(SUM!$F$12:$F$28,SUM!$G$12:$G$28,$E39,$G39,CX$15,$B$15,$B$16,$B$17,$B$18,$B$19,$B$21,$B$22,$B$23,$B$24,$B$25,$B$27,$B$26,$B$28,$F$13,$B$31,$CN$11,$B$29)</f>
        <v>1.5650531914764307</v>
      </c>
      <c r="CY39" s="181">
        <f ca="1">_xll.Export_ParabolicVol_VIXLikeOption(SUM!$F$12:$F$28,SUM!$G$12:$G$28,$E39,$G39,CY$15,$B$15,$B$16,$B$17,$B$18,$B$19,$B$21,$B$22,$B$23,$B$24,$B$25,$B$27,$B$26,$B$28,$F$13,$B$31,$CN$11,$B$29)</f>
        <v>1.5731116811964201</v>
      </c>
      <c r="CZ39" s="181">
        <f ca="1">_xll.Export_ParabolicVol_VIXLikeOption(SUM!$F$12:$F$28,SUM!$G$12:$G$28,$E39,$G39,CZ$15,$B$15,$B$16,$B$17,$B$18,$B$19,$B$21,$B$22,$B$23,$B$24,$B$25,$B$27,$B$26,$B$28,$F$13,$B$31,$CN$11,$B$29)</f>
        <v>1.6101419064992393</v>
      </c>
      <c r="DA39" s="181">
        <f ca="1">_xll.Export_ParabolicVol_VIXLikeOption(SUM!$F$12:$F$28,SUM!$G$12:$G$28,$E39,$G39,DA$15,$B$15,$B$16,$B$17,$B$18,$B$19,$B$21,$B$22,$B$23,$B$24,$B$25,$B$27,$B$26,$B$28,$F$13,$B$31,$CN$11,$B$29)</f>
        <v>1.6747463238758888</v>
      </c>
      <c r="DB39" s="181">
        <f ca="1">_xll.Export_ParabolicVol_VIXLikeOption(SUM!$F$12:$F$28,SUM!$G$12:$G$28,$E39,$G39,DB$15,$B$15,$B$16,$B$17,$B$18,$B$19,$B$21,$B$22,$B$23,$B$24,$B$25,$B$27,$B$26,$B$28,$F$13,$B$31,$CN$11,$B$29)</f>
        <v>1.7656170931937969</v>
      </c>
      <c r="DC39" s="181">
        <f ca="1">_xll.Export_ParabolicVol_VIXLikeOption(SUM!$F$12:$F$28,SUM!$G$12:$G$28,$E39,$G39,DC$15,$B$15,$B$16,$B$17,$B$18,$B$19,$B$21,$B$22,$B$23,$B$24,$B$25,$B$27,$B$26,$B$28,$F$13,$B$31,$CN$11,$B$29)</f>
        <v>1.8814323262713546</v>
      </c>
      <c r="DD39" s="181">
        <f ca="1">_xll.Export_ParabolicVol_VIXLikeOption(SUM!$F$12:$F$28,SUM!$G$12:$G$28,$E39,$G39,DD$15,$B$15,$B$16,$B$17,$B$18,$B$19,$B$21,$B$22,$B$23,$B$24,$B$25,$B$27,$B$26,$B$28,$F$13,$B$31,$CN$11,$B$29)</f>
        <v>2.0207243961476147</v>
      </c>
      <c r="DE39" s="181">
        <f ca="1">_xll.Export_ParabolicVol_VIXLikeOption(SUM!$F$12:$F$28,SUM!$G$12:$G$28,$E39,$G39,DE$15,$B$15,$B$16,$B$17,$B$18,$B$19,$B$21,$B$22,$B$23,$B$24,$B$25,$B$27,$B$26,$B$28,$F$13,$B$31,$CN$11,$B$29)</f>
        <v>2.1817288683971445</v>
      </c>
      <c r="DF39" s="181">
        <f ca="1">_xll.Export_ParabolicVol_VIXLikeOption(SUM!$F$12:$F$28,SUM!$G$12:$G$28,$E39,$G39,DF$15,$B$15,$B$16,$B$17,$B$18,$B$19,$B$21,$B$22,$B$23,$B$24,$B$25,$B$27,$B$26,$B$28,$F$13,$B$31,$CN$11,$B$29)</f>
        <v>2.3622268497419108</v>
      </c>
      <c r="DG39" s="181">
        <f ca="1">_xll.Export_ParabolicVol_VIXLikeOption(SUM!$F$12:$F$28,SUM!$G$12:$G$28,$E39,$G39,DG$15,$B$15,$B$16,$B$17,$B$18,$B$19,$B$21,$B$22,$B$23,$B$24,$B$25,$B$27,$B$26,$B$28,$F$13,$B$31,$CN$11,$B$29)</f>
        <v>2.5593982277591123</v>
      </c>
      <c r="DH39" s="181">
        <f ca="1">_xll.Export_ParabolicVol_VIXLikeOption(SUM!$F$12:$F$28,SUM!$G$12:$G$28,$E39,$G39,DH$15,$B$15,$B$16,$B$17,$B$18,$B$19,$B$21,$B$22,$B$23,$B$24,$B$25,$B$27,$B$26,$B$28,$F$13,$B$31,$CN$11,$B$29)</f>
        <v>2.7697079741950583</v>
      </c>
      <c r="DI39" s="181">
        <f ca="1">_xll.Export_ParabolicVol_VIXLikeOption(SUM!$F$12:$F$28,SUM!$G$12:$G$28,$E39,$G39,DI$15,$B$15,$B$16,$B$17,$B$18,$B$19,$B$21,$B$22,$B$23,$B$24,$B$25,$B$27,$B$26,$B$28,$F$13,$B$31,$CN$11,$B$29)</f>
        <v>2.9888514971586599</v>
      </c>
      <c r="DJ39" s="181">
        <f ca="1">_xll.Export_ParabolicVol_VIXLikeOption(SUM!$F$12:$F$28,SUM!$G$12:$G$28,$E39,$G39,DJ$15,$B$15,$B$16,$B$17,$B$18,$B$19,$B$21,$B$22,$B$23,$B$24,$B$25,$B$27,$B$26,$B$28,$F$13,$B$31,$CN$11,$B$29)</f>
        <v>3.2117864899973849</v>
      </c>
      <c r="DK39" s="181">
        <f ca="1">_xll.Export_ParabolicVol_VIXLikeOption(SUM!$F$12:$F$28,SUM!$G$12:$G$28,$E39,$G39,DK$15,$B$15,$B$16,$B$17,$B$18,$B$19,$B$21,$B$22,$B$23,$B$24,$B$25,$B$27,$B$26,$B$28,$F$13,$B$31,$CN$11,$B$29)</f>
        <v>3.4328758633755632</v>
      </c>
      <c r="DL39" s="181">
        <f ca="1">_xll.Export_ParabolicVol_VIXLikeOption(SUM!$F$12:$F$28,SUM!$G$12:$G$28,$E39,$G39,DL$15,$B$15,$B$16,$B$17,$B$18,$B$19,$B$21,$B$22,$B$23,$B$24,$B$25,$B$27,$B$26,$B$28,$F$13,$B$31,$CN$11,$B$29)</f>
        <v>3.6461569793163799</v>
      </c>
      <c r="DM39" s="181">
        <f ca="1">_xll.Export_ParabolicVol_VIXLikeOption(SUM!$F$12:$F$28,SUM!$G$12:$G$28,$E39,$G39,DM$15,$B$15,$B$16,$B$17,$B$18,$B$19,$B$21,$B$22,$B$23,$B$24,$B$25,$B$27,$B$26,$B$28,$F$13,$B$31,$CN$11,$B$29)</f>
        <v>3.8457348351101905</v>
      </c>
    </row>
    <row r="40" spans="5:117" customFormat="1" ht="15.75" thickBot="1">
      <c r="E40" s="26">
        <v>19</v>
      </c>
      <c r="F40" s="42">
        <v>42447</v>
      </c>
      <c r="G40" s="13">
        <f ca="1">(F40-SUM!$B$4)/365.25</f>
        <v>2.023271731690623</v>
      </c>
      <c r="I40" s="176">
        <f ca="1">_xll.Export_ParabolicVol_SimpleSquareRootCall($E40,$G40,I$15,$B$21,$B$22,$B$23,$B$24,$B$25,$B$27,$B$28,$F$13)</f>
        <v>3.4868488963062978</v>
      </c>
      <c r="J40" s="176">
        <f ca="1">_xll.Export_ParabolicVol_SimpleSquareRootCall($E40,$G40,J$15,$B$21,$B$22,$B$23,$B$24,$B$25,$B$27,$B$28,$F$13)</f>
        <v>3.0942049473916344</v>
      </c>
      <c r="K40" s="176">
        <f ca="1">_xll.Export_ParabolicVol_SimpleSquareRootCall($E40,$G40,K$15,$B$21,$B$22,$B$23,$B$24,$B$25,$B$27,$B$28,$F$13)</f>
        <v>2.7518870704274163</v>
      </c>
      <c r="L40" s="176">
        <f ca="1">_xll.Export_ParabolicVol_SimpleSquareRootCall($E40,$G40,L$15,$B$21,$B$22,$B$23,$B$24,$B$25,$B$27,$B$28,$F$13)</f>
        <v>2.4578119151869449</v>
      </c>
      <c r="M40" s="176">
        <f ca="1">_xll.Export_ParabolicVol_SimpleSquareRootCall($E40,$G40,M$15,$B$21,$B$22,$B$23,$B$24,$B$25,$B$27,$B$28,$F$13)</f>
        <v>2.2097659899845392</v>
      </c>
      <c r="N40" s="176">
        <f ca="1">_xll.Export_ParabolicVol_SimpleSquareRootCall($E40,$G40,N$15,$B$21,$B$22,$B$23,$B$24,$B$25,$B$27,$B$28,$F$13)</f>
        <v>2.0054392631813069</v>
      </c>
      <c r="O40" s="176">
        <f ca="1">_xll.Export_ParabolicVol_SimpleSquareRootCall($E40,$G40,O$15,$B$21,$B$22,$B$23,$B$24,$B$25,$B$27,$B$28,$F$13)</f>
        <v>1.8424718341615978</v>
      </c>
      <c r="P40" s="176">
        <f ca="1">_xll.Export_ParabolicVol_SimpleSquareRootCall($E40,$G40,P$15,$B$21,$B$22,$B$23,$B$24,$B$25,$B$27,$B$28,$F$13)</f>
        <v>1.7185120222599561</v>
      </c>
      <c r="Q40" s="176">
        <f ca="1">_xll.Export_ParabolicVol_SimpleSquareRootCall($E40,$G40,Q$15,$B$21,$B$22,$B$23,$B$24,$B$25,$B$27,$B$28,$F$13)</f>
        <v>1.6312799508878164</v>
      </c>
      <c r="R40" s="176">
        <f ca="1">_xll.Export_ParabolicVol_SimpleSquareRootCall($E40,$G40,R$15,$B$21,$B$22,$B$23,$B$24,$B$25,$B$27,$B$28,$F$13)</f>
        <v>1.5786276340855894</v>
      </c>
      <c r="S40" s="176">
        <f ca="1">_xll.Export_ParabolicVol_SimpleSquareRootCall($E40,$G40,S$15,$B$21,$B$22,$B$23,$B$24,$B$25,$B$27,$B$28,$F$13)</f>
        <v>1.5585856703031629</v>
      </c>
      <c r="T40" s="176">
        <f ca="1">_xll.Export_ParabolicVol_SimpleSquareRootCall($E40,$G40,T$15,$B$21,$B$22,$B$23,$B$24,$B$25,$B$27,$B$28,$F$13)</f>
        <v>1.5693873168031143</v>
      </c>
      <c r="U40" s="176">
        <f ca="1">_xll.Export_ParabolicVol_SimpleSquareRootCall($E40,$G40,U$15,$B$21,$B$22,$B$23,$B$24,$B$25,$B$27,$B$28,$F$13)</f>
        <v>1.6094627037163725</v>
      </c>
      <c r="V40" s="176">
        <f ca="1">_xll.Export_ParabolicVol_SimpleSquareRootCall($E40,$G40,V$15,$B$21,$B$22,$B$23,$B$24,$B$25,$B$27,$B$28,$F$13)</f>
        <v>1.6773987027149415</v>
      </c>
      <c r="W40" s="176">
        <f ca="1">_xll.Export_ParabolicVol_SimpleSquareRootCall($E40,$G40,W$15,$B$21,$B$22,$B$23,$B$24,$B$25,$B$27,$B$28,$F$13)</f>
        <v>1.771863082158712</v>
      </c>
      <c r="X40" s="176">
        <f ca="1">_xll.Export_ParabolicVol_SimpleSquareRootCall($E40,$G40,X$15,$B$21,$B$22,$B$23,$B$24,$B$25,$B$27,$B$28,$F$13)</f>
        <v>1.8914948812239263</v>
      </c>
      <c r="Y40" s="176">
        <f ca="1">_xll.Export_ParabolicVol_SimpleSquareRootCall($E40,$G40,Y$15,$B$21,$B$22,$B$23,$B$24,$B$25,$B$27,$B$28,$F$13)</f>
        <v>2.0347664740117422</v>
      </c>
      <c r="Z40" s="176">
        <f ca="1">_xll.Export_ParabolicVol_SimpleSquareRootCall($E40,$G40,Z$15,$B$21,$B$22,$B$23,$B$24,$B$25,$B$27,$B$28,$F$13)</f>
        <v>2.1998267444565327</v>
      </c>
      <c r="AA40" s="176">
        <f ca="1">_xll.Export_ParabolicVol_SimpleSquareRootCall($E40,$G40,AA$15,$B$21,$B$22,$B$23,$B$24,$B$25,$B$27,$B$28,$F$13)</f>
        <v>2.3843392771191989</v>
      </c>
      <c r="AB40" s="176">
        <f ca="1">_xll.Export_ParabolicVol_SimpleSquareRootCall($E40,$G40,AB$15,$B$21,$B$22,$B$23,$B$24,$B$25,$B$27,$B$28,$F$13)</f>
        <v>2.5853343818112542</v>
      </c>
      <c r="AC40" s="176">
        <f ca="1">_xll.Export_ParabolicVol_SimpleSquareRootCall($E40,$G40,AC$15,$B$21,$B$22,$B$23,$B$24,$B$25,$B$27,$B$28,$F$13)</f>
        <v>2.7990986138881029</v>
      </c>
      <c r="AD40" s="176">
        <f ca="1">_xll.Export_ParabolicVol_SimpleSquareRootCall($E40,$G40,AD$15,$B$21,$B$22,$B$23,$B$24,$B$25,$B$27,$B$28,$F$13)</f>
        <v>3.0211292035726869</v>
      </c>
      <c r="AE40" s="176">
        <f ca="1">_xll.Export_ParabolicVol_SimpleSquareRootCall($E40,$G40,AE$15,$B$21,$B$22,$B$23,$B$24,$B$25,$B$27,$B$28,$F$13)</f>
        <v>3.2461818464756291</v>
      </c>
      <c r="AF40" s="176">
        <f ca="1">_xll.Export_ParabolicVol_SimpleSquareRootCall($E40,$G40,AF$15,$B$21,$B$22,$B$23,$B$24,$B$25,$B$27,$B$28,$F$13)</f>
        <v>3.4684364944996124</v>
      </c>
      <c r="AG40" s="176">
        <f ca="1">_xll.Export_ParabolicVol_SimpleSquareRootCall($E40,$G40,AG$15,$B$21,$B$22,$B$23,$B$24,$B$25,$B$27,$B$28,$F$13)</f>
        <v>3.6817948328371251</v>
      </c>
      <c r="AH40" s="176">
        <f ca="1">_xll.Export_ParabolicVol_SimpleSquareRootCall($E40,$G40,AH$15,$B$21,$B$22,$B$23,$B$24,$B$25,$B$27,$B$28,$F$13)</f>
        <v>3.8803034072483533</v>
      </c>
      <c r="AJ40" s="176">
        <f ca="1">_xll.Export_Bergomi_SimpleSquareRootCall($E40,$G40,AJ$15,$B$15,$B$16,$B$17,$B$18,$B$19,$G40,$G40+$B$31,SUM!$F$12:$F$28,SUM!$G$12:$G$28,$B$21,$B$22,$B$23,$B$24,$B$25,$B$26,$B$27,$B$28,$B$29,$F$13)</f>
        <v>3.4868602335876631</v>
      </c>
      <c r="AK40" s="176">
        <f ca="1">_xll.Export_Bergomi_SimpleSquareRootCall($E40,$G40,AK$15,$B$15,$B$16,$B$17,$B$18,$B$19,$G40,$G40+$B$31,SUM!$F$12:$F$28,SUM!$G$12:$G$28,$B$21,$B$22,$B$23,$B$24,$B$25,$B$26,$B$27,$B$28,$B$29,$F$13)</f>
        <v>3.0941544205177367</v>
      </c>
      <c r="AL40" s="176">
        <f ca="1">_xll.Export_Bergomi_SimpleSquareRootCall($E40,$G40,AL$15,$B$15,$B$16,$B$17,$B$18,$B$19,$G40,$G40+$B$31,SUM!$F$12:$F$28,SUM!$G$12:$G$28,$B$21,$B$22,$B$23,$B$24,$B$25,$B$26,$B$27,$B$28,$B$29,$F$13)</f>
        <v>2.7517823290192851</v>
      </c>
      <c r="AM40" s="176">
        <f ca="1">_xll.Export_Bergomi_SimpleSquareRootCall($E40,$G40,AM$15,$B$15,$B$16,$B$17,$B$18,$B$19,$G40,$G40+$B$31,SUM!$F$12:$F$28,SUM!$G$12:$G$28,$B$21,$B$22,$B$23,$B$24,$B$25,$B$26,$B$27,$B$28,$B$29,$F$13)</f>
        <v>2.457659981062148</v>
      </c>
      <c r="AN40" s="176">
        <f ca="1">_xll.Export_Bergomi_SimpleSquareRootCall($E40,$G40,AN$15,$B$15,$B$16,$B$17,$B$18,$B$19,$G40,$G40+$B$31,SUM!$F$12:$F$28,SUM!$G$12:$G$28,$B$21,$B$22,$B$23,$B$24,$B$25,$B$26,$B$27,$B$28,$B$29,$F$13)</f>
        <v>2.2095730290318656</v>
      </c>
      <c r="AO40" s="176">
        <f ca="1">_xll.Export_Bergomi_SimpleSquareRootCall($E40,$G40,AO$15,$B$15,$B$16,$B$17,$B$18,$B$19,$G40,$G40+$B$31,SUM!$F$12:$F$28,SUM!$G$12:$G$28,$B$21,$B$22,$B$23,$B$24,$B$25,$B$26,$B$27,$B$28,$B$29,$F$13)</f>
        <v>2.0052104376263258</v>
      </c>
      <c r="AP40" s="176">
        <f ca="1">_xll.Export_Bergomi_SimpleSquareRootCall($E40,$G40,AP$15,$B$15,$B$16,$B$17,$B$18,$B$19,$G40,$G40+$B$31,SUM!$F$12:$F$28,SUM!$G$12:$G$28,$B$21,$B$22,$B$23,$B$24,$B$25,$B$26,$B$27,$B$28,$B$29,$F$13)</f>
        <v>1.8422112307660572</v>
      </c>
      <c r="AQ40" s="176">
        <f ca="1">_xll.Export_Bergomi_SimpleSquareRootCall($E40,$G40,AQ$15,$B$15,$B$16,$B$17,$B$18,$B$19,$G40,$G40+$B$31,SUM!$F$12:$F$28,SUM!$G$12:$G$28,$B$21,$B$22,$B$23,$B$24,$B$25,$B$26,$B$27,$B$28,$B$29,$F$13)</f>
        <v>1.7182226512277183</v>
      </c>
      <c r="AR40" s="176">
        <f ca="1">_xll.Export_Bergomi_SimpleSquareRootCall($E40,$G40,AR$15,$B$15,$B$16,$B$17,$B$18,$B$19,$G40,$G40+$B$31,SUM!$F$12:$F$28,SUM!$G$12:$G$28,$B$21,$B$22,$B$23,$B$24,$B$25,$B$26,$B$27,$B$28,$B$29,$F$13)</f>
        <v>1.6309638085582236</v>
      </c>
      <c r="AS40" s="176">
        <f ca="1">_xll.Export_Bergomi_SimpleSquareRootCall($E40,$G40,AS$15,$B$15,$B$16,$B$17,$B$18,$B$19,$G40,$G40+$B$31,SUM!$F$12:$F$28,SUM!$G$12:$G$28,$B$21,$B$22,$B$23,$B$24,$B$25,$B$26,$B$27,$B$28,$B$29,$F$13)</f>
        <v>1.5782858208768484</v>
      </c>
      <c r="AT40" s="176">
        <f ca="1">_xll.Export_Bergomi_SimpleSquareRootCall($E40,$G40,AT$15,$B$15,$B$16,$B$17,$B$18,$B$19,$G40,$G40+$B$31,SUM!$F$12:$F$28,SUM!$G$12:$G$28,$B$21,$B$22,$B$23,$B$24,$B$25,$B$26,$B$27,$B$28,$B$29,$F$13)</f>
        <v>1.5582185546162401</v>
      </c>
      <c r="AU40" s="176">
        <f ca="1">_xll.Export_Bergomi_SimpleSquareRootCall($E40,$G40,AU$15,$B$15,$B$16,$B$17,$B$18,$B$19,$G40,$G40+$B$31,SUM!$F$12:$F$28,SUM!$G$12:$G$28,$B$21,$B$22,$B$23,$B$24,$B$25,$B$26,$B$27,$B$28,$B$29,$F$13)</f>
        <v>1.5689947360413434</v>
      </c>
      <c r="AV40" s="176">
        <f ca="1">_xll.Export_Bergomi_SimpleSquareRootCall($E40,$G40,AV$15,$B$15,$B$16,$B$17,$B$18,$B$19,$G40,$G40+$B$31,SUM!$F$12:$F$28,SUM!$G$12:$G$28,$B$21,$B$22,$B$23,$B$24,$B$25,$B$26,$B$27,$B$28,$B$29,$F$13)</f>
        <v>1.6090441949992658</v>
      </c>
      <c r="AW40" s="176">
        <f ca="1">_xll.Export_Bergomi_SimpleSquareRootCall($E40,$G40,AW$15,$B$15,$B$16,$B$17,$B$18,$B$19,$G40,$G40+$B$31,SUM!$F$12:$F$28,SUM!$G$12:$G$28,$B$21,$B$22,$B$23,$B$24,$B$25,$B$26,$B$27,$B$28,$B$29,$F$13)</f>
        <v>1.6769537575890343</v>
      </c>
      <c r="AX40" s="176">
        <f ca="1">_xll.Export_Bergomi_SimpleSquareRootCall($E40,$G40,AX$15,$B$15,$B$16,$B$17,$B$18,$B$19,$G40,$G40+$B$31,SUM!$F$12:$F$28,SUM!$G$12:$G$28,$B$21,$B$22,$B$23,$B$24,$B$25,$B$26,$B$27,$B$28,$B$29,$F$13)</f>
        <v>1.7713914207150572</v>
      </c>
      <c r="AY40" s="176">
        <f ca="1">_xll.Export_Bergomi_SimpleSquareRootCall($E40,$G40,AY$15,$B$15,$B$16,$B$17,$B$18,$B$19,$G40,$G40+$B$31,SUM!$F$12:$F$28,SUM!$G$12:$G$28,$B$21,$B$22,$B$23,$B$24,$B$25,$B$26,$B$27,$B$28,$B$29,$F$13)</f>
        <v>1.8909967406119665</v>
      </c>
      <c r="AZ40" s="176">
        <f ca="1">_xll.Export_Bergomi_SimpleSquareRootCall($E40,$G40,AZ$15,$B$15,$B$16,$B$17,$B$18,$B$19,$G40,$G40+$B$31,SUM!$F$12:$F$28,SUM!$G$12:$G$28,$B$21,$B$22,$B$23,$B$24,$B$25,$B$26,$B$27,$B$28,$B$29,$F$13)</f>
        <v>2.0342429036977894</v>
      </c>
      <c r="BA40" s="176">
        <f ca="1">_xll.Export_Bergomi_SimpleSquareRootCall($E40,$G40,BA$15,$B$15,$B$16,$B$17,$B$18,$B$19,$G40,$G40+$B$31,SUM!$F$12:$F$28,SUM!$G$12:$G$28,$B$21,$B$22,$B$23,$B$24,$B$25,$B$26,$B$27,$B$28,$B$29,$F$13)</f>
        <v>2.19927989536734</v>
      </c>
      <c r="BB40" s="176">
        <f ca="1">_xll.Export_Bergomi_SimpleSquareRootCall($E40,$G40,BB$15,$B$15,$B$16,$B$17,$B$18,$B$19,$G40,$G40+$B$31,SUM!$F$12:$F$28,SUM!$G$12:$G$28,$B$21,$B$22,$B$23,$B$24,$B$25,$B$26,$B$27,$B$28,$B$29,$F$13)</f>
        <v>2.3837726641444306</v>
      </c>
      <c r="BC40" s="176">
        <f ca="1">_xll.Export_Bergomi_SimpleSquareRootCall($E40,$G40,BC$15,$B$15,$B$16,$B$17,$B$18,$B$19,$G40,$G40+$B$31,SUM!$F$12:$F$28,SUM!$G$12:$G$28,$B$21,$B$22,$B$23,$B$24,$B$25,$B$26,$B$27,$B$28,$B$29,$F$13)</f>
        <v>2.5847530897054107</v>
      </c>
      <c r="BD40" s="176">
        <f ca="1">_xll.Export_Bergomi_SimpleSquareRootCall($E40,$G40,BD$15,$B$15,$B$16,$B$17,$B$18,$B$19,$G40,$G40+$B$31,SUM!$F$12:$F$28,SUM!$G$12:$G$28,$B$21,$B$22,$B$23,$B$24,$B$25,$B$26,$B$27,$B$28,$B$29,$F$13)</f>
        <v>2.7985094068934897</v>
      </c>
      <c r="BE40" s="176">
        <f ca="1">_xll.Export_Bergomi_SimpleSquareRootCall($E40,$G40,BE$15,$B$15,$B$16,$B$17,$B$18,$B$19,$G40,$G40+$B$31,SUM!$F$12:$F$28,SUM!$G$12:$G$28,$B$21,$B$22,$B$23,$B$24,$B$25,$B$26,$B$27,$B$28,$B$29,$F$13)</f>
        <v>3.0205404915981737</v>
      </c>
      <c r="BF40" s="176">
        <f ca="1">_xll.Export_Bergomi_SimpleSquareRootCall($E40,$G40,BF$15,$B$15,$B$16,$B$17,$B$18,$B$19,$G40,$G40+$B$31,SUM!$F$12:$F$28,SUM!$G$12:$G$28,$B$21,$B$22,$B$23,$B$24,$B$25,$B$26,$B$27,$B$28,$B$29,$F$13)</f>
        <v>3.2456034591186707</v>
      </c>
      <c r="BG40" s="176">
        <f ca="1">_xll.Export_Bergomi_SimpleSquareRootCall($E40,$G40,BG$15,$B$15,$B$16,$B$17,$B$18,$B$19,$G40,$G40+$B$31,SUM!$F$12:$F$28,SUM!$G$12:$G$28,$B$21,$B$22,$B$23,$B$24,$B$25,$B$26,$B$27,$B$28,$B$29,$F$13)</f>
        <v>3.4678792232881483</v>
      </c>
      <c r="BH40" s="176">
        <f ca="1">_xll.Export_Bergomi_SimpleSquareRootCall($E40,$G40,BH$15,$B$15,$B$16,$B$17,$B$18,$B$19,$G40,$G40+$B$31,SUM!$F$12:$F$28,SUM!$G$12:$G$28,$B$21,$B$22,$B$23,$B$24,$B$25,$B$26,$B$27,$B$28,$B$29,$F$13)</f>
        <v>3.6812697265660348</v>
      </c>
      <c r="BI40" s="176">
        <f ca="1">_xll.Export_Bergomi_SimpleSquareRootCall($E40,$G40,BI$15,$B$15,$B$16,$B$17,$B$18,$B$19,$G40,$G40+$B$31,SUM!$F$12:$F$28,SUM!$G$12:$G$28,$B$21,$B$22,$B$23,$B$24,$B$25,$B$26,$B$27,$B$28,$B$29,$F$13)</f>
        <v>3.8798208480951795</v>
      </c>
      <c r="BL40" s="169" t="e">
        <f ca="1">_xll.Export_ParabolicVol_VolSwapOption($G40,$G40,$G40+$B$31,BL$15,$B$15,$B$16,$B$17,$B$18,$B$19,$B$21,$B$22,$B$23,$B$24,SUM!$F$12:$F$28,SUM!$G$12:$G$28,OptionRacine!$B$27,OptionRacine!$B$26,OptionRacine!$B$28,OptionRacine!$F$13,OptionRacine!$BL$11,OptionRacine!$B$29)</f>
        <v>#VALUE!</v>
      </c>
      <c r="BM40" s="169" t="e">
        <f ca="1">_xll.Export_ParabolicVol_VolSwapOption($G40,$G40,$G40+$B$31,BM$15,$B$15,$B$16,$B$17,$B$18,$B$19,$B$21,$B$22,$B$23,$B$24,SUM!$F$12:$F$28,SUM!$G$12:$G$28,OptionRacine!$B$27,OptionRacine!$B$26,OptionRacine!$B$28,OptionRacine!$F$13,OptionRacine!$BL$11,OptionRacine!$B$29)</f>
        <v>#VALUE!</v>
      </c>
      <c r="BN40" s="169" t="e">
        <f ca="1">_xll.Export_ParabolicVol_VolSwapOption($G40,$G40,$G40+$B$31,BN$15,$B$15,$B$16,$B$17,$B$18,$B$19,$B$21,$B$22,$B$23,$B$24,SUM!$F$12:$F$28,SUM!$G$12:$G$28,OptionRacine!$B$27,OptionRacine!$B$26,OptionRacine!$B$28,OptionRacine!$F$13,OptionRacine!$BL$11,OptionRacine!$B$29)</f>
        <v>#VALUE!</v>
      </c>
      <c r="BO40" s="169" t="e">
        <f ca="1">_xll.Export_ParabolicVol_VolSwapOption($G40,$G40,$G40+$B$31,BO$15,$B$15,$B$16,$B$17,$B$18,$B$19,$B$21,$B$22,$B$23,$B$24,SUM!$F$12:$F$28,SUM!$G$12:$G$28,OptionRacine!$B$27,OptionRacine!$B$26,OptionRacine!$B$28,OptionRacine!$F$13,OptionRacine!$BL$11,OptionRacine!$B$29)</f>
        <v>#VALUE!</v>
      </c>
      <c r="BP40" s="169" t="e">
        <f ca="1">_xll.Export_ParabolicVol_VolSwapOption($G40,$G40,$G40+$B$31,BP$15,$B$15,$B$16,$B$17,$B$18,$B$19,$B$21,$B$22,$B$23,$B$24,SUM!$F$12:$F$28,SUM!$G$12:$G$28,OptionRacine!$B$27,OptionRacine!$B$26,OptionRacine!$B$28,OptionRacine!$F$13,OptionRacine!$BL$11,OptionRacine!$B$29)</f>
        <v>#VALUE!</v>
      </c>
      <c r="BQ40" s="169" t="e">
        <f ca="1">_xll.Export_ParabolicVol_VolSwapOption($G40,$G40,$G40+$B$31,BQ$15,$B$15,$B$16,$B$17,$B$18,$B$19,$B$21,$B$22,$B$23,$B$24,SUM!$F$12:$F$28,SUM!$G$12:$G$28,OptionRacine!$B$27,OptionRacine!$B$26,OptionRacine!$B$28,OptionRacine!$F$13,OptionRacine!$BL$11,OptionRacine!$B$29)</f>
        <v>#VALUE!</v>
      </c>
      <c r="BR40" s="169" t="e">
        <f ca="1">_xll.Export_ParabolicVol_VolSwapOption($G40,$G40,$G40+$B$31,BR$15,$B$15,$B$16,$B$17,$B$18,$B$19,$B$21,$B$22,$B$23,$B$24,SUM!$F$12:$F$28,SUM!$G$12:$G$28,OptionRacine!$B$27,OptionRacine!$B$26,OptionRacine!$B$28,OptionRacine!$F$13,OptionRacine!$BL$11,OptionRacine!$B$29)</f>
        <v>#VALUE!</v>
      </c>
      <c r="BS40" s="169" t="e">
        <f ca="1">_xll.Export_ParabolicVol_VolSwapOption($G40,$G40,$G40+$B$31,BS$15,$B$15,$B$16,$B$17,$B$18,$B$19,$B$21,$B$22,$B$23,$B$24,SUM!$F$12:$F$28,SUM!$G$12:$G$28,OptionRacine!$B$27,OptionRacine!$B$26,OptionRacine!$B$28,OptionRacine!$F$13,OptionRacine!$BL$11,OptionRacine!$B$29)</f>
        <v>#VALUE!</v>
      </c>
      <c r="BT40" s="169" t="e">
        <f ca="1">_xll.Export_ParabolicVol_VolSwapOption($G40,$G40,$G40+$B$31,BT$15,$B$15,$B$16,$B$17,$B$18,$B$19,$B$21,$B$22,$B$23,$B$24,SUM!$F$12:$F$28,SUM!$G$12:$G$28,OptionRacine!$B$27,OptionRacine!$B$26,OptionRacine!$B$28,OptionRacine!$F$13,OptionRacine!$BL$11,OptionRacine!$B$29)</f>
        <v>#VALUE!</v>
      </c>
      <c r="BU40" s="169" t="e">
        <f ca="1">_xll.Export_ParabolicVol_VolSwapOption($G40,$G40,$G40+$B$31,BU$15,$B$15,$B$16,$B$17,$B$18,$B$19,$B$21,$B$22,$B$23,$B$24,SUM!$F$12:$F$28,SUM!$G$12:$G$28,OptionRacine!$B$27,OptionRacine!$B$26,OptionRacine!$B$28,OptionRacine!$F$13,OptionRacine!$BL$11,OptionRacine!$B$29)</f>
        <v>#VALUE!</v>
      </c>
      <c r="BV40" s="169" t="e">
        <f ca="1">_xll.Export_ParabolicVol_VolSwapOption($G40,$G40,$G40+$B$31,BV$15,$B$15,$B$16,$B$17,$B$18,$B$19,$B$21,$B$22,$B$23,$B$24,SUM!$F$12:$F$28,SUM!$G$12:$G$28,OptionRacine!$B$27,OptionRacine!$B$26,OptionRacine!$B$28,OptionRacine!$F$13,OptionRacine!$BL$11,OptionRacine!$B$29)</f>
        <v>#VALUE!</v>
      </c>
      <c r="BW40" s="169" t="e">
        <f ca="1">_xll.Export_ParabolicVol_VolSwapOption($G40,$G40,$G40+$B$31,BW$15,$B$15,$B$16,$B$17,$B$18,$B$19,$B$21,$B$22,$B$23,$B$24,SUM!$F$12:$F$28,SUM!$G$12:$G$28,OptionRacine!$B$27,OptionRacine!$B$26,OptionRacine!$B$28,OptionRacine!$F$13,OptionRacine!$BL$11,OptionRacine!$B$29)</f>
        <v>#VALUE!</v>
      </c>
      <c r="BX40" s="169" t="e">
        <f ca="1">_xll.Export_ParabolicVol_VolSwapOption($G40,$G40,$G40+$B$31,BX$15,$B$15,$B$16,$B$17,$B$18,$B$19,$B$21,$B$22,$B$23,$B$24,SUM!$F$12:$F$28,SUM!$G$12:$G$28,OptionRacine!$B$27,OptionRacine!$B$26,OptionRacine!$B$28,OptionRacine!$F$13,OptionRacine!$BL$11,OptionRacine!$B$29)</f>
        <v>#VALUE!</v>
      </c>
      <c r="BY40" s="169" t="e">
        <f ca="1">_xll.Export_ParabolicVol_VolSwapOption($G40,$G40,$G40+$B$31,BY$15,$B$15,$B$16,$B$17,$B$18,$B$19,$B$21,$B$22,$B$23,$B$24,SUM!$F$12:$F$28,SUM!$G$12:$G$28,OptionRacine!$B$27,OptionRacine!$B$26,OptionRacine!$B$28,OptionRacine!$F$13,OptionRacine!$BL$11,OptionRacine!$B$29)</f>
        <v>#VALUE!</v>
      </c>
      <c r="BZ40" s="169" t="e">
        <f ca="1">_xll.Export_ParabolicVol_VolSwapOption($G40,$G40,$G40+$B$31,BZ$15,$B$15,$B$16,$B$17,$B$18,$B$19,$B$21,$B$22,$B$23,$B$24,SUM!$F$12:$F$28,SUM!$G$12:$G$28,OptionRacine!$B$27,OptionRacine!$B$26,OptionRacine!$B$28,OptionRacine!$F$13,OptionRacine!$BL$11,OptionRacine!$B$29)</f>
        <v>#VALUE!</v>
      </c>
      <c r="CA40" s="169" t="e">
        <f ca="1">_xll.Export_ParabolicVol_VolSwapOption($G40,$G40,$G40+$B$31,CA$15,$B$15,$B$16,$B$17,$B$18,$B$19,$B$21,$B$22,$B$23,$B$24,SUM!$F$12:$F$28,SUM!$G$12:$G$28,OptionRacine!$B$27,OptionRacine!$B$26,OptionRacine!$B$28,OptionRacine!$F$13,OptionRacine!$BL$11,OptionRacine!$B$29)</f>
        <v>#VALUE!</v>
      </c>
      <c r="CB40" s="169" t="e">
        <f ca="1">_xll.Export_ParabolicVol_VolSwapOption($G40,$G40,$G40+$B$31,CB$15,$B$15,$B$16,$B$17,$B$18,$B$19,$B$21,$B$22,$B$23,$B$24,SUM!$F$12:$F$28,SUM!$G$12:$G$28,OptionRacine!$B$27,OptionRacine!$B$26,OptionRacine!$B$28,OptionRacine!$F$13,OptionRacine!$BL$11,OptionRacine!$B$29)</f>
        <v>#VALUE!</v>
      </c>
      <c r="CC40" s="169" t="e">
        <f ca="1">_xll.Export_ParabolicVol_VolSwapOption($G40,$G40,$G40+$B$31,CC$15,$B$15,$B$16,$B$17,$B$18,$B$19,$B$21,$B$22,$B$23,$B$24,SUM!$F$12:$F$28,SUM!$G$12:$G$28,OptionRacine!$B$27,OptionRacine!$B$26,OptionRacine!$B$28,OptionRacine!$F$13,OptionRacine!$BL$11,OptionRacine!$B$29)</f>
        <v>#VALUE!</v>
      </c>
      <c r="CD40" s="169" t="e">
        <f ca="1">_xll.Export_ParabolicVol_VolSwapOption($G40,$G40,$G40+$B$31,CD$15,$B$15,$B$16,$B$17,$B$18,$B$19,$B$21,$B$22,$B$23,$B$24,SUM!$F$12:$F$28,SUM!$G$12:$G$28,OptionRacine!$B$27,OptionRacine!$B$26,OptionRacine!$B$28,OptionRacine!$F$13,OptionRacine!$BL$11,OptionRacine!$B$29)</f>
        <v>#VALUE!</v>
      </c>
      <c r="CE40" s="169" t="e">
        <f ca="1">_xll.Export_ParabolicVol_VolSwapOption($G40,$G40,$G40+$B$31,CE$15,$B$15,$B$16,$B$17,$B$18,$B$19,$B$21,$B$22,$B$23,$B$24,SUM!$F$12:$F$28,SUM!$G$12:$G$28,OptionRacine!$B$27,OptionRacine!$B$26,OptionRacine!$B$28,OptionRacine!$F$13,OptionRacine!$BL$11,OptionRacine!$B$29)</f>
        <v>#VALUE!</v>
      </c>
      <c r="CF40" s="169" t="e">
        <f ca="1">_xll.Export_ParabolicVol_VolSwapOption($G40,$G40,$G40+$B$31,CF$15,$B$15,$B$16,$B$17,$B$18,$B$19,$B$21,$B$22,$B$23,$B$24,SUM!$F$12:$F$28,SUM!$G$12:$G$28,OptionRacine!$B$27,OptionRacine!$B$26,OptionRacine!$B$28,OptionRacine!$F$13,OptionRacine!$BL$11,OptionRacine!$B$29)</f>
        <v>#VALUE!</v>
      </c>
      <c r="CG40" s="169" t="e">
        <f ca="1">_xll.Export_ParabolicVol_VolSwapOption($G40,$G40,$G40+$B$31,CG$15,$B$15,$B$16,$B$17,$B$18,$B$19,$B$21,$B$22,$B$23,$B$24,SUM!$F$12:$F$28,SUM!$G$12:$G$28,OptionRacine!$B$27,OptionRacine!$B$26,OptionRacine!$B$28,OptionRacine!$F$13,OptionRacine!$BL$11,OptionRacine!$B$29)</f>
        <v>#VALUE!</v>
      </c>
      <c r="CH40" s="169" t="e">
        <f ca="1">_xll.Export_ParabolicVol_VolSwapOption($G40,$G40,$G40+$B$31,CH$15,$B$15,$B$16,$B$17,$B$18,$B$19,$B$21,$B$22,$B$23,$B$24,SUM!$F$12:$F$28,SUM!$G$12:$G$28,OptionRacine!$B$27,OptionRacine!$B$26,OptionRacine!$B$28,OptionRacine!$F$13,OptionRacine!$BL$11,OptionRacine!$B$29)</f>
        <v>#VALUE!</v>
      </c>
      <c r="CI40" s="169" t="e">
        <f ca="1">_xll.Export_ParabolicVol_VolSwapOption($G40,$G40,$G40+$B$31,CI$15,$B$15,$B$16,$B$17,$B$18,$B$19,$B$21,$B$22,$B$23,$B$24,SUM!$F$12:$F$28,SUM!$G$12:$G$28,OptionRacine!$B$27,OptionRacine!$B$26,OptionRacine!$B$28,OptionRacine!$F$13,OptionRacine!$BL$11,OptionRacine!$B$29)</f>
        <v>#VALUE!</v>
      </c>
      <c r="CJ40" s="169" t="e">
        <f ca="1">_xll.Export_ParabolicVol_VolSwapOption($G40,$G40,$G40+$B$31,CJ$15,$B$15,$B$16,$B$17,$B$18,$B$19,$B$21,$B$22,$B$23,$B$24,SUM!$F$12:$F$28,SUM!$G$12:$G$28,OptionRacine!$B$27,OptionRacine!$B$26,OptionRacine!$B$28,OptionRacine!$F$13,OptionRacine!$BL$11,OptionRacine!$B$29)</f>
        <v>#VALUE!</v>
      </c>
      <c r="CK40" s="169" t="e">
        <f ca="1">_xll.Export_ParabolicVol_VolSwapOption($G40,$G40,$G40+$B$31,CK$15,$B$15,$B$16,$B$17,$B$18,$B$19,$B$21,$B$22,$B$23,$B$24,SUM!$F$12:$F$28,SUM!$G$12:$G$28,OptionRacine!$B$27,OptionRacine!$B$26,OptionRacine!$B$28,OptionRacine!$F$13,OptionRacine!$BL$11,OptionRacine!$B$29)</f>
        <v>#VALUE!</v>
      </c>
      <c r="CN40" s="181">
        <f ca="1">_xll.Export_ParabolicVol_VIXLikeOption(SUM!$F$12:$F$28,SUM!$G$12:$G$28,$E40,$G40,CN$15,$B$15,$B$16,$B$17,$B$18,$B$19,$B$21,$B$22,$B$23,$B$24,$B$25,$B$27,$B$26,$B$28,$F$13,$B$31,$CN$11,$B$29)</f>
        <v>3.4868602335876631</v>
      </c>
      <c r="CO40" s="181">
        <f ca="1">_xll.Export_ParabolicVol_VIXLikeOption(SUM!$F$12:$F$28,SUM!$G$12:$G$28,$E40,$G40,CO$15,$B$15,$B$16,$B$17,$B$18,$B$19,$B$21,$B$22,$B$23,$B$24,$B$25,$B$27,$B$26,$B$28,$F$13,$B$31,$CN$11,$B$29)</f>
        <v>3.0941544205177367</v>
      </c>
      <c r="CP40" s="181">
        <f ca="1">_xll.Export_ParabolicVol_VIXLikeOption(SUM!$F$12:$F$28,SUM!$G$12:$G$28,$E40,$G40,CP$15,$B$15,$B$16,$B$17,$B$18,$B$19,$B$21,$B$22,$B$23,$B$24,$B$25,$B$27,$B$26,$B$28,$F$13,$B$31,$CN$11,$B$29)</f>
        <v>2.7517823290192851</v>
      </c>
      <c r="CQ40" s="181">
        <f ca="1">_xll.Export_ParabolicVol_VIXLikeOption(SUM!$F$12:$F$28,SUM!$G$12:$G$28,$E40,$G40,CQ$15,$B$15,$B$16,$B$17,$B$18,$B$19,$B$21,$B$22,$B$23,$B$24,$B$25,$B$27,$B$26,$B$28,$F$13,$B$31,$CN$11,$B$29)</f>
        <v>2.457659981062148</v>
      </c>
      <c r="CR40" s="181">
        <f ca="1">_xll.Export_ParabolicVol_VIXLikeOption(SUM!$F$12:$F$28,SUM!$G$12:$G$28,$E40,$G40,CR$15,$B$15,$B$16,$B$17,$B$18,$B$19,$B$21,$B$22,$B$23,$B$24,$B$25,$B$27,$B$26,$B$28,$F$13,$B$31,$CN$11,$B$29)</f>
        <v>2.2095730290318656</v>
      </c>
      <c r="CS40" s="181">
        <f ca="1">_xll.Export_ParabolicVol_VIXLikeOption(SUM!$F$12:$F$28,SUM!$G$12:$G$28,$E40,$G40,CS$15,$B$15,$B$16,$B$17,$B$18,$B$19,$B$21,$B$22,$B$23,$B$24,$B$25,$B$27,$B$26,$B$28,$F$13,$B$31,$CN$11,$B$29)</f>
        <v>2.0052104376263258</v>
      </c>
      <c r="CT40" s="181">
        <f ca="1">_xll.Export_ParabolicVol_VIXLikeOption(SUM!$F$12:$F$28,SUM!$G$12:$G$28,$E40,$G40,CT$15,$B$15,$B$16,$B$17,$B$18,$B$19,$B$21,$B$22,$B$23,$B$24,$B$25,$B$27,$B$26,$B$28,$F$13,$B$31,$CN$11,$B$29)</f>
        <v>1.8422112307660572</v>
      </c>
      <c r="CU40" s="181">
        <f ca="1">_xll.Export_ParabolicVol_VIXLikeOption(SUM!$F$12:$F$28,SUM!$G$12:$G$28,$E40,$G40,CU$15,$B$15,$B$16,$B$17,$B$18,$B$19,$B$21,$B$22,$B$23,$B$24,$B$25,$B$27,$B$26,$B$28,$F$13,$B$31,$CN$11,$B$29)</f>
        <v>1.7182226512277183</v>
      </c>
      <c r="CV40" s="181">
        <f ca="1">_xll.Export_ParabolicVol_VIXLikeOption(SUM!$F$12:$F$28,SUM!$G$12:$G$28,$E40,$G40,CV$15,$B$15,$B$16,$B$17,$B$18,$B$19,$B$21,$B$22,$B$23,$B$24,$B$25,$B$27,$B$26,$B$28,$F$13,$B$31,$CN$11,$B$29)</f>
        <v>1.6309638085582236</v>
      </c>
      <c r="CW40" s="181">
        <f ca="1">_xll.Export_ParabolicVol_VIXLikeOption(SUM!$F$12:$F$28,SUM!$G$12:$G$28,$E40,$G40,CW$15,$B$15,$B$16,$B$17,$B$18,$B$19,$B$21,$B$22,$B$23,$B$24,$B$25,$B$27,$B$26,$B$28,$F$13,$B$31,$CN$11,$B$29)</f>
        <v>1.5782858208768484</v>
      </c>
      <c r="CX40" s="181">
        <f ca="1">_xll.Export_ParabolicVol_VIXLikeOption(SUM!$F$12:$F$28,SUM!$G$12:$G$28,$E40,$G40,CX$15,$B$15,$B$16,$B$17,$B$18,$B$19,$B$21,$B$22,$B$23,$B$24,$B$25,$B$27,$B$26,$B$28,$F$13,$B$31,$CN$11,$B$29)</f>
        <v>1.5582185546162401</v>
      </c>
      <c r="CY40" s="181">
        <f ca="1">_xll.Export_ParabolicVol_VIXLikeOption(SUM!$F$12:$F$28,SUM!$G$12:$G$28,$E40,$G40,CY$15,$B$15,$B$16,$B$17,$B$18,$B$19,$B$21,$B$22,$B$23,$B$24,$B$25,$B$27,$B$26,$B$28,$F$13,$B$31,$CN$11,$B$29)</f>
        <v>1.5689947360413434</v>
      </c>
      <c r="CZ40" s="181">
        <f ca="1">_xll.Export_ParabolicVol_VIXLikeOption(SUM!$F$12:$F$28,SUM!$G$12:$G$28,$E40,$G40,CZ$15,$B$15,$B$16,$B$17,$B$18,$B$19,$B$21,$B$22,$B$23,$B$24,$B$25,$B$27,$B$26,$B$28,$F$13,$B$31,$CN$11,$B$29)</f>
        <v>1.6090441949992658</v>
      </c>
      <c r="DA40" s="181">
        <f ca="1">_xll.Export_ParabolicVol_VIXLikeOption(SUM!$F$12:$F$28,SUM!$G$12:$G$28,$E40,$G40,DA$15,$B$15,$B$16,$B$17,$B$18,$B$19,$B$21,$B$22,$B$23,$B$24,$B$25,$B$27,$B$26,$B$28,$F$13,$B$31,$CN$11,$B$29)</f>
        <v>1.6769537575890343</v>
      </c>
      <c r="DB40" s="181">
        <f ca="1">_xll.Export_ParabolicVol_VIXLikeOption(SUM!$F$12:$F$28,SUM!$G$12:$G$28,$E40,$G40,DB$15,$B$15,$B$16,$B$17,$B$18,$B$19,$B$21,$B$22,$B$23,$B$24,$B$25,$B$27,$B$26,$B$28,$F$13,$B$31,$CN$11,$B$29)</f>
        <v>1.7713914207150572</v>
      </c>
      <c r="DC40" s="181">
        <f ca="1">_xll.Export_ParabolicVol_VIXLikeOption(SUM!$F$12:$F$28,SUM!$G$12:$G$28,$E40,$G40,DC$15,$B$15,$B$16,$B$17,$B$18,$B$19,$B$21,$B$22,$B$23,$B$24,$B$25,$B$27,$B$26,$B$28,$F$13,$B$31,$CN$11,$B$29)</f>
        <v>1.8909967406119665</v>
      </c>
      <c r="DD40" s="181">
        <f ca="1">_xll.Export_ParabolicVol_VIXLikeOption(SUM!$F$12:$F$28,SUM!$G$12:$G$28,$E40,$G40,DD$15,$B$15,$B$16,$B$17,$B$18,$B$19,$B$21,$B$22,$B$23,$B$24,$B$25,$B$27,$B$26,$B$28,$F$13,$B$31,$CN$11,$B$29)</f>
        <v>2.0342429036977894</v>
      </c>
      <c r="DE40" s="181">
        <f ca="1">_xll.Export_ParabolicVol_VIXLikeOption(SUM!$F$12:$F$28,SUM!$G$12:$G$28,$E40,$G40,DE$15,$B$15,$B$16,$B$17,$B$18,$B$19,$B$21,$B$22,$B$23,$B$24,$B$25,$B$27,$B$26,$B$28,$F$13,$B$31,$CN$11,$B$29)</f>
        <v>2.19927989536734</v>
      </c>
      <c r="DF40" s="181">
        <f ca="1">_xll.Export_ParabolicVol_VIXLikeOption(SUM!$F$12:$F$28,SUM!$G$12:$G$28,$E40,$G40,DF$15,$B$15,$B$16,$B$17,$B$18,$B$19,$B$21,$B$22,$B$23,$B$24,$B$25,$B$27,$B$26,$B$28,$F$13,$B$31,$CN$11,$B$29)</f>
        <v>2.3837726641444306</v>
      </c>
      <c r="DG40" s="181">
        <f ca="1">_xll.Export_ParabolicVol_VIXLikeOption(SUM!$F$12:$F$28,SUM!$G$12:$G$28,$E40,$G40,DG$15,$B$15,$B$16,$B$17,$B$18,$B$19,$B$21,$B$22,$B$23,$B$24,$B$25,$B$27,$B$26,$B$28,$F$13,$B$31,$CN$11,$B$29)</f>
        <v>2.5847530897054107</v>
      </c>
      <c r="DH40" s="181">
        <f ca="1">_xll.Export_ParabolicVol_VIXLikeOption(SUM!$F$12:$F$28,SUM!$G$12:$G$28,$E40,$G40,DH$15,$B$15,$B$16,$B$17,$B$18,$B$19,$B$21,$B$22,$B$23,$B$24,$B$25,$B$27,$B$26,$B$28,$F$13,$B$31,$CN$11,$B$29)</f>
        <v>2.7985094068934897</v>
      </c>
      <c r="DI40" s="181">
        <f ca="1">_xll.Export_ParabolicVol_VIXLikeOption(SUM!$F$12:$F$28,SUM!$G$12:$G$28,$E40,$G40,DI$15,$B$15,$B$16,$B$17,$B$18,$B$19,$B$21,$B$22,$B$23,$B$24,$B$25,$B$27,$B$26,$B$28,$F$13,$B$31,$CN$11,$B$29)</f>
        <v>3.0205404915981737</v>
      </c>
      <c r="DJ40" s="181">
        <f ca="1">_xll.Export_ParabolicVol_VIXLikeOption(SUM!$F$12:$F$28,SUM!$G$12:$G$28,$E40,$G40,DJ$15,$B$15,$B$16,$B$17,$B$18,$B$19,$B$21,$B$22,$B$23,$B$24,$B$25,$B$27,$B$26,$B$28,$F$13,$B$31,$CN$11,$B$29)</f>
        <v>3.2456034591186707</v>
      </c>
      <c r="DK40" s="181">
        <f ca="1">_xll.Export_ParabolicVol_VIXLikeOption(SUM!$F$12:$F$28,SUM!$G$12:$G$28,$E40,$G40,DK$15,$B$15,$B$16,$B$17,$B$18,$B$19,$B$21,$B$22,$B$23,$B$24,$B$25,$B$27,$B$26,$B$28,$F$13,$B$31,$CN$11,$B$29)</f>
        <v>3.4678792232881483</v>
      </c>
      <c r="DL40" s="181">
        <f ca="1">_xll.Export_ParabolicVol_VIXLikeOption(SUM!$F$12:$F$28,SUM!$G$12:$G$28,$E40,$G40,DL$15,$B$15,$B$16,$B$17,$B$18,$B$19,$B$21,$B$22,$B$23,$B$24,$B$25,$B$27,$B$26,$B$28,$F$13,$B$31,$CN$11,$B$29)</f>
        <v>3.6812697265660348</v>
      </c>
      <c r="DM40" s="181">
        <f ca="1">_xll.Export_ParabolicVol_VIXLikeOption(SUM!$F$12:$F$28,SUM!$G$12:$G$28,$E40,$G40,DM$15,$B$15,$B$16,$B$17,$B$18,$B$19,$B$21,$B$22,$B$23,$B$24,$B$25,$B$27,$B$26,$B$28,$F$13,$B$31,$CN$11,$B$29)</f>
        <v>3.8798208480951795</v>
      </c>
    </row>
    <row r="41" spans="5:117" customFormat="1" ht="15.75" thickBot="1">
      <c r="E41" s="26">
        <v>19</v>
      </c>
      <c r="F41" s="42">
        <v>42475</v>
      </c>
      <c r="G41" s="13">
        <f ca="1">(F41-SUM!$B$4)/365.25</f>
        <v>2.0999315537303218</v>
      </c>
      <c r="I41" s="176">
        <f ca="1">_xll.Export_ParabolicVol_SimpleSquareRootCall($E41,$G41,I$15,$B$21,$B$22,$B$23,$B$24,$B$25,$B$27,$B$28,$F$13)</f>
        <v>3.4724238465194754</v>
      </c>
      <c r="J41" s="176">
        <f ca="1">_xll.Export_ParabolicVol_SimpleSquareRootCall($E41,$G41,J$15,$B$21,$B$22,$B$23,$B$24,$B$25,$B$27,$B$28,$F$13)</f>
        <v>3.0789454846740996</v>
      </c>
      <c r="K41" s="176">
        <f ca="1">_xll.Export_ParabolicVol_SimpleSquareRootCall($E41,$G41,K$15,$B$21,$B$22,$B$23,$B$24,$B$25,$B$27,$B$28,$F$13)</f>
        <v>2.7361390608274001</v>
      </c>
      <c r="L41" s="176">
        <f ca="1">_xll.Export_ParabolicVol_SimpleSquareRootCall($E41,$G41,L$15,$B$21,$B$22,$B$23,$B$24,$B$25,$B$27,$B$28,$F$13)</f>
        <v>2.4419440994849975</v>
      </c>
      <c r="M41" s="176">
        <f ca="1">_xll.Export_ParabolicVol_SimpleSquareRootCall($E41,$G41,M$15,$B$21,$B$22,$B$23,$B$24,$B$25,$B$27,$B$28,$F$13)</f>
        <v>2.1941578830246931</v>
      </c>
      <c r="N41" s="176">
        <f ca="1">_xll.Export_ParabolicVol_SimpleSquareRootCall($E41,$G41,N$15,$B$21,$B$22,$B$23,$B$24,$B$25,$B$27,$B$28,$F$13)</f>
        <v>1.9904706440458977</v>
      </c>
      <c r="O41" s="176">
        <f ca="1">_xll.Export_ParabolicVol_SimpleSquareRootCall($E41,$G41,O$15,$B$21,$B$22,$B$23,$B$24,$B$25,$B$27,$B$28,$F$13)</f>
        <v>1.828514719577337</v>
      </c>
      <c r="P41" s="176">
        <f ca="1">_xll.Export_ParabolicVol_SimpleSquareRootCall($E41,$G41,P$15,$B$21,$B$22,$B$23,$B$24,$B$25,$B$27,$B$28,$F$13)</f>
        <v>1.705925640316295</v>
      </c>
      <c r="Q41" s="176">
        <f ca="1">_xll.Export_ParabolicVol_SimpleSquareRootCall($E41,$G41,Q$15,$B$21,$B$22,$B$23,$B$24,$B$25,$B$27,$B$28,$F$13)</f>
        <v>1.6204086998156648</v>
      </c>
      <c r="R41" s="176">
        <f ca="1">_xll.Export_ParabolicVol_SimpleSquareRootCall($E41,$G41,R$15,$B$21,$B$22,$B$23,$B$24,$B$25,$B$27,$B$28,$F$13)</f>
        <v>1.5698014264963005</v>
      </c>
      <c r="S41" s="176">
        <f ca="1">_xll.Export_ParabolicVol_SimpleSquareRootCall($E41,$G41,S$15,$B$21,$B$22,$B$23,$B$24,$B$25,$B$27,$B$28,$F$13)</f>
        <v>1.5521215401434934</v>
      </c>
      <c r="T41" s="176">
        <f ca="1">_xll.Export_ParabolicVol_SimpleSquareRootCall($E41,$G41,T$15,$B$21,$B$22,$B$23,$B$24,$B$25,$B$27,$B$28,$F$13)</f>
        <v>1.5655907938965299</v>
      </c>
      <c r="U41" s="176">
        <f ca="1">_xll.Export_ParabolicVol_SimpleSquareRootCall($E41,$G41,U$15,$B$21,$B$22,$B$23,$B$24,$B$25,$B$27,$B$28,$F$13)</f>
        <v>1.6086272877854519</v>
      </c>
      <c r="V41" s="176">
        <f ca="1">_xll.Export_ParabolicVol_SimpleSquareRootCall($E41,$G41,V$15,$B$21,$B$22,$B$23,$B$24,$B$25,$B$27,$B$28,$F$13)</f>
        <v>1.6798018064480182</v>
      </c>
      <c r="W41" s="176">
        <f ca="1">_xll.Export_ParabolicVol_SimpleSquareRootCall($E41,$G41,W$15,$B$21,$B$22,$B$23,$B$24,$B$25,$B$27,$B$28,$F$13)</f>
        <v>1.7777570539317031</v>
      </c>
      <c r="X41" s="176">
        <f ca="1">_xll.Export_ParabolicVol_SimpleSquareRootCall($E41,$G41,X$15,$B$21,$B$22,$B$23,$B$24,$B$25,$B$27,$B$28,$F$13)</f>
        <v>1.9010921583298459</v>
      </c>
      <c r="Y41" s="176">
        <f ca="1">_xll.Export_ParabolicVol_SimpleSquareRootCall($E41,$G41,Y$15,$B$21,$B$22,$B$23,$B$24,$B$25,$B$27,$B$28,$F$13)</f>
        <v>2.0482185676674778</v>
      </c>
      <c r="Z41" s="176">
        <f ca="1">_xll.Export_ParabolicVol_SimpleSquareRootCall($E41,$G41,Z$15,$B$21,$B$22,$B$23,$B$24,$B$25,$B$27,$B$28,$F$13)</f>
        <v>2.217197641229752</v>
      </c>
      <c r="AA41" s="176">
        <f ca="1">_xll.Export_ParabolicVol_SimpleSquareRootCall($E41,$G41,AA$15,$B$21,$B$22,$B$23,$B$24,$B$25,$B$27,$B$28,$F$13)</f>
        <v>2.4055749737349821</v>
      </c>
      <c r="AB41" s="176">
        <f ca="1">_xll.Export_ParabolicVol_SimpleSquareRootCall($E41,$G41,AB$15,$B$21,$B$22,$B$23,$B$24,$B$25,$B$27,$B$28,$F$13)</f>
        <v>2.6102316297718731</v>
      </c>
      <c r="AC41" s="176">
        <f ca="1">_xll.Export_ParabolicVol_SimpleSquareRootCall($E41,$G41,AC$15,$B$21,$B$22,$B$23,$B$24,$B$25,$B$27,$B$28,$F$13)</f>
        <v>2.8272774369483775</v>
      </c>
      <c r="AD41" s="176">
        <f ca="1">_xll.Export_ParabolicVol_SimpleSquareRootCall($E41,$G41,AD$15,$B$21,$B$22,$B$23,$B$24,$B$25,$B$27,$B$28,$F$13)</f>
        <v>3.0520151414120904</v>
      </c>
      <c r="AE41" s="176">
        <f ca="1">_xll.Export_ParabolicVol_SimpleSquareRootCall($E41,$G41,AE$15,$B$21,$B$22,$B$23,$B$24,$B$25,$B$27,$B$28,$F$13)</f>
        <v>3.2790047874822861</v>
      </c>
      <c r="AF41" s="176">
        <f ca="1">_xll.Export_ParabolicVol_SimpleSquareRootCall($E41,$G41,AF$15,$B$21,$B$22,$B$23,$B$24,$B$25,$B$27,$B$28,$F$13)</f>
        <v>3.5022528406038722</v>
      </c>
      <c r="AG41" s="176">
        <f ca="1">_xll.Export_ParabolicVol_SimpleSquareRootCall($E41,$G41,AG$15,$B$21,$B$22,$B$23,$B$24,$B$25,$B$27,$B$28,$F$13)</f>
        <v>3.715537949447568</v>
      </c>
      <c r="AH41" s="176">
        <f ca="1">_xll.Export_ParabolicVol_SimpleSquareRootCall($E41,$G41,AH$15,$B$21,$B$22,$B$23,$B$24,$B$25,$B$27,$B$28,$F$13)</f>
        <v>3.912863316273254</v>
      </c>
      <c r="AJ41" s="176">
        <f ca="1">_xll.Export_Bergomi_SimpleSquareRootCall($E41,$G41,AJ$15,$B$15,$B$16,$B$17,$B$18,$B$19,$G41,$G41+$B$31,SUM!$F$12:$F$28,SUM!$G$12:$G$28,$B$21,$B$22,$B$23,$B$24,$B$25,$B$26,$B$27,$B$28,$B$29,$F$13)</f>
        <v>3.4724378104876013</v>
      </c>
      <c r="AK41" s="176">
        <f ca="1">_xll.Export_Bergomi_SimpleSquareRootCall($E41,$G41,AK$15,$B$15,$B$16,$B$17,$B$18,$B$19,$G41,$G41+$B$31,SUM!$F$12:$F$28,SUM!$G$12:$G$28,$B$21,$B$22,$B$23,$B$24,$B$25,$B$26,$B$27,$B$28,$B$29,$F$13)</f>
        <v>3.0788969382464058</v>
      </c>
      <c r="AL41" s="176">
        <f ca="1">_xll.Export_Bergomi_SimpleSquareRootCall($E41,$G41,AL$15,$B$15,$B$16,$B$17,$B$18,$B$19,$G41,$G41+$B$31,SUM!$F$12:$F$28,SUM!$G$12:$G$28,$B$21,$B$22,$B$23,$B$24,$B$25,$B$26,$B$27,$B$28,$B$29,$F$13)</f>
        <v>2.7360357104066213</v>
      </c>
      <c r="AM41" s="176">
        <f ca="1">_xll.Export_Bergomi_SimpleSquareRootCall($E41,$G41,AM$15,$B$15,$B$16,$B$17,$B$18,$B$19,$G41,$G41+$B$31,SUM!$F$12:$F$28,SUM!$G$12:$G$28,$B$21,$B$22,$B$23,$B$24,$B$25,$B$26,$B$27,$B$28,$B$29,$F$13)</f>
        <v>2.4417930090593436</v>
      </c>
      <c r="AN41" s="176">
        <f ca="1">_xll.Export_Bergomi_SimpleSquareRootCall($E41,$G41,AN$15,$B$15,$B$16,$B$17,$B$18,$B$19,$G41,$G41+$B$31,SUM!$F$12:$F$28,SUM!$G$12:$G$28,$B$21,$B$22,$B$23,$B$24,$B$25,$B$26,$B$27,$B$28,$B$29,$F$13)</f>
        <v>2.1939652405185686</v>
      </c>
      <c r="AO41" s="176">
        <f ca="1">_xll.Export_Bergomi_SimpleSquareRootCall($E41,$G41,AO$15,$B$15,$B$16,$B$17,$B$18,$B$19,$G41,$G41+$B$31,SUM!$F$12:$F$28,SUM!$G$12:$G$28,$B$21,$B$22,$B$23,$B$24,$B$25,$B$26,$B$27,$B$28,$B$29,$F$13)</f>
        <v>1.990241610420767</v>
      </c>
      <c r="AP41" s="176">
        <f ca="1">_xll.Export_Bergomi_SimpleSquareRootCall($E41,$G41,AP$15,$B$15,$B$16,$B$17,$B$18,$B$19,$G41,$G41+$B$31,SUM!$F$12:$F$28,SUM!$G$12:$G$28,$B$21,$B$22,$B$23,$B$24,$B$25,$B$26,$B$27,$B$28,$B$29,$F$13)</f>
        <v>1.8282533563381209</v>
      </c>
      <c r="AQ41" s="176">
        <f ca="1">_xll.Export_Bergomi_SimpleSquareRootCall($E41,$G41,AQ$15,$B$15,$B$16,$B$17,$B$18,$B$19,$G41,$G41+$B$31,SUM!$F$12:$F$28,SUM!$G$12:$G$28,$B$21,$B$22,$B$23,$B$24,$B$25,$B$26,$B$27,$B$28,$B$29,$F$13)</f>
        <v>1.7056349101261166</v>
      </c>
      <c r="AR41" s="176">
        <f ca="1">_xll.Export_Bergomi_SimpleSquareRootCall($E41,$G41,AR$15,$B$15,$B$16,$B$17,$B$18,$B$19,$G41,$G41+$B$31,SUM!$F$12:$F$28,SUM!$G$12:$G$28,$B$21,$B$22,$B$23,$B$24,$B$25,$B$26,$B$27,$B$28,$B$29,$F$13)</f>
        <v>1.6200905330711335</v>
      </c>
      <c r="AS41" s="176">
        <f ca="1">_xll.Export_Bergomi_SimpleSquareRootCall($E41,$G41,AS$15,$B$15,$B$16,$B$17,$B$18,$B$19,$G41,$G41+$B$31,SUM!$F$12:$F$28,SUM!$G$12:$G$28,$B$21,$B$22,$B$23,$B$24,$B$25,$B$26,$B$27,$B$28,$B$29,$F$13)</f>
        <v>1.5694568450150863</v>
      </c>
      <c r="AT41" s="176">
        <f ca="1">_xll.Export_Bergomi_SimpleSquareRootCall($E41,$G41,AT$15,$B$15,$B$16,$B$17,$B$18,$B$19,$G41,$G41+$B$31,SUM!$F$12:$F$28,SUM!$G$12:$G$28,$B$21,$B$22,$B$23,$B$24,$B$25,$B$26,$B$27,$B$28,$B$29,$F$13)</f>
        <v>1.5517508283815173</v>
      </c>
      <c r="AU41" s="176">
        <f ca="1">_xll.Export_Bergomi_SimpleSquareRootCall($E41,$G41,AU$15,$B$15,$B$16,$B$17,$B$18,$B$19,$G41,$G41+$B$31,SUM!$F$12:$F$28,SUM!$G$12:$G$28,$B$21,$B$22,$B$23,$B$24,$B$25,$B$26,$B$27,$B$28,$B$29,$F$13)</f>
        <v>1.5651937086547159</v>
      </c>
      <c r="AV41" s="176">
        <f ca="1">_xll.Export_Bergomi_SimpleSquareRootCall($E41,$G41,AV$15,$B$15,$B$16,$B$17,$B$18,$B$19,$G41,$G41+$B$31,SUM!$F$12:$F$28,SUM!$G$12:$G$28,$B$21,$B$22,$B$23,$B$24,$B$25,$B$26,$B$27,$B$28,$B$29,$F$13)</f>
        <v>1.6082032989102948</v>
      </c>
      <c r="AW41" s="176">
        <f ca="1">_xll.Export_Bergomi_SimpleSquareRootCall($E41,$G41,AW$15,$B$15,$B$16,$B$17,$B$18,$B$19,$G41,$G41+$B$31,SUM!$F$12:$F$28,SUM!$G$12:$G$28,$B$21,$B$22,$B$23,$B$24,$B$25,$B$26,$B$27,$B$28,$B$29,$F$13)</f>
        <v>1.6793503628218218</v>
      </c>
      <c r="AX41" s="176">
        <f ca="1">_xll.Export_Bergomi_SimpleSquareRootCall($E41,$G41,AX$15,$B$15,$B$16,$B$17,$B$18,$B$19,$G41,$G41+$B$31,SUM!$F$12:$F$28,SUM!$G$12:$G$28,$B$21,$B$22,$B$23,$B$24,$B$25,$B$26,$B$27,$B$28,$B$29,$F$13)</f>
        <v>1.7772778700950633</v>
      </c>
      <c r="AY41" s="176">
        <f ca="1">_xll.Export_Bergomi_SimpleSquareRootCall($E41,$G41,AY$15,$B$15,$B$16,$B$17,$B$18,$B$19,$G41,$G41+$B$31,SUM!$F$12:$F$28,SUM!$G$12:$G$28,$B$21,$B$22,$B$23,$B$24,$B$25,$B$26,$B$27,$B$28,$B$29,$F$13)</f>
        <v>1.9005855164171686</v>
      </c>
      <c r="AZ41" s="176">
        <f ca="1">_xll.Export_Bergomi_SimpleSquareRootCall($E41,$G41,AZ$15,$B$15,$B$16,$B$17,$B$18,$B$19,$G41,$G41+$B$31,SUM!$F$12:$F$28,SUM!$G$12:$G$28,$B$21,$B$22,$B$23,$B$24,$B$25,$B$26,$B$27,$B$28,$B$29,$F$13)</f>
        <v>2.0476856262468353</v>
      </c>
      <c r="BA41" s="176">
        <f ca="1">_xll.Export_Bergomi_SimpleSquareRootCall($E41,$G41,BA$15,$B$15,$B$16,$B$17,$B$18,$B$19,$G41,$G41+$B$31,SUM!$F$12:$F$28,SUM!$G$12:$G$28,$B$21,$B$22,$B$23,$B$24,$B$25,$B$26,$B$27,$B$28,$B$29,$F$13)</f>
        <v>2.2166407367866139</v>
      </c>
      <c r="BB41" s="176">
        <f ca="1">_xll.Export_Bergomi_SimpleSquareRootCall($E41,$G41,BB$15,$B$15,$B$16,$B$17,$B$18,$B$19,$G41,$G41+$B$31,SUM!$F$12:$F$28,SUM!$G$12:$G$28,$B$21,$B$22,$B$23,$B$24,$B$25,$B$26,$B$27,$B$28,$B$29,$F$13)</f>
        <v>2.4049978920891579</v>
      </c>
      <c r="BC41" s="176">
        <f ca="1">_xll.Export_Bergomi_SimpleSquareRootCall($E41,$G41,BC$15,$B$15,$B$16,$B$17,$B$18,$B$19,$G41,$G41+$B$31,SUM!$F$12:$F$28,SUM!$G$12:$G$28,$B$21,$B$22,$B$23,$B$24,$B$25,$B$26,$B$27,$B$28,$B$29,$F$13)</f>
        <v>2.6096398144818602</v>
      </c>
      <c r="BD41" s="176">
        <f ca="1">_xll.Export_Bergomi_SimpleSquareRootCall($E41,$G41,BD$15,$B$15,$B$16,$B$17,$B$18,$B$19,$G41,$G41+$B$31,SUM!$F$12:$F$28,SUM!$G$12:$G$28,$B$21,$B$22,$B$23,$B$24,$B$25,$B$26,$B$27,$B$28,$B$29,$F$13)</f>
        <v>2.8266780914351428</v>
      </c>
      <c r="BE41" s="176">
        <f ca="1">_xll.Export_Bergomi_SimpleSquareRootCall($E41,$G41,BE$15,$B$15,$B$16,$B$17,$B$18,$B$19,$G41,$G41+$B$31,SUM!$F$12:$F$28,SUM!$G$12:$G$28,$B$21,$B$22,$B$23,$B$24,$B$25,$B$26,$B$27,$B$28,$B$29,$F$13)</f>
        <v>3.0514171739762039</v>
      </c>
      <c r="BF41" s="176">
        <f ca="1">_xll.Export_Bergomi_SimpleSquareRootCall($E41,$G41,BF$15,$B$15,$B$16,$B$17,$B$18,$B$19,$G41,$G41+$B$31,SUM!$F$12:$F$28,SUM!$G$12:$G$28,$B$21,$B$22,$B$23,$B$24,$B$25,$B$26,$B$27,$B$28,$B$29,$F$13)</f>
        <v>3.2784185477425476</v>
      </c>
      <c r="BG41" s="176">
        <f ca="1">_xll.Export_Bergomi_SimpleSquareRootCall($E41,$G41,BG$15,$B$15,$B$16,$B$17,$B$18,$B$19,$G41,$G41+$B$31,SUM!$F$12:$F$28,SUM!$G$12:$G$28,$B$21,$B$22,$B$23,$B$24,$B$25,$B$26,$B$27,$B$28,$B$29,$F$13)</f>
        <v>3.5016896073090344</v>
      </c>
      <c r="BH41" s="176">
        <f ca="1">_xll.Export_Bergomi_SimpleSquareRootCall($E41,$G41,BH$15,$B$15,$B$16,$B$17,$B$18,$B$19,$G41,$G41+$B$31,SUM!$F$12:$F$28,SUM!$G$12:$G$28,$B$21,$B$22,$B$23,$B$24,$B$25,$B$26,$B$27,$B$28,$B$29,$F$13)</f>
        <v>3.7150091581546252</v>
      </c>
      <c r="BI41" s="176">
        <f ca="1">_xll.Export_Bergomi_SimpleSquareRootCall($E41,$G41,BI$15,$B$15,$B$16,$B$17,$B$18,$B$19,$G41,$G41+$B$31,SUM!$F$12:$F$28,SUM!$G$12:$G$28,$B$21,$B$22,$B$23,$B$24,$B$25,$B$26,$B$27,$B$28,$B$29,$F$13)</f>
        <v>3.912379563707487</v>
      </c>
      <c r="BL41" s="169" t="e">
        <f ca="1">_xll.Export_ParabolicVol_VolSwapOption($G41,$G41,$G41+$B$31,BL$15,$B$15,$B$16,$B$17,$B$18,$B$19,$B$21,$B$22,$B$23,$B$24,SUM!$F$12:$F$28,SUM!$G$12:$G$28,OptionRacine!$B$27,OptionRacine!$B$26,OptionRacine!$B$28,OptionRacine!$F$13,OptionRacine!$BL$11,OptionRacine!$B$29)</f>
        <v>#VALUE!</v>
      </c>
      <c r="BM41" s="169" t="e">
        <f ca="1">_xll.Export_ParabolicVol_VolSwapOption($G41,$G41,$G41+$B$31,BM$15,$B$15,$B$16,$B$17,$B$18,$B$19,$B$21,$B$22,$B$23,$B$24,SUM!$F$12:$F$28,SUM!$G$12:$G$28,OptionRacine!$B$27,OptionRacine!$B$26,OptionRacine!$B$28,OptionRacine!$F$13,OptionRacine!$BL$11,OptionRacine!$B$29)</f>
        <v>#VALUE!</v>
      </c>
      <c r="BN41" s="169" t="e">
        <f ca="1">_xll.Export_ParabolicVol_VolSwapOption($G41,$G41,$G41+$B$31,BN$15,$B$15,$B$16,$B$17,$B$18,$B$19,$B$21,$B$22,$B$23,$B$24,SUM!$F$12:$F$28,SUM!$G$12:$G$28,OptionRacine!$B$27,OptionRacine!$B$26,OptionRacine!$B$28,OptionRacine!$F$13,OptionRacine!$BL$11,OptionRacine!$B$29)</f>
        <v>#VALUE!</v>
      </c>
      <c r="BO41" s="169" t="e">
        <f ca="1">_xll.Export_ParabolicVol_VolSwapOption($G41,$G41,$G41+$B$31,BO$15,$B$15,$B$16,$B$17,$B$18,$B$19,$B$21,$B$22,$B$23,$B$24,SUM!$F$12:$F$28,SUM!$G$12:$G$28,OptionRacine!$B$27,OptionRacine!$B$26,OptionRacine!$B$28,OptionRacine!$F$13,OptionRacine!$BL$11,OptionRacine!$B$29)</f>
        <v>#VALUE!</v>
      </c>
      <c r="BP41" s="169" t="e">
        <f ca="1">_xll.Export_ParabolicVol_VolSwapOption($G41,$G41,$G41+$B$31,BP$15,$B$15,$B$16,$B$17,$B$18,$B$19,$B$21,$B$22,$B$23,$B$24,SUM!$F$12:$F$28,SUM!$G$12:$G$28,OptionRacine!$B$27,OptionRacine!$B$26,OptionRacine!$B$28,OptionRacine!$F$13,OptionRacine!$BL$11,OptionRacine!$B$29)</f>
        <v>#VALUE!</v>
      </c>
      <c r="BQ41" s="169" t="e">
        <f ca="1">_xll.Export_ParabolicVol_VolSwapOption($G41,$G41,$G41+$B$31,BQ$15,$B$15,$B$16,$B$17,$B$18,$B$19,$B$21,$B$22,$B$23,$B$24,SUM!$F$12:$F$28,SUM!$G$12:$G$28,OptionRacine!$B$27,OptionRacine!$B$26,OptionRacine!$B$28,OptionRacine!$F$13,OptionRacine!$BL$11,OptionRacine!$B$29)</f>
        <v>#VALUE!</v>
      </c>
      <c r="BR41" s="169" t="e">
        <f ca="1">_xll.Export_ParabolicVol_VolSwapOption($G41,$G41,$G41+$B$31,BR$15,$B$15,$B$16,$B$17,$B$18,$B$19,$B$21,$B$22,$B$23,$B$24,SUM!$F$12:$F$28,SUM!$G$12:$G$28,OptionRacine!$B$27,OptionRacine!$B$26,OptionRacine!$B$28,OptionRacine!$F$13,OptionRacine!$BL$11,OptionRacine!$B$29)</f>
        <v>#VALUE!</v>
      </c>
      <c r="BS41" s="169" t="e">
        <f ca="1">_xll.Export_ParabolicVol_VolSwapOption($G41,$G41,$G41+$B$31,BS$15,$B$15,$B$16,$B$17,$B$18,$B$19,$B$21,$B$22,$B$23,$B$24,SUM!$F$12:$F$28,SUM!$G$12:$G$28,OptionRacine!$B$27,OptionRacine!$B$26,OptionRacine!$B$28,OptionRacine!$F$13,OptionRacine!$BL$11,OptionRacine!$B$29)</f>
        <v>#VALUE!</v>
      </c>
      <c r="BT41" s="169" t="e">
        <f ca="1">_xll.Export_ParabolicVol_VolSwapOption($G41,$G41,$G41+$B$31,BT$15,$B$15,$B$16,$B$17,$B$18,$B$19,$B$21,$B$22,$B$23,$B$24,SUM!$F$12:$F$28,SUM!$G$12:$G$28,OptionRacine!$B$27,OptionRacine!$B$26,OptionRacine!$B$28,OptionRacine!$F$13,OptionRacine!$BL$11,OptionRacine!$B$29)</f>
        <v>#VALUE!</v>
      </c>
      <c r="BU41" s="169" t="e">
        <f ca="1">_xll.Export_ParabolicVol_VolSwapOption($G41,$G41,$G41+$B$31,BU$15,$B$15,$B$16,$B$17,$B$18,$B$19,$B$21,$B$22,$B$23,$B$24,SUM!$F$12:$F$28,SUM!$G$12:$G$28,OptionRacine!$B$27,OptionRacine!$B$26,OptionRacine!$B$28,OptionRacine!$F$13,OptionRacine!$BL$11,OptionRacine!$B$29)</f>
        <v>#VALUE!</v>
      </c>
      <c r="BV41" s="169" t="e">
        <f ca="1">_xll.Export_ParabolicVol_VolSwapOption($G41,$G41,$G41+$B$31,BV$15,$B$15,$B$16,$B$17,$B$18,$B$19,$B$21,$B$22,$B$23,$B$24,SUM!$F$12:$F$28,SUM!$G$12:$G$28,OptionRacine!$B$27,OptionRacine!$B$26,OptionRacine!$B$28,OptionRacine!$F$13,OptionRacine!$BL$11,OptionRacine!$B$29)</f>
        <v>#VALUE!</v>
      </c>
      <c r="BW41" s="169" t="e">
        <f ca="1">_xll.Export_ParabolicVol_VolSwapOption($G41,$G41,$G41+$B$31,BW$15,$B$15,$B$16,$B$17,$B$18,$B$19,$B$21,$B$22,$B$23,$B$24,SUM!$F$12:$F$28,SUM!$G$12:$G$28,OptionRacine!$B$27,OptionRacine!$B$26,OptionRacine!$B$28,OptionRacine!$F$13,OptionRacine!$BL$11,OptionRacine!$B$29)</f>
        <v>#VALUE!</v>
      </c>
      <c r="BX41" s="169" t="e">
        <f ca="1">_xll.Export_ParabolicVol_VolSwapOption($G41,$G41,$G41+$B$31,BX$15,$B$15,$B$16,$B$17,$B$18,$B$19,$B$21,$B$22,$B$23,$B$24,SUM!$F$12:$F$28,SUM!$G$12:$G$28,OptionRacine!$B$27,OptionRacine!$B$26,OptionRacine!$B$28,OptionRacine!$F$13,OptionRacine!$BL$11,OptionRacine!$B$29)</f>
        <v>#VALUE!</v>
      </c>
      <c r="BY41" s="169" t="e">
        <f ca="1">_xll.Export_ParabolicVol_VolSwapOption($G41,$G41,$G41+$B$31,BY$15,$B$15,$B$16,$B$17,$B$18,$B$19,$B$21,$B$22,$B$23,$B$24,SUM!$F$12:$F$28,SUM!$G$12:$G$28,OptionRacine!$B$27,OptionRacine!$B$26,OptionRacine!$B$28,OptionRacine!$F$13,OptionRacine!$BL$11,OptionRacine!$B$29)</f>
        <v>#VALUE!</v>
      </c>
      <c r="BZ41" s="169" t="e">
        <f ca="1">_xll.Export_ParabolicVol_VolSwapOption($G41,$G41,$G41+$B$31,BZ$15,$B$15,$B$16,$B$17,$B$18,$B$19,$B$21,$B$22,$B$23,$B$24,SUM!$F$12:$F$28,SUM!$G$12:$G$28,OptionRacine!$B$27,OptionRacine!$B$26,OptionRacine!$B$28,OptionRacine!$F$13,OptionRacine!$BL$11,OptionRacine!$B$29)</f>
        <v>#VALUE!</v>
      </c>
      <c r="CA41" s="169" t="e">
        <f ca="1">_xll.Export_ParabolicVol_VolSwapOption($G41,$G41,$G41+$B$31,CA$15,$B$15,$B$16,$B$17,$B$18,$B$19,$B$21,$B$22,$B$23,$B$24,SUM!$F$12:$F$28,SUM!$G$12:$G$28,OptionRacine!$B$27,OptionRacine!$B$26,OptionRacine!$B$28,OptionRacine!$F$13,OptionRacine!$BL$11,OptionRacine!$B$29)</f>
        <v>#VALUE!</v>
      </c>
      <c r="CB41" s="169" t="e">
        <f ca="1">_xll.Export_ParabolicVol_VolSwapOption($G41,$G41,$G41+$B$31,CB$15,$B$15,$B$16,$B$17,$B$18,$B$19,$B$21,$B$22,$B$23,$B$24,SUM!$F$12:$F$28,SUM!$G$12:$G$28,OptionRacine!$B$27,OptionRacine!$B$26,OptionRacine!$B$28,OptionRacine!$F$13,OptionRacine!$BL$11,OptionRacine!$B$29)</f>
        <v>#VALUE!</v>
      </c>
      <c r="CC41" s="169" t="e">
        <f ca="1">_xll.Export_ParabolicVol_VolSwapOption($G41,$G41,$G41+$B$31,CC$15,$B$15,$B$16,$B$17,$B$18,$B$19,$B$21,$B$22,$B$23,$B$24,SUM!$F$12:$F$28,SUM!$G$12:$G$28,OptionRacine!$B$27,OptionRacine!$B$26,OptionRacine!$B$28,OptionRacine!$F$13,OptionRacine!$BL$11,OptionRacine!$B$29)</f>
        <v>#VALUE!</v>
      </c>
      <c r="CD41" s="169" t="e">
        <f ca="1">_xll.Export_ParabolicVol_VolSwapOption($G41,$G41,$G41+$B$31,CD$15,$B$15,$B$16,$B$17,$B$18,$B$19,$B$21,$B$22,$B$23,$B$24,SUM!$F$12:$F$28,SUM!$G$12:$G$28,OptionRacine!$B$27,OptionRacine!$B$26,OptionRacine!$B$28,OptionRacine!$F$13,OptionRacine!$BL$11,OptionRacine!$B$29)</f>
        <v>#VALUE!</v>
      </c>
      <c r="CE41" s="169" t="e">
        <f ca="1">_xll.Export_ParabolicVol_VolSwapOption($G41,$G41,$G41+$B$31,CE$15,$B$15,$B$16,$B$17,$B$18,$B$19,$B$21,$B$22,$B$23,$B$24,SUM!$F$12:$F$28,SUM!$G$12:$G$28,OptionRacine!$B$27,OptionRacine!$B$26,OptionRacine!$B$28,OptionRacine!$F$13,OptionRacine!$BL$11,OptionRacine!$B$29)</f>
        <v>#VALUE!</v>
      </c>
      <c r="CF41" s="169" t="e">
        <f ca="1">_xll.Export_ParabolicVol_VolSwapOption($G41,$G41,$G41+$B$31,CF$15,$B$15,$B$16,$B$17,$B$18,$B$19,$B$21,$B$22,$B$23,$B$24,SUM!$F$12:$F$28,SUM!$G$12:$G$28,OptionRacine!$B$27,OptionRacine!$B$26,OptionRacine!$B$28,OptionRacine!$F$13,OptionRacine!$BL$11,OptionRacine!$B$29)</f>
        <v>#VALUE!</v>
      </c>
      <c r="CG41" s="169" t="e">
        <f ca="1">_xll.Export_ParabolicVol_VolSwapOption($G41,$G41,$G41+$B$31,CG$15,$B$15,$B$16,$B$17,$B$18,$B$19,$B$21,$B$22,$B$23,$B$24,SUM!$F$12:$F$28,SUM!$G$12:$G$28,OptionRacine!$B$27,OptionRacine!$B$26,OptionRacine!$B$28,OptionRacine!$F$13,OptionRacine!$BL$11,OptionRacine!$B$29)</f>
        <v>#VALUE!</v>
      </c>
      <c r="CH41" s="169" t="e">
        <f ca="1">_xll.Export_ParabolicVol_VolSwapOption($G41,$G41,$G41+$B$31,CH$15,$B$15,$B$16,$B$17,$B$18,$B$19,$B$21,$B$22,$B$23,$B$24,SUM!$F$12:$F$28,SUM!$G$12:$G$28,OptionRacine!$B$27,OptionRacine!$B$26,OptionRacine!$B$28,OptionRacine!$F$13,OptionRacine!$BL$11,OptionRacine!$B$29)</f>
        <v>#VALUE!</v>
      </c>
      <c r="CI41" s="169" t="e">
        <f ca="1">_xll.Export_ParabolicVol_VolSwapOption($G41,$G41,$G41+$B$31,CI$15,$B$15,$B$16,$B$17,$B$18,$B$19,$B$21,$B$22,$B$23,$B$24,SUM!$F$12:$F$28,SUM!$G$12:$G$28,OptionRacine!$B$27,OptionRacine!$B$26,OptionRacine!$B$28,OptionRacine!$F$13,OptionRacine!$BL$11,OptionRacine!$B$29)</f>
        <v>#VALUE!</v>
      </c>
      <c r="CJ41" s="169" t="e">
        <f ca="1">_xll.Export_ParabolicVol_VolSwapOption($G41,$G41,$G41+$B$31,CJ$15,$B$15,$B$16,$B$17,$B$18,$B$19,$B$21,$B$22,$B$23,$B$24,SUM!$F$12:$F$28,SUM!$G$12:$G$28,OptionRacine!$B$27,OptionRacine!$B$26,OptionRacine!$B$28,OptionRacine!$F$13,OptionRacine!$BL$11,OptionRacine!$B$29)</f>
        <v>#VALUE!</v>
      </c>
      <c r="CK41" s="169" t="e">
        <f ca="1">_xll.Export_ParabolicVol_VolSwapOption($G41,$G41,$G41+$B$31,CK$15,$B$15,$B$16,$B$17,$B$18,$B$19,$B$21,$B$22,$B$23,$B$24,SUM!$F$12:$F$28,SUM!$G$12:$G$28,OptionRacine!$B$27,OptionRacine!$B$26,OptionRacine!$B$28,OptionRacine!$F$13,OptionRacine!$BL$11,OptionRacine!$B$29)</f>
        <v>#VALUE!</v>
      </c>
      <c r="CN41" s="181">
        <f ca="1">_xll.Export_ParabolicVol_VIXLikeOption(SUM!$F$12:$F$28,SUM!$G$12:$G$28,$E41,$G41,CN$15,$B$15,$B$16,$B$17,$B$18,$B$19,$B$21,$B$22,$B$23,$B$24,$B$25,$B$27,$B$26,$B$28,$F$13,$B$31,$CN$11,$B$29)</f>
        <v>3.4724378104876013</v>
      </c>
      <c r="CO41" s="181">
        <f ca="1">_xll.Export_ParabolicVol_VIXLikeOption(SUM!$F$12:$F$28,SUM!$G$12:$G$28,$E41,$G41,CO$15,$B$15,$B$16,$B$17,$B$18,$B$19,$B$21,$B$22,$B$23,$B$24,$B$25,$B$27,$B$26,$B$28,$F$13,$B$31,$CN$11,$B$29)</f>
        <v>3.0788969382464058</v>
      </c>
      <c r="CP41" s="181">
        <f ca="1">_xll.Export_ParabolicVol_VIXLikeOption(SUM!$F$12:$F$28,SUM!$G$12:$G$28,$E41,$G41,CP$15,$B$15,$B$16,$B$17,$B$18,$B$19,$B$21,$B$22,$B$23,$B$24,$B$25,$B$27,$B$26,$B$28,$F$13,$B$31,$CN$11,$B$29)</f>
        <v>2.7360357104066213</v>
      </c>
      <c r="CQ41" s="181">
        <f ca="1">_xll.Export_ParabolicVol_VIXLikeOption(SUM!$F$12:$F$28,SUM!$G$12:$G$28,$E41,$G41,CQ$15,$B$15,$B$16,$B$17,$B$18,$B$19,$B$21,$B$22,$B$23,$B$24,$B$25,$B$27,$B$26,$B$28,$F$13,$B$31,$CN$11,$B$29)</f>
        <v>2.4417930090593436</v>
      </c>
      <c r="CR41" s="181">
        <f ca="1">_xll.Export_ParabolicVol_VIXLikeOption(SUM!$F$12:$F$28,SUM!$G$12:$G$28,$E41,$G41,CR$15,$B$15,$B$16,$B$17,$B$18,$B$19,$B$21,$B$22,$B$23,$B$24,$B$25,$B$27,$B$26,$B$28,$F$13,$B$31,$CN$11,$B$29)</f>
        <v>2.1939652405185686</v>
      </c>
      <c r="CS41" s="181">
        <f ca="1">_xll.Export_ParabolicVol_VIXLikeOption(SUM!$F$12:$F$28,SUM!$G$12:$G$28,$E41,$G41,CS$15,$B$15,$B$16,$B$17,$B$18,$B$19,$B$21,$B$22,$B$23,$B$24,$B$25,$B$27,$B$26,$B$28,$F$13,$B$31,$CN$11,$B$29)</f>
        <v>1.990241610420767</v>
      </c>
      <c r="CT41" s="181">
        <f ca="1">_xll.Export_ParabolicVol_VIXLikeOption(SUM!$F$12:$F$28,SUM!$G$12:$G$28,$E41,$G41,CT$15,$B$15,$B$16,$B$17,$B$18,$B$19,$B$21,$B$22,$B$23,$B$24,$B$25,$B$27,$B$26,$B$28,$F$13,$B$31,$CN$11,$B$29)</f>
        <v>1.8282533563381209</v>
      </c>
      <c r="CU41" s="181">
        <f ca="1">_xll.Export_ParabolicVol_VIXLikeOption(SUM!$F$12:$F$28,SUM!$G$12:$G$28,$E41,$G41,CU$15,$B$15,$B$16,$B$17,$B$18,$B$19,$B$21,$B$22,$B$23,$B$24,$B$25,$B$27,$B$26,$B$28,$F$13,$B$31,$CN$11,$B$29)</f>
        <v>1.7056349101261166</v>
      </c>
      <c r="CV41" s="181">
        <f ca="1">_xll.Export_ParabolicVol_VIXLikeOption(SUM!$F$12:$F$28,SUM!$G$12:$G$28,$E41,$G41,CV$15,$B$15,$B$16,$B$17,$B$18,$B$19,$B$21,$B$22,$B$23,$B$24,$B$25,$B$27,$B$26,$B$28,$F$13,$B$31,$CN$11,$B$29)</f>
        <v>1.6200905330711335</v>
      </c>
      <c r="CW41" s="181">
        <f ca="1">_xll.Export_ParabolicVol_VIXLikeOption(SUM!$F$12:$F$28,SUM!$G$12:$G$28,$E41,$G41,CW$15,$B$15,$B$16,$B$17,$B$18,$B$19,$B$21,$B$22,$B$23,$B$24,$B$25,$B$27,$B$26,$B$28,$F$13,$B$31,$CN$11,$B$29)</f>
        <v>1.5694568450150863</v>
      </c>
      <c r="CX41" s="181">
        <f ca="1">_xll.Export_ParabolicVol_VIXLikeOption(SUM!$F$12:$F$28,SUM!$G$12:$G$28,$E41,$G41,CX$15,$B$15,$B$16,$B$17,$B$18,$B$19,$B$21,$B$22,$B$23,$B$24,$B$25,$B$27,$B$26,$B$28,$F$13,$B$31,$CN$11,$B$29)</f>
        <v>1.5517508283815173</v>
      </c>
      <c r="CY41" s="181">
        <f ca="1">_xll.Export_ParabolicVol_VIXLikeOption(SUM!$F$12:$F$28,SUM!$G$12:$G$28,$E41,$G41,CY$15,$B$15,$B$16,$B$17,$B$18,$B$19,$B$21,$B$22,$B$23,$B$24,$B$25,$B$27,$B$26,$B$28,$F$13,$B$31,$CN$11,$B$29)</f>
        <v>1.5651937086547159</v>
      </c>
      <c r="CZ41" s="181">
        <f ca="1">_xll.Export_ParabolicVol_VIXLikeOption(SUM!$F$12:$F$28,SUM!$G$12:$G$28,$E41,$G41,CZ$15,$B$15,$B$16,$B$17,$B$18,$B$19,$B$21,$B$22,$B$23,$B$24,$B$25,$B$27,$B$26,$B$28,$F$13,$B$31,$CN$11,$B$29)</f>
        <v>1.6082032989102948</v>
      </c>
      <c r="DA41" s="181">
        <f ca="1">_xll.Export_ParabolicVol_VIXLikeOption(SUM!$F$12:$F$28,SUM!$G$12:$G$28,$E41,$G41,DA$15,$B$15,$B$16,$B$17,$B$18,$B$19,$B$21,$B$22,$B$23,$B$24,$B$25,$B$27,$B$26,$B$28,$F$13,$B$31,$CN$11,$B$29)</f>
        <v>1.6793503628218218</v>
      </c>
      <c r="DB41" s="181">
        <f ca="1">_xll.Export_ParabolicVol_VIXLikeOption(SUM!$F$12:$F$28,SUM!$G$12:$G$28,$E41,$G41,DB$15,$B$15,$B$16,$B$17,$B$18,$B$19,$B$21,$B$22,$B$23,$B$24,$B$25,$B$27,$B$26,$B$28,$F$13,$B$31,$CN$11,$B$29)</f>
        <v>1.7772778700950633</v>
      </c>
      <c r="DC41" s="181">
        <f ca="1">_xll.Export_ParabolicVol_VIXLikeOption(SUM!$F$12:$F$28,SUM!$G$12:$G$28,$E41,$G41,DC$15,$B$15,$B$16,$B$17,$B$18,$B$19,$B$21,$B$22,$B$23,$B$24,$B$25,$B$27,$B$26,$B$28,$F$13,$B$31,$CN$11,$B$29)</f>
        <v>1.9005855164171686</v>
      </c>
      <c r="DD41" s="181">
        <f ca="1">_xll.Export_ParabolicVol_VIXLikeOption(SUM!$F$12:$F$28,SUM!$G$12:$G$28,$E41,$G41,DD$15,$B$15,$B$16,$B$17,$B$18,$B$19,$B$21,$B$22,$B$23,$B$24,$B$25,$B$27,$B$26,$B$28,$F$13,$B$31,$CN$11,$B$29)</f>
        <v>2.0476856262468353</v>
      </c>
      <c r="DE41" s="181">
        <f ca="1">_xll.Export_ParabolicVol_VIXLikeOption(SUM!$F$12:$F$28,SUM!$G$12:$G$28,$E41,$G41,DE$15,$B$15,$B$16,$B$17,$B$18,$B$19,$B$21,$B$22,$B$23,$B$24,$B$25,$B$27,$B$26,$B$28,$F$13,$B$31,$CN$11,$B$29)</f>
        <v>2.2166407367866139</v>
      </c>
      <c r="DF41" s="181">
        <f ca="1">_xll.Export_ParabolicVol_VIXLikeOption(SUM!$F$12:$F$28,SUM!$G$12:$G$28,$E41,$G41,DF$15,$B$15,$B$16,$B$17,$B$18,$B$19,$B$21,$B$22,$B$23,$B$24,$B$25,$B$27,$B$26,$B$28,$F$13,$B$31,$CN$11,$B$29)</f>
        <v>2.4049978920891579</v>
      </c>
      <c r="DG41" s="181">
        <f ca="1">_xll.Export_ParabolicVol_VIXLikeOption(SUM!$F$12:$F$28,SUM!$G$12:$G$28,$E41,$G41,DG$15,$B$15,$B$16,$B$17,$B$18,$B$19,$B$21,$B$22,$B$23,$B$24,$B$25,$B$27,$B$26,$B$28,$F$13,$B$31,$CN$11,$B$29)</f>
        <v>2.6096398144818602</v>
      </c>
      <c r="DH41" s="181">
        <f ca="1">_xll.Export_ParabolicVol_VIXLikeOption(SUM!$F$12:$F$28,SUM!$G$12:$G$28,$E41,$G41,DH$15,$B$15,$B$16,$B$17,$B$18,$B$19,$B$21,$B$22,$B$23,$B$24,$B$25,$B$27,$B$26,$B$28,$F$13,$B$31,$CN$11,$B$29)</f>
        <v>2.8266780914351428</v>
      </c>
      <c r="DI41" s="181">
        <f ca="1">_xll.Export_ParabolicVol_VIXLikeOption(SUM!$F$12:$F$28,SUM!$G$12:$G$28,$E41,$G41,DI$15,$B$15,$B$16,$B$17,$B$18,$B$19,$B$21,$B$22,$B$23,$B$24,$B$25,$B$27,$B$26,$B$28,$F$13,$B$31,$CN$11,$B$29)</f>
        <v>3.0514171739762039</v>
      </c>
      <c r="DJ41" s="181">
        <f ca="1">_xll.Export_ParabolicVol_VIXLikeOption(SUM!$F$12:$F$28,SUM!$G$12:$G$28,$E41,$G41,DJ$15,$B$15,$B$16,$B$17,$B$18,$B$19,$B$21,$B$22,$B$23,$B$24,$B$25,$B$27,$B$26,$B$28,$F$13,$B$31,$CN$11,$B$29)</f>
        <v>3.2784185477425476</v>
      </c>
      <c r="DK41" s="181">
        <f ca="1">_xll.Export_ParabolicVol_VIXLikeOption(SUM!$F$12:$F$28,SUM!$G$12:$G$28,$E41,$G41,DK$15,$B$15,$B$16,$B$17,$B$18,$B$19,$B$21,$B$22,$B$23,$B$24,$B$25,$B$27,$B$26,$B$28,$F$13,$B$31,$CN$11,$B$29)</f>
        <v>3.5016896073090344</v>
      </c>
      <c r="DL41" s="181">
        <f ca="1">_xll.Export_ParabolicVol_VIXLikeOption(SUM!$F$12:$F$28,SUM!$G$12:$G$28,$E41,$G41,DL$15,$B$15,$B$16,$B$17,$B$18,$B$19,$B$21,$B$22,$B$23,$B$24,$B$25,$B$27,$B$26,$B$28,$F$13,$B$31,$CN$11,$B$29)</f>
        <v>3.7150091581546252</v>
      </c>
      <c r="DM41" s="181">
        <f ca="1">_xll.Export_ParabolicVol_VIXLikeOption(SUM!$F$12:$F$28,SUM!$G$12:$G$28,$E41,$G41,DM$15,$B$15,$B$16,$B$17,$B$18,$B$19,$B$21,$B$22,$B$23,$B$24,$B$25,$B$27,$B$26,$B$28,$F$13,$B$31,$CN$11,$B$29)</f>
        <v>3.912379563707487</v>
      </c>
    </row>
    <row r="42" spans="5:117" customFormat="1" ht="15.75" thickBot="1">
      <c r="E42" s="26">
        <v>19</v>
      </c>
      <c r="F42" s="42">
        <v>42510</v>
      </c>
      <c r="G42" s="13">
        <f ca="1">(F42-SUM!$B$4)/365.25</f>
        <v>2.1957563312799451</v>
      </c>
      <c r="I42" s="176">
        <f ca="1">_xll.Export_ParabolicVol_SimpleSquareRootCall($E42,$G42,I$15,$B$21,$B$22,$B$23,$B$24,$B$25,$B$27,$B$28,$F$13)</f>
        <v>3.454895904110399</v>
      </c>
      <c r="J42" s="176">
        <f ca="1">_xll.Export_ParabolicVol_SimpleSquareRootCall($E42,$G42,J$15,$B$21,$B$22,$B$23,$B$24,$B$25,$B$27,$B$28,$F$13)</f>
        <v>3.060430303639579</v>
      </c>
      <c r="K42" s="176">
        <f ca="1">_xll.Export_ParabolicVol_SimpleSquareRootCall($E42,$G42,K$15,$B$21,$B$22,$B$23,$B$24,$B$25,$B$27,$B$28,$F$13)</f>
        <v>2.7170558434861865</v>
      </c>
      <c r="L42" s="176">
        <f ca="1">_xll.Export_ParabolicVol_SimpleSquareRootCall($E42,$G42,L$15,$B$21,$B$22,$B$23,$B$24,$B$25,$B$27,$B$28,$F$13)</f>
        <v>2.4227403522014557</v>
      </c>
      <c r="M42" s="176">
        <f ca="1">_xll.Export_ParabolicVol_SimpleSquareRootCall($E42,$G42,M$15,$B$21,$B$22,$B$23,$B$24,$B$25,$B$27,$B$28,$F$13)</f>
        <v>2.1752945213842056</v>
      </c>
      <c r="N42" s="176">
        <f ca="1">_xll.Export_ParabolicVol_SimpleSquareRootCall($E42,$G42,N$15,$B$21,$B$22,$B$23,$B$24,$B$25,$B$27,$B$28,$F$13)</f>
        <v>1.9724090574096897</v>
      </c>
      <c r="O42" s="176">
        <f ca="1">_xll.Export_ParabolicVol_SimpleSquareRootCall($E42,$G42,O$15,$B$21,$B$22,$B$23,$B$24,$B$25,$B$27,$B$28,$F$13)</f>
        <v>1.8117069180334047</v>
      </c>
      <c r="P42" s="176">
        <f ca="1">_xll.Export_ParabolicVol_SimpleSquareRootCall($E42,$G42,P$15,$B$21,$B$22,$B$23,$B$24,$B$25,$B$27,$B$28,$F$13)</f>
        <v>1.6908081226306542</v>
      </c>
      <c r="Q42" s="176">
        <f ca="1">_xll.Export_ParabolicVol_SimpleSquareRootCall($E42,$G42,Q$15,$B$21,$B$22,$B$23,$B$24,$B$25,$B$27,$B$28,$F$13)</f>
        <v>1.6074000007800009</v>
      </c>
      <c r="R42" s="176">
        <f ca="1">_xll.Export_ParabolicVol_SimpleSquareRootCall($E42,$G42,R$15,$B$21,$B$22,$B$23,$B$24,$B$25,$B$27,$B$28,$F$13)</f>
        <v>1.5593025624738288</v>
      </c>
      <c r="S42" s="176">
        <f ca="1">_xll.Export_ParabolicVol_SimpleSquareRootCall($E42,$G42,S$15,$B$21,$B$22,$B$23,$B$24,$B$25,$B$27,$B$28,$F$13)</f>
        <v>1.5445179176865664</v>
      </c>
      <c r="T42" s="176">
        <f ca="1">_xll.Export_ParabolicVol_SimpleSquareRootCall($E42,$G42,T$15,$B$21,$B$22,$B$23,$B$24,$B$25,$B$27,$B$28,$F$13)</f>
        <v>1.5612536906191397</v>
      </c>
      <c r="U42" s="176">
        <f ca="1">_xll.Export_ParabolicVol_SimpleSquareRootCall($E42,$G42,U$15,$B$21,$B$22,$B$23,$B$24,$B$25,$B$27,$B$28,$F$13)</f>
        <v>1.6079128161808671</v>
      </c>
      <c r="V42" s="176">
        <f ca="1">_xll.Export_ParabolicVol_SimpleSquareRootCall($E42,$G42,V$15,$B$21,$B$22,$B$23,$B$24,$B$25,$B$27,$B$28,$F$13)</f>
        <v>1.6830453414640345</v>
      </c>
      <c r="W42" s="176">
        <f ca="1">_xll.Export_ParabolicVol_SimpleSquareRootCall($E42,$G42,W$15,$B$21,$B$22,$B$23,$B$24,$B$25,$B$27,$B$28,$F$13)</f>
        <v>1.7852614331159187</v>
      </c>
      <c r="X42" s="176">
        <f ca="1">_xll.Export_ParabolicVol_SimpleSquareRootCall($E42,$G42,X$15,$B$21,$B$22,$B$23,$B$24,$B$25,$B$27,$B$28,$F$13)</f>
        <v>1.9131085439447586</v>
      </c>
      <c r="Y42" s="176">
        <f ca="1">_xll.Export_ParabolicVol_SimpleSquareRootCall($E42,$G42,Y$15,$B$21,$B$22,$B$23,$B$24,$B$25,$B$27,$B$28,$F$13)</f>
        <v>2.0649197078219435</v>
      </c>
      <c r="Z42" s="176">
        <f ca="1">_xll.Export_ParabolicVol_SimpleSquareRootCall($E42,$G42,Z$15,$B$21,$B$22,$B$23,$B$24,$B$25,$B$27,$B$28,$F$13)</f>
        <v>2.2386444099885523</v>
      </c>
      <c r="AA42" s="176">
        <f ca="1">_xll.Export_ParabolicVol_SimpleSquareRootCall($E42,$G42,AA$15,$B$21,$B$22,$B$23,$B$24,$B$25,$B$27,$B$28,$F$13)</f>
        <v>2.4316785247619328</v>
      </c>
      <c r="AB42" s="176">
        <f ca="1">_xll.Export_ParabolicVol_SimpleSquareRootCall($E42,$G42,AB$15,$B$21,$B$22,$B$23,$B$24,$B$25,$B$27,$B$28,$F$13)</f>
        <v>2.6407152276899843</v>
      </c>
      <c r="AC42" s="176">
        <f ca="1">_xll.Export_ParabolicVol_SimpleSquareRootCall($E42,$G42,AC$15,$B$21,$B$22,$B$23,$B$24,$B$25,$B$27,$B$28,$F$13)</f>
        <v>2.8616438924933565</v>
      </c>
      <c r="AD42" s="176">
        <f ca="1">_xll.Export_ParabolicVol_SimpleSquareRootCall($E42,$G42,AD$15,$B$21,$B$22,$B$23,$B$24,$B$25,$B$27,$B$28,$F$13)</f>
        <v>3.0895274637947621</v>
      </c>
      <c r="AE42" s="176">
        <f ca="1">_xll.Export_ParabolicVol_SimpleSquareRootCall($E42,$G42,AE$15,$B$21,$B$22,$B$23,$B$24,$B$25,$B$27,$B$28,$F$13)</f>
        <v>3.3186886645119449</v>
      </c>
      <c r="AF42" s="176">
        <f ca="1">_xll.Export_ParabolicVol_SimpleSquareRootCall($E42,$G42,AF$15,$B$21,$B$22,$B$23,$B$24,$B$25,$B$27,$B$28,$F$13)</f>
        <v>3.5429291450280607</v>
      </c>
      <c r="AG42" s="176">
        <f ca="1">_xll.Export_ParabolicVol_SimpleSquareRootCall($E42,$G42,AG$15,$B$21,$B$22,$B$23,$B$24,$B$25,$B$27,$B$28,$F$13)</f>
        <v>3.7558908387441639</v>
      </c>
      <c r="AH42" s="176">
        <f ca="1">_xll.Export_ParabolicVol_SimpleSquareRootCall($E42,$G42,AH$15,$B$21,$B$22,$B$23,$B$24,$B$25,$B$27,$B$28,$F$13)</f>
        <v>3.9515440211987594</v>
      </c>
      <c r="AJ42" s="176">
        <f ca="1">_xll.Export_Bergomi_SimpleSquareRootCall($E42,$G42,AJ$15,$B$15,$B$16,$B$17,$B$18,$B$19,$G42,$G42+$B$31,SUM!$F$12:$F$28,SUM!$G$12:$G$28,$B$21,$B$22,$B$23,$B$24,$B$25,$B$26,$B$27,$B$28,$B$29,$F$13)</f>
        <v>3.4549124179054695</v>
      </c>
      <c r="AK42" s="176">
        <f ca="1">_xll.Export_Bergomi_SimpleSquareRootCall($E42,$G42,AK$15,$B$15,$B$16,$B$17,$B$18,$B$19,$G42,$G42+$B$31,SUM!$F$12:$F$28,SUM!$G$12:$G$28,$B$21,$B$22,$B$23,$B$24,$B$25,$B$26,$B$27,$B$28,$B$29,$F$13)</f>
        <v>3.0603835514439361</v>
      </c>
      <c r="AL42" s="176">
        <f ca="1">_xll.Export_Bergomi_SimpleSquareRootCall($E42,$G42,AL$15,$B$15,$B$16,$B$17,$B$18,$B$19,$G42,$G42+$B$31,SUM!$F$12:$F$28,SUM!$G$12:$G$28,$B$21,$B$22,$B$23,$B$24,$B$25,$B$26,$B$27,$B$28,$B$29,$F$13)</f>
        <v>2.7169536017984282</v>
      </c>
      <c r="AM42" s="176">
        <f ca="1">_xll.Export_Bergomi_SimpleSquareRootCall($E42,$G42,AM$15,$B$15,$B$16,$B$17,$B$18,$B$19,$G42,$G42+$B$31,SUM!$F$12:$F$28,SUM!$G$12:$G$28,$B$21,$B$22,$B$23,$B$24,$B$25,$B$26,$B$27,$B$28,$B$29,$F$13)</f>
        <v>2.4225897408107393</v>
      </c>
      <c r="AN42" s="176">
        <f ca="1">_xll.Export_Bergomi_SimpleSquareRootCall($E42,$G42,AN$15,$B$15,$B$16,$B$17,$B$18,$B$19,$G42,$G42+$B$31,SUM!$F$12:$F$28,SUM!$G$12:$G$28,$B$21,$B$22,$B$23,$B$24,$B$25,$B$26,$B$27,$B$28,$B$29,$F$13)</f>
        <v>2.1751017626162774</v>
      </c>
      <c r="AO42" s="176">
        <f ca="1">_xll.Export_Bergomi_SimpleSquareRootCall($E42,$G42,AO$15,$B$15,$B$16,$B$17,$B$18,$B$19,$G42,$G42+$B$31,SUM!$F$12:$F$28,SUM!$G$12:$G$28,$B$21,$B$22,$B$23,$B$24,$B$25,$B$26,$B$27,$B$28,$B$29,$F$13)</f>
        <v>1.9721793209159448</v>
      </c>
      <c r="AP42" s="176">
        <f ca="1">_xll.Export_Bergomi_SimpleSquareRootCall($E42,$G42,AP$15,$B$15,$B$16,$B$17,$B$18,$B$19,$G42,$G42+$B$31,SUM!$F$12:$F$28,SUM!$G$12:$G$28,$B$21,$B$22,$B$23,$B$24,$B$25,$B$26,$B$27,$B$28,$B$29,$F$13)</f>
        <v>1.8114442470142211</v>
      </c>
      <c r="AQ42" s="176">
        <f ca="1">_xll.Export_Bergomi_SimpleSquareRootCall($E42,$G42,AQ$15,$B$15,$B$16,$B$17,$B$18,$B$19,$G42,$G42+$B$31,SUM!$F$12:$F$28,SUM!$G$12:$G$28,$B$21,$B$22,$B$23,$B$24,$B$25,$B$26,$B$27,$B$28,$B$29,$F$13)</f>
        <v>1.6905154361814931</v>
      </c>
      <c r="AR42" s="176">
        <f ca="1">_xll.Export_Bergomi_SimpleSquareRootCall($E42,$G42,AR$15,$B$15,$B$16,$B$17,$B$18,$B$19,$G42,$G42+$B$31,SUM!$F$12:$F$28,SUM!$G$12:$G$28,$B$21,$B$22,$B$23,$B$24,$B$25,$B$26,$B$27,$B$28,$B$29,$F$13)</f>
        <v>1.6070791649693321</v>
      </c>
      <c r="AS42" s="176">
        <f ca="1">_xll.Export_Bergomi_SimpleSquareRootCall($E42,$G42,AS$15,$B$15,$B$16,$B$17,$B$18,$B$19,$G42,$G42+$B$31,SUM!$F$12:$F$28,SUM!$G$12:$G$28,$B$21,$B$22,$B$23,$B$24,$B$25,$B$26,$B$27,$B$28,$B$29,$F$13)</f>
        <v>1.55895452092557</v>
      </c>
      <c r="AT42" s="176">
        <f ca="1">_xll.Export_Bergomi_SimpleSquareRootCall($E42,$G42,AT$15,$B$15,$B$16,$B$17,$B$18,$B$19,$G42,$G42+$B$31,SUM!$F$12:$F$28,SUM!$G$12:$G$28,$B$21,$B$22,$B$23,$B$24,$B$25,$B$26,$B$27,$B$28,$B$29,$F$13)</f>
        <v>1.5441428716954844</v>
      </c>
      <c r="AU42" s="176">
        <f ca="1">_xll.Export_Bergomi_SimpleSquareRootCall($E42,$G42,AU$15,$B$15,$B$16,$B$17,$B$18,$B$19,$G42,$G42+$B$31,SUM!$F$12:$F$28,SUM!$G$12:$G$28,$B$21,$B$22,$B$23,$B$24,$B$25,$B$26,$B$27,$B$28,$B$29,$F$13)</f>
        <v>1.5608513194644953</v>
      </c>
      <c r="AV42" s="176">
        <f ca="1">_xll.Export_Bergomi_SimpleSquareRootCall($E42,$G42,AV$15,$B$15,$B$16,$B$17,$B$18,$B$19,$G42,$G42+$B$31,SUM!$F$12:$F$28,SUM!$G$12:$G$28,$B$21,$B$22,$B$23,$B$24,$B$25,$B$26,$B$27,$B$28,$B$29,$F$13)</f>
        <v>1.6074825299749371</v>
      </c>
      <c r="AW42" s="176">
        <f ca="1">_xll.Export_Bergomi_SimpleSquareRootCall($E42,$G42,AW$15,$B$15,$B$16,$B$17,$B$18,$B$19,$G42,$G42+$B$31,SUM!$F$12:$F$28,SUM!$G$12:$G$28,$B$21,$B$22,$B$23,$B$24,$B$25,$B$26,$B$27,$B$28,$B$29,$F$13)</f>
        <v>1.6825865607277231</v>
      </c>
      <c r="AX42" s="176">
        <f ca="1">_xll.Export_Bergomi_SimpleSquareRootCall($E42,$G42,AX$15,$B$15,$B$16,$B$17,$B$18,$B$19,$G42,$G42+$B$31,SUM!$F$12:$F$28,SUM!$G$12:$G$28,$B$21,$B$22,$B$23,$B$24,$B$25,$B$26,$B$27,$B$28,$B$29,$F$13)</f>
        <v>1.7847738902290824</v>
      </c>
      <c r="AY42" s="176">
        <f ca="1">_xll.Export_Bergomi_SimpleSquareRootCall($E42,$G42,AY$15,$B$15,$B$16,$B$17,$B$18,$B$19,$G42,$G42+$B$31,SUM!$F$12:$F$28,SUM!$G$12:$G$28,$B$21,$B$22,$B$23,$B$24,$B$25,$B$26,$B$27,$B$28,$B$29,$F$13)</f>
        <v>1.9125926006461111</v>
      </c>
      <c r="AZ42" s="176">
        <f ca="1">_xll.Export_Bergomi_SimpleSquareRootCall($E42,$G42,AZ$15,$B$15,$B$16,$B$17,$B$18,$B$19,$G42,$G42+$B$31,SUM!$F$12:$F$28,SUM!$G$12:$G$28,$B$21,$B$22,$B$23,$B$24,$B$25,$B$26,$B$27,$B$28,$B$29,$F$13)</f>
        <v>2.0643766792863278</v>
      </c>
      <c r="BA42" s="176">
        <f ca="1">_xll.Export_Bergomi_SimpleSquareRootCall($E42,$G42,BA$15,$B$15,$B$16,$B$17,$B$18,$B$19,$G42,$G42+$B$31,SUM!$F$12:$F$28,SUM!$G$12:$G$28,$B$21,$B$22,$B$23,$B$24,$B$25,$B$26,$B$27,$B$28,$B$29,$F$13)</f>
        <v>2.2380768793744741</v>
      </c>
      <c r="BB42" s="176">
        <f ca="1">_xll.Export_Bergomi_SimpleSquareRootCall($E42,$G42,BB$15,$B$15,$B$16,$B$17,$B$18,$B$19,$G42,$G42+$B$31,SUM!$F$12:$F$28,SUM!$G$12:$G$28,$B$21,$B$22,$B$23,$B$24,$B$25,$B$26,$B$27,$B$28,$B$29,$F$13)</f>
        <v>2.4310906227434654</v>
      </c>
      <c r="BC42" s="176">
        <f ca="1">_xll.Export_Bergomi_SimpleSquareRootCall($E42,$G42,BC$15,$B$15,$B$16,$B$17,$B$18,$B$19,$G42,$G42+$B$31,SUM!$F$12:$F$28,SUM!$G$12:$G$28,$B$21,$B$22,$B$23,$B$24,$B$25,$B$26,$B$27,$B$28,$B$29,$F$13)</f>
        <v>2.6401128403452412</v>
      </c>
      <c r="BD42" s="176">
        <f ca="1">_xll.Export_Bergomi_SimpleSquareRootCall($E42,$G42,BD$15,$B$15,$B$16,$B$17,$B$18,$B$19,$G42,$G42+$B$31,SUM!$F$12:$F$28,SUM!$G$12:$G$28,$B$21,$B$22,$B$23,$B$24,$B$25,$B$26,$B$27,$B$28,$B$29,$F$13)</f>
        <v>2.8610347500024504</v>
      </c>
      <c r="BE42" s="176">
        <f ca="1">_xll.Export_Bergomi_SimpleSquareRootCall($E42,$G42,BE$15,$B$15,$B$16,$B$17,$B$18,$B$19,$G42,$G42+$B$31,SUM!$F$12:$F$28,SUM!$G$12:$G$28,$B$21,$B$22,$B$23,$B$24,$B$25,$B$26,$B$27,$B$28,$B$29,$F$13)</f>
        <v>3.0889210549876944</v>
      </c>
      <c r="BF42" s="176">
        <f ca="1">_xll.Export_Bergomi_SimpleSquareRootCall($E42,$G42,BF$15,$B$15,$B$16,$B$17,$B$18,$B$19,$G42,$G42+$B$31,SUM!$F$12:$F$28,SUM!$G$12:$G$28,$B$21,$B$22,$B$23,$B$24,$B$25,$B$26,$B$27,$B$28,$B$29,$F$13)</f>
        <v>3.3180959231005924</v>
      </c>
      <c r="BG42" s="176">
        <f ca="1">_xll.Export_Bergomi_SimpleSquareRootCall($E42,$G42,BG$15,$B$15,$B$16,$B$17,$B$18,$B$19,$G42,$G42+$B$31,SUM!$F$12:$F$28,SUM!$G$12:$G$28,$B$21,$B$22,$B$23,$B$24,$B$25,$B$26,$B$27,$B$28,$B$29,$F$13)</f>
        <v>3.5423618680511892</v>
      </c>
      <c r="BH42" s="176">
        <f ca="1">_xll.Export_Bergomi_SimpleSquareRootCall($E42,$G42,BH$15,$B$15,$B$16,$B$17,$B$18,$B$19,$G42,$G42+$B$31,SUM!$F$12:$F$28,SUM!$G$12:$G$28,$B$21,$B$22,$B$23,$B$24,$B$25,$B$26,$B$27,$B$28,$B$29,$F$13)</f>
        <v>3.7553608316397673</v>
      </c>
      <c r="BI42" s="176">
        <f ca="1">_xll.Export_Bergomi_SimpleSquareRootCall($E42,$G42,BI$15,$B$15,$B$16,$B$17,$B$18,$B$19,$G42,$G42+$B$31,SUM!$F$12:$F$28,SUM!$G$12:$G$28,$B$21,$B$22,$B$23,$B$24,$B$25,$B$26,$B$27,$B$28,$B$29,$F$13)</f>
        <v>3.9510620191572809</v>
      </c>
      <c r="BL42" s="169" t="e">
        <f ca="1">_xll.Export_ParabolicVol_VolSwapOption($G42,$G42,$G42+$B$31,BL$15,$B$15,$B$16,$B$17,$B$18,$B$19,$B$21,$B$22,$B$23,$B$24,SUM!$F$12:$F$28,SUM!$G$12:$G$28,OptionRacine!$B$27,OptionRacine!$B$26,OptionRacine!$B$28,OptionRacine!$F$13,OptionRacine!$BL$11,OptionRacine!$B$29)</f>
        <v>#VALUE!</v>
      </c>
      <c r="BM42" s="169" t="e">
        <f ca="1">_xll.Export_ParabolicVol_VolSwapOption($G42,$G42,$G42+$B$31,BM$15,$B$15,$B$16,$B$17,$B$18,$B$19,$B$21,$B$22,$B$23,$B$24,SUM!$F$12:$F$28,SUM!$G$12:$G$28,OptionRacine!$B$27,OptionRacine!$B$26,OptionRacine!$B$28,OptionRacine!$F$13,OptionRacine!$BL$11,OptionRacine!$B$29)</f>
        <v>#VALUE!</v>
      </c>
      <c r="BN42" s="169" t="e">
        <f ca="1">_xll.Export_ParabolicVol_VolSwapOption($G42,$G42,$G42+$B$31,BN$15,$B$15,$B$16,$B$17,$B$18,$B$19,$B$21,$B$22,$B$23,$B$24,SUM!$F$12:$F$28,SUM!$G$12:$G$28,OptionRacine!$B$27,OptionRacine!$B$26,OptionRacine!$B$28,OptionRacine!$F$13,OptionRacine!$BL$11,OptionRacine!$B$29)</f>
        <v>#VALUE!</v>
      </c>
      <c r="BO42" s="169" t="e">
        <f ca="1">_xll.Export_ParabolicVol_VolSwapOption($G42,$G42,$G42+$B$31,BO$15,$B$15,$B$16,$B$17,$B$18,$B$19,$B$21,$B$22,$B$23,$B$24,SUM!$F$12:$F$28,SUM!$G$12:$G$28,OptionRacine!$B$27,OptionRacine!$B$26,OptionRacine!$B$28,OptionRacine!$F$13,OptionRacine!$BL$11,OptionRacine!$B$29)</f>
        <v>#VALUE!</v>
      </c>
      <c r="BP42" s="169" t="e">
        <f ca="1">_xll.Export_ParabolicVol_VolSwapOption($G42,$G42,$G42+$B$31,BP$15,$B$15,$B$16,$B$17,$B$18,$B$19,$B$21,$B$22,$B$23,$B$24,SUM!$F$12:$F$28,SUM!$G$12:$G$28,OptionRacine!$B$27,OptionRacine!$B$26,OptionRacine!$B$28,OptionRacine!$F$13,OptionRacine!$BL$11,OptionRacine!$B$29)</f>
        <v>#VALUE!</v>
      </c>
      <c r="BQ42" s="169" t="e">
        <f ca="1">_xll.Export_ParabolicVol_VolSwapOption($G42,$G42,$G42+$B$31,BQ$15,$B$15,$B$16,$B$17,$B$18,$B$19,$B$21,$B$22,$B$23,$B$24,SUM!$F$12:$F$28,SUM!$G$12:$G$28,OptionRacine!$B$27,OptionRacine!$B$26,OptionRacine!$B$28,OptionRacine!$F$13,OptionRacine!$BL$11,OptionRacine!$B$29)</f>
        <v>#VALUE!</v>
      </c>
      <c r="BR42" s="169" t="e">
        <f ca="1">_xll.Export_ParabolicVol_VolSwapOption($G42,$G42,$G42+$B$31,BR$15,$B$15,$B$16,$B$17,$B$18,$B$19,$B$21,$B$22,$B$23,$B$24,SUM!$F$12:$F$28,SUM!$G$12:$G$28,OptionRacine!$B$27,OptionRacine!$B$26,OptionRacine!$B$28,OptionRacine!$F$13,OptionRacine!$BL$11,OptionRacine!$B$29)</f>
        <v>#VALUE!</v>
      </c>
      <c r="BS42" s="169" t="e">
        <f ca="1">_xll.Export_ParabolicVol_VolSwapOption($G42,$G42,$G42+$B$31,BS$15,$B$15,$B$16,$B$17,$B$18,$B$19,$B$21,$B$22,$B$23,$B$24,SUM!$F$12:$F$28,SUM!$G$12:$G$28,OptionRacine!$B$27,OptionRacine!$B$26,OptionRacine!$B$28,OptionRacine!$F$13,OptionRacine!$BL$11,OptionRacine!$B$29)</f>
        <v>#VALUE!</v>
      </c>
      <c r="BT42" s="169" t="e">
        <f ca="1">_xll.Export_ParabolicVol_VolSwapOption($G42,$G42,$G42+$B$31,BT$15,$B$15,$B$16,$B$17,$B$18,$B$19,$B$21,$B$22,$B$23,$B$24,SUM!$F$12:$F$28,SUM!$G$12:$G$28,OptionRacine!$B$27,OptionRacine!$B$26,OptionRacine!$B$28,OptionRacine!$F$13,OptionRacine!$BL$11,OptionRacine!$B$29)</f>
        <v>#VALUE!</v>
      </c>
      <c r="BU42" s="169" t="e">
        <f ca="1">_xll.Export_ParabolicVol_VolSwapOption($G42,$G42,$G42+$B$31,BU$15,$B$15,$B$16,$B$17,$B$18,$B$19,$B$21,$B$22,$B$23,$B$24,SUM!$F$12:$F$28,SUM!$G$12:$G$28,OptionRacine!$B$27,OptionRacine!$B$26,OptionRacine!$B$28,OptionRacine!$F$13,OptionRacine!$BL$11,OptionRacine!$B$29)</f>
        <v>#VALUE!</v>
      </c>
      <c r="BV42" s="169" t="e">
        <f ca="1">_xll.Export_ParabolicVol_VolSwapOption($G42,$G42,$G42+$B$31,BV$15,$B$15,$B$16,$B$17,$B$18,$B$19,$B$21,$B$22,$B$23,$B$24,SUM!$F$12:$F$28,SUM!$G$12:$G$28,OptionRacine!$B$27,OptionRacine!$B$26,OptionRacine!$B$28,OptionRacine!$F$13,OptionRacine!$BL$11,OptionRacine!$B$29)</f>
        <v>#VALUE!</v>
      </c>
      <c r="BW42" s="169" t="e">
        <f ca="1">_xll.Export_ParabolicVol_VolSwapOption($G42,$G42,$G42+$B$31,BW$15,$B$15,$B$16,$B$17,$B$18,$B$19,$B$21,$B$22,$B$23,$B$24,SUM!$F$12:$F$28,SUM!$G$12:$G$28,OptionRacine!$B$27,OptionRacine!$B$26,OptionRacine!$B$28,OptionRacine!$F$13,OptionRacine!$BL$11,OptionRacine!$B$29)</f>
        <v>#VALUE!</v>
      </c>
      <c r="BX42" s="169" t="e">
        <f ca="1">_xll.Export_ParabolicVol_VolSwapOption($G42,$G42,$G42+$B$31,BX$15,$B$15,$B$16,$B$17,$B$18,$B$19,$B$21,$B$22,$B$23,$B$24,SUM!$F$12:$F$28,SUM!$G$12:$G$28,OptionRacine!$B$27,OptionRacine!$B$26,OptionRacine!$B$28,OptionRacine!$F$13,OptionRacine!$BL$11,OptionRacine!$B$29)</f>
        <v>#VALUE!</v>
      </c>
      <c r="BY42" s="169" t="e">
        <f ca="1">_xll.Export_ParabolicVol_VolSwapOption($G42,$G42,$G42+$B$31,BY$15,$B$15,$B$16,$B$17,$B$18,$B$19,$B$21,$B$22,$B$23,$B$24,SUM!$F$12:$F$28,SUM!$G$12:$G$28,OptionRacine!$B$27,OptionRacine!$B$26,OptionRacine!$B$28,OptionRacine!$F$13,OptionRacine!$BL$11,OptionRacine!$B$29)</f>
        <v>#VALUE!</v>
      </c>
      <c r="BZ42" s="169" t="e">
        <f ca="1">_xll.Export_ParabolicVol_VolSwapOption($G42,$G42,$G42+$B$31,BZ$15,$B$15,$B$16,$B$17,$B$18,$B$19,$B$21,$B$22,$B$23,$B$24,SUM!$F$12:$F$28,SUM!$G$12:$G$28,OptionRacine!$B$27,OptionRacine!$B$26,OptionRacine!$B$28,OptionRacine!$F$13,OptionRacine!$BL$11,OptionRacine!$B$29)</f>
        <v>#VALUE!</v>
      </c>
      <c r="CA42" s="169" t="e">
        <f ca="1">_xll.Export_ParabolicVol_VolSwapOption($G42,$G42,$G42+$B$31,CA$15,$B$15,$B$16,$B$17,$B$18,$B$19,$B$21,$B$22,$B$23,$B$24,SUM!$F$12:$F$28,SUM!$G$12:$G$28,OptionRacine!$B$27,OptionRacine!$B$26,OptionRacine!$B$28,OptionRacine!$F$13,OptionRacine!$BL$11,OptionRacine!$B$29)</f>
        <v>#VALUE!</v>
      </c>
      <c r="CB42" s="169" t="e">
        <f ca="1">_xll.Export_ParabolicVol_VolSwapOption($G42,$G42,$G42+$B$31,CB$15,$B$15,$B$16,$B$17,$B$18,$B$19,$B$21,$B$22,$B$23,$B$24,SUM!$F$12:$F$28,SUM!$G$12:$G$28,OptionRacine!$B$27,OptionRacine!$B$26,OptionRacine!$B$28,OptionRacine!$F$13,OptionRacine!$BL$11,OptionRacine!$B$29)</f>
        <v>#VALUE!</v>
      </c>
      <c r="CC42" s="169" t="e">
        <f ca="1">_xll.Export_ParabolicVol_VolSwapOption($G42,$G42,$G42+$B$31,CC$15,$B$15,$B$16,$B$17,$B$18,$B$19,$B$21,$B$22,$B$23,$B$24,SUM!$F$12:$F$28,SUM!$G$12:$G$28,OptionRacine!$B$27,OptionRacine!$B$26,OptionRacine!$B$28,OptionRacine!$F$13,OptionRacine!$BL$11,OptionRacine!$B$29)</f>
        <v>#VALUE!</v>
      </c>
      <c r="CD42" s="169" t="e">
        <f ca="1">_xll.Export_ParabolicVol_VolSwapOption($G42,$G42,$G42+$B$31,CD$15,$B$15,$B$16,$B$17,$B$18,$B$19,$B$21,$B$22,$B$23,$B$24,SUM!$F$12:$F$28,SUM!$G$12:$G$28,OptionRacine!$B$27,OptionRacine!$B$26,OptionRacine!$B$28,OptionRacine!$F$13,OptionRacine!$BL$11,OptionRacine!$B$29)</f>
        <v>#VALUE!</v>
      </c>
      <c r="CE42" s="169" t="e">
        <f ca="1">_xll.Export_ParabolicVol_VolSwapOption($G42,$G42,$G42+$B$31,CE$15,$B$15,$B$16,$B$17,$B$18,$B$19,$B$21,$B$22,$B$23,$B$24,SUM!$F$12:$F$28,SUM!$G$12:$G$28,OptionRacine!$B$27,OptionRacine!$B$26,OptionRacine!$B$28,OptionRacine!$F$13,OptionRacine!$BL$11,OptionRacine!$B$29)</f>
        <v>#VALUE!</v>
      </c>
      <c r="CF42" s="169" t="e">
        <f ca="1">_xll.Export_ParabolicVol_VolSwapOption($G42,$G42,$G42+$B$31,CF$15,$B$15,$B$16,$B$17,$B$18,$B$19,$B$21,$B$22,$B$23,$B$24,SUM!$F$12:$F$28,SUM!$G$12:$G$28,OptionRacine!$B$27,OptionRacine!$B$26,OptionRacine!$B$28,OptionRacine!$F$13,OptionRacine!$BL$11,OptionRacine!$B$29)</f>
        <v>#VALUE!</v>
      </c>
      <c r="CG42" s="169" t="e">
        <f ca="1">_xll.Export_ParabolicVol_VolSwapOption($G42,$G42,$G42+$B$31,CG$15,$B$15,$B$16,$B$17,$B$18,$B$19,$B$21,$B$22,$B$23,$B$24,SUM!$F$12:$F$28,SUM!$G$12:$G$28,OptionRacine!$B$27,OptionRacine!$B$26,OptionRacine!$B$28,OptionRacine!$F$13,OptionRacine!$BL$11,OptionRacine!$B$29)</f>
        <v>#VALUE!</v>
      </c>
      <c r="CH42" s="169" t="e">
        <f ca="1">_xll.Export_ParabolicVol_VolSwapOption($G42,$G42,$G42+$B$31,CH$15,$B$15,$B$16,$B$17,$B$18,$B$19,$B$21,$B$22,$B$23,$B$24,SUM!$F$12:$F$28,SUM!$G$12:$G$28,OptionRacine!$B$27,OptionRacine!$B$26,OptionRacine!$B$28,OptionRacine!$F$13,OptionRacine!$BL$11,OptionRacine!$B$29)</f>
        <v>#VALUE!</v>
      </c>
      <c r="CI42" s="169" t="e">
        <f ca="1">_xll.Export_ParabolicVol_VolSwapOption($G42,$G42,$G42+$B$31,CI$15,$B$15,$B$16,$B$17,$B$18,$B$19,$B$21,$B$22,$B$23,$B$24,SUM!$F$12:$F$28,SUM!$G$12:$G$28,OptionRacine!$B$27,OptionRacine!$B$26,OptionRacine!$B$28,OptionRacine!$F$13,OptionRacine!$BL$11,OptionRacine!$B$29)</f>
        <v>#VALUE!</v>
      </c>
      <c r="CJ42" s="169" t="e">
        <f ca="1">_xll.Export_ParabolicVol_VolSwapOption($G42,$G42,$G42+$B$31,CJ$15,$B$15,$B$16,$B$17,$B$18,$B$19,$B$21,$B$22,$B$23,$B$24,SUM!$F$12:$F$28,SUM!$G$12:$G$28,OptionRacine!$B$27,OptionRacine!$B$26,OptionRacine!$B$28,OptionRacine!$F$13,OptionRacine!$BL$11,OptionRacine!$B$29)</f>
        <v>#VALUE!</v>
      </c>
      <c r="CK42" s="169" t="e">
        <f ca="1">_xll.Export_ParabolicVol_VolSwapOption($G42,$G42,$G42+$B$31,CK$15,$B$15,$B$16,$B$17,$B$18,$B$19,$B$21,$B$22,$B$23,$B$24,SUM!$F$12:$F$28,SUM!$G$12:$G$28,OptionRacine!$B$27,OptionRacine!$B$26,OptionRacine!$B$28,OptionRacine!$F$13,OptionRacine!$BL$11,OptionRacine!$B$29)</f>
        <v>#VALUE!</v>
      </c>
      <c r="CN42" s="181">
        <f ca="1">_xll.Export_ParabolicVol_VIXLikeOption(SUM!$F$12:$F$28,SUM!$G$12:$G$28,$E42,$G42,CN$15,$B$15,$B$16,$B$17,$B$18,$B$19,$B$21,$B$22,$B$23,$B$24,$B$25,$B$27,$B$26,$B$28,$F$13,$B$31,$CN$11,$B$29)</f>
        <v>3.4549124179054695</v>
      </c>
      <c r="CO42" s="181">
        <f ca="1">_xll.Export_ParabolicVol_VIXLikeOption(SUM!$F$12:$F$28,SUM!$G$12:$G$28,$E42,$G42,CO$15,$B$15,$B$16,$B$17,$B$18,$B$19,$B$21,$B$22,$B$23,$B$24,$B$25,$B$27,$B$26,$B$28,$F$13,$B$31,$CN$11,$B$29)</f>
        <v>3.0603835514439361</v>
      </c>
      <c r="CP42" s="181">
        <f ca="1">_xll.Export_ParabolicVol_VIXLikeOption(SUM!$F$12:$F$28,SUM!$G$12:$G$28,$E42,$G42,CP$15,$B$15,$B$16,$B$17,$B$18,$B$19,$B$21,$B$22,$B$23,$B$24,$B$25,$B$27,$B$26,$B$28,$F$13,$B$31,$CN$11,$B$29)</f>
        <v>2.7169536017984282</v>
      </c>
      <c r="CQ42" s="181">
        <f ca="1">_xll.Export_ParabolicVol_VIXLikeOption(SUM!$F$12:$F$28,SUM!$G$12:$G$28,$E42,$G42,CQ$15,$B$15,$B$16,$B$17,$B$18,$B$19,$B$21,$B$22,$B$23,$B$24,$B$25,$B$27,$B$26,$B$28,$F$13,$B$31,$CN$11,$B$29)</f>
        <v>2.4225897408107393</v>
      </c>
      <c r="CR42" s="181">
        <f ca="1">_xll.Export_ParabolicVol_VIXLikeOption(SUM!$F$12:$F$28,SUM!$G$12:$G$28,$E42,$G42,CR$15,$B$15,$B$16,$B$17,$B$18,$B$19,$B$21,$B$22,$B$23,$B$24,$B$25,$B$27,$B$26,$B$28,$F$13,$B$31,$CN$11,$B$29)</f>
        <v>2.1751017626162774</v>
      </c>
      <c r="CS42" s="181">
        <f ca="1">_xll.Export_ParabolicVol_VIXLikeOption(SUM!$F$12:$F$28,SUM!$G$12:$G$28,$E42,$G42,CS$15,$B$15,$B$16,$B$17,$B$18,$B$19,$B$21,$B$22,$B$23,$B$24,$B$25,$B$27,$B$26,$B$28,$F$13,$B$31,$CN$11,$B$29)</f>
        <v>1.9721793209159448</v>
      </c>
      <c r="CT42" s="181">
        <f ca="1">_xll.Export_ParabolicVol_VIXLikeOption(SUM!$F$12:$F$28,SUM!$G$12:$G$28,$E42,$G42,CT$15,$B$15,$B$16,$B$17,$B$18,$B$19,$B$21,$B$22,$B$23,$B$24,$B$25,$B$27,$B$26,$B$28,$F$13,$B$31,$CN$11,$B$29)</f>
        <v>1.8114442470142211</v>
      </c>
      <c r="CU42" s="181">
        <f ca="1">_xll.Export_ParabolicVol_VIXLikeOption(SUM!$F$12:$F$28,SUM!$G$12:$G$28,$E42,$G42,CU$15,$B$15,$B$16,$B$17,$B$18,$B$19,$B$21,$B$22,$B$23,$B$24,$B$25,$B$27,$B$26,$B$28,$F$13,$B$31,$CN$11,$B$29)</f>
        <v>1.6905154361814931</v>
      </c>
      <c r="CV42" s="181">
        <f ca="1">_xll.Export_ParabolicVol_VIXLikeOption(SUM!$F$12:$F$28,SUM!$G$12:$G$28,$E42,$G42,CV$15,$B$15,$B$16,$B$17,$B$18,$B$19,$B$21,$B$22,$B$23,$B$24,$B$25,$B$27,$B$26,$B$28,$F$13,$B$31,$CN$11,$B$29)</f>
        <v>1.6070791649693321</v>
      </c>
      <c r="CW42" s="181">
        <f ca="1">_xll.Export_ParabolicVol_VIXLikeOption(SUM!$F$12:$F$28,SUM!$G$12:$G$28,$E42,$G42,CW$15,$B$15,$B$16,$B$17,$B$18,$B$19,$B$21,$B$22,$B$23,$B$24,$B$25,$B$27,$B$26,$B$28,$F$13,$B$31,$CN$11,$B$29)</f>
        <v>1.55895452092557</v>
      </c>
      <c r="CX42" s="181">
        <f ca="1">_xll.Export_ParabolicVol_VIXLikeOption(SUM!$F$12:$F$28,SUM!$G$12:$G$28,$E42,$G42,CX$15,$B$15,$B$16,$B$17,$B$18,$B$19,$B$21,$B$22,$B$23,$B$24,$B$25,$B$27,$B$26,$B$28,$F$13,$B$31,$CN$11,$B$29)</f>
        <v>1.5441428716954844</v>
      </c>
      <c r="CY42" s="181">
        <f ca="1">_xll.Export_ParabolicVol_VIXLikeOption(SUM!$F$12:$F$28,SUM!$G$12:$G$28,$E42,$G42,CY$15,$B$15,$B$16,$B$17,$B$18,$B$19,$B$21,$B$22,$B$23,$B$24,$B$25,$B$27,$B$26,$B$28,$F$13,$B$31,$CN$11,$B$29)</f>
        <v>1.5608513194644953</v>
      </c>
      <c r="CZ42" s="181">
        <f ca="1">_xll.Export_ParabolicVol_VIXLikeOption(SUM!$F$12:$F$28,SUM!$G$12:$G$28,$E42,$G42,CZ$15,$B$15,$B$16,$B$17,$B$18,$B$19,$B$21,$B$22,$B$23,$B$24,$B$25,$B$27,$B$26,$B$28,$F$13,$B$31,$CN$11,$B$29)</f>
        <v>1.6074825299749371</v>
      </c>
      <c r="DA42" s="181">
        <f ca="1">_xll.Export_ParabolicVol_VIXLikeOption(SUM!$F$12:$F$28,SUM!$G$12:$G$28,$E42,$G42,DA$15,$B$15,$B$16,$B$17,$B$18,$B$19,$B$21,$B$22,$B$23,$B$24,$B$25,$B$27,$B$26,$B$28,$F$13,$B$31,$CN$11,$B$29)</f>
        <v>1.6825865607277231</v>
      </c>
      <c r="DB42" s="181">
        <f ca="1">_xll.Export_ParabolicVol_VIXLikeOption(SUM!$F$12:$F$28,SUM!$G$12:$G$28,$E42,$G42,DB$15,$B$15,$B$16,$B$17,$B$18,$B$19,$B$21,$B$22,$B$23,$B$24,$B$25,$B$27,$B$26,$B$28,$F$13,$B$31,$CN$11,$B$29)</f>
        <v>1.7847738902290824</v>
      </c>
      <c r="DC42" s="181">
        <f ca="1">_xll.Export_ParabolicVol_VIXLikeOption(SUM!$F$12:$F$28,SUM!$G$12:$G$28,$E42,$G42,DC$15,$B$15,$B$16,$B$17,$B$18,$B$19,$B$21,$B$22,$B$23,$B$24,$B$25,$B$27,$B$26,$B$28,$F$13,$B$31,$CN$11,$B$29)</f>
        <v>1.9125926006461111</v>
      </c>
      <c r="DD42" s="181">
        <f ca="1">_xll.Export_ParabolicVol_VIXLikeOption(SUM!$F$12:$F$28,SUM!$G$12:$G$28,$E42,$G42,DD$15,$B$15,$B$16,$B$17,$B$18,$B$19,$B$21,$B$22,$B$23,$B$24,$B$25,$B$27,$B$26,$B$28,$F$13,$B$31,$CN$11,$B$29)</f>
        <v>2.0643766792863278</v>
      </c>
      <c r="DE42" s="181">
        <f ca="1">_xll.Export_ParabolicVol_VIXLikeOption(SUM!$F$12:$F$28,SUM!$G$12:$G$28,$E42,$G42,DE$15,$B$15,$B$16,$B$17,$B$18,$B$19,$B$21,$B$22,$B$23,$B$24,$B$25,$B$27,$B$26,$B$28,$F$13,$B$31,$CN$11,$B$29)</f>
        <v>2.2380768793744741</v>
      </c>
      <c r="DF42" s="181">
        <f ca="1">_xll.Export_ParabolicVol_VIXLikeOption(SUM!$F$12:$F$28,SUM!$G$12:$G$28,$E42,$G42,DF$15,$B$15,$B$16,$B$17,$B$18,$B$19,$B$21,$B$22,$B$23,$B$24,$B$25,$B$27,$B$26,$B$28,$F$13,$B$31,$CN$11,$B$29)</f>
        <v>2.4310906227434654</v>
      </c>
      <c r="DG42" s="181">
        <f ca="1">_xll.Export_ParabolicVol_VIXLikeOption(SUM!$F$12:$F$28,SUM!$G$12:$G$28,$E42,$G42,DG$15,$B$15,$B$16,$B$17,$B$18,$B$19,$B$21,$B$22,$B$23,$B$24,$B$25,$B$27,$B$26,$B$28,$F$13,$B$31,$CN$11,$B$29)</f>
        <v>2.6401128403452412</v>
      </c>
      <c r="DH42" s="181">
        <f ca="1">_xll.Export_ParabolicVol_VIXLikeOption(SUM!$F$12:$F$28,SUM!$G$12:$G$28,$E42,$G42,DH$15,$B$15,$B$16,$B$17,$B$18,$B$19,$B$21,$B$22,$B$23,$B$24,$B$25,$B$27,$B$26,$B$28,$F$13,$B$31,$CN$11,$B$29)</f>
        <v>2.8610347500024504</v>
      </c>
      <c r="DI42" s="181">
        <f ca="1">_xll.Export_ParabolicVol_VIXLikeOption(SUM!$F$12:$F$28,SUM!$G$12:$G$28,$E42,$G42,DI$15,$B$15,$B$16,$B$17,$B$18,$B$19,$B$21,$B$22,$B$23,$B$24,$B$25,$B$27,$B$26,$B$28,$F$13,$B$31,$CN$11,$B$29)</f>
        <v>3.0889210549876944</v>
      </c>
      <c r="DJ42" s="181">
        <f ca="1">_xll.Export_ParabolicVol_VIXLikeOption(SUM!$F$12:$F$28,SUM!$G$12:$G$28,$E42,$G42,DJ$15,$B$15,$B$16,$B$17,$B$18,$B$19,$B$21,$B$22,$B$23,$B$24,$B$25,$B$27,$B$26,$B$28,$F$13,$B$31,$CN$11,$B$29)</f>
        <v>3.3180959231005924</v>
      </c>
      <c r="DK42" s="181">
        <f ca="1">_xll.Export_ParabolicVol_VIXLikeOption(SUM!$F$12:$F$28,SUM!$G$12:$G$28,$E42,$G42,DK$15,$B$15,$B$16,$B$17,$B$18,$B$19,$B$21,$B$22,$B$23,$B$24,$B$25,$B$27,$B$26,$B$28,$F$13,$B$31,$CN$11,$B$29)</f>
        <v>3.5423618680511892</v>
      </c>
      <c r="DL42" s="181">
        <f ca="1">_xll.Export_ParabolicVol_VIXLikeOption(SUM!$F$12:$F$28,SUM!$G$12:$G$28,$E42,$G42,DL$15,$B$15,$B$16,$B$17,$B$18,$B$19,$B$21,$B$22,$B$23,$B$24,$B$25,$B$27,$B$26,$B$28,$F$13,$B$31,$CN$11,$B$29)</f>
        <v>3.7553608316397673</v>
      </c>
      <c r="DM42" s="181">
        <f ca="1">_xll.Export_ParabolicVol_VIXLikeOption(SUM!$F$12:$F$28,SUM!$G$12:$G$28,$E42,$G42,DM$15,$B$15,$B$16,$B$17,$B$18,$B$19,$B$21,$B$22,$B$23,$B$24,$B$25,$B$27,$B$26,$B$28,$F$13,$B$31,$CN$11,$B$29)</f>
        <v>3.9510620191572809</v>
      </c>
    </row>
    <row r="43" spans="5:117" customFormat="1" ht="15.75" thickBot="1">
      <c r="E43" s="26">
        <v>19</v>
      </c>
      <c r="F43" s="42">
        <v>42875</v>
      </c>
      <c r="G43" s="13">
        <f ca="1">(F43-SUM!$B$4)/365.25</f>
        <v>3.1950718685831623</v>
      </c>
      <c r="I43" s="176">
        <f ca="1">_xll.Export_ParabolicVol_SimpleSquareRootCall($E43,$G43,I$15,$B$21,$B$22,$B$23,$B$24,$B$25,$B$27,$B$28,$F$13)</f>
        <v>3.298212578020538</v>
      </c>
      <c r="J43" s="176">
        <f ca="1">_xll.Export_ParabolicVol_SimpleSquareRootCall($E43,$G43,J$15,$B$21,$B$22,$B$23,$B$24,$B$25,$B$27,$B$28,$F$13)</f>
        <v>2.8961000486458901</v>
      </c>
      <c r="K43" s="176">
        <f ca="1">_xll.Export_ParabolicVol_SimpleSquareRootCall($E43,$G43,K$15,$B$21,$B$22,$B$23,$B$24,$B$25,$B$27,$B$28,$F$13)</f>
        <v>2.5487954867964673</v>
      </c>
      <c r="L43" s="176">
        <f ca="1">_xll.Export_ParabolicVol_SimpleSquareRootCall($E43,$G43,L$15,$B$21,$B$22,$B$23,$B$24,$B$25,$B$27,$B$28,$F$13)</f>
        <v>2.2545437982450718</v>
      </c>
      <c r="M43" s="176">
        <f ca="1">_xll.Export_ParabolicVol_SimpleSquareRootCall($E43,$G43,M$15,$B$21,$B$22,$B$23,$B$24,$B$25,$B$27,$B$28,$F$13)</f>
        <v>2.0112900167182479</v>
      </c>
      <c r="N43" s="176">
        <f ca="1">_xll.Export_ParabolicVol_SimpleSquareRootCall($E43,$G43,N$15,$B$21,$B$22,$B$23,$B$24,$B$25,$B$27,$B$28,$F$13)</f>
        <v>1.816735442394555</v>
      </c>
      <c r="O43" s="176">
        <f ca="1">_xll.Export_ParabolicVol_SimpleSquareRootCall($E43,$G43,O$15,$B$21,$B$22,$B$23,$B$24,$B$25,$B$27,$B$28,$F$13)</f>
        <v>1.6684208031173167</v>
      </c>
      <c r="P43" s="176">
        <f ca="1">_xll.Export_ParabolicVol_SimpleSquareRootCall($E43,$G43,P$15,$B$21,$B$22,$B$23,$B$24,$B$25,$B$27,$B$28,$F$13)</f>
        <v>1.5638280166784819</v>
      </c>
      <c r="Q43" s="176">
        <f ca="1">_xll.Export_ParabolicVol_SimpleSquareRootCall($E43,$G43,Q$15,$B$21,$B$22,$B$23,$B$24,$B$25,$B$27,$B$28,$F$13)</f>
        <v>1.5004855359512568</v>
      </c>
      <c r="R43" s="176">
        <f ca="1">_xll.Export_ParabolicVol_SimpleSquareRootCall($E43,$G43,R$15,$B$21,$B$22,$B$23,$B$24,$B$25,$B$27,$B$28,$F$13)</f>
        <v>1.4760588390050948</v>
      </c>
      <c r="S43" s="176">
        <f ca="1">_xll.Export_ParabolicVol_SimpleSquareRootCall($E43,$G43,S$15,$B$21,$B$22,$B$23,$B$24,$B$25,$B$27,$B$28,$F$13)</f>
        <v>1.4884083316978993</v>
      </c>
      <c r="T43" s="176">
        <f ca="1">_xll.Export_ParabolicVol_SimpleSquareRootCall($E43,$G43,T$15,$B$21,$B$22,$B$23,$B$24,$B$25,$B$27,$B$28,$F$13)</f>
        <v>1.5356005801602381</v>
      </c>
      <c r="U43" s="176">
        <f ca="1">_xll.Export_ParabolicVol_SimpleSquareRootCall($E43,$G43,U$15,$B$21,$B$22,$B$23,$B$24,$B$25,$B$27,$B$28,$F$13)</f>
        <v>1.6158643395950749</v>
      </c>
      <c r="V43" s="176">
        <f ca="1">_xll.Export_ParabolicVol_SimpleSquareRootCall($E43,$G43,V$15,$B$21,$B$22,$B$23,$B$24,$B$25,$B$27,$B$28,$F$13)</f>
        <v>1.7274891481252996</v>
      </c>
      <c r="W43" s="176">
        <f ca="1">_xll.Export_ParabolicVol_SimpleSquareRootCall($E43,$G43,W$15,$B$21,$B$22,$B$23,$B$24,$B$25,$B$27,$B$28,$F$13)</f>
        <v>1.8686707087754384</v>
      </c>
      <c r="X43" s="176">
        <f ca="1">_xll.Export_ParabolicVol_SimpleSquareRootCall($E43,$G43,X$15,$B$21,$B$22,$B$23,$B$24,$B$25,$B$27,$B$28,$F$13)</f>
        <v>2.0373138703816851</v>
      </c>
      <c r="Y43" s="176">
        <f ca="1">_xll.Export_ParabolicVol_SimpleSquareRootCall($E43,$G43,Y$15,$B$21,$B$22,$B$23,$B$24,$B$25,$B$27,$B$28,$F$13)</f>
        <v>2.2308110527528435</v>
      </c>
      <c r="Z43" s="176">
        <f ca="1">_xll.Export_ParabolicVol_SimpleSquareRootCall($E43,$G43,Z$15,$B$21,$B$22,$B$23,$B$24,$B$25,$B$27,$B$28,$F$13)</f>
        <v>2.4458216742747347</v>
      </c>
      <c r="AA43" s="176">
        <f ca="1">_xll.Export_ParabolicVol_SimpleSquareRootCall($E43,$G43,AA$15,$B$21,$B$22,$B$23,$B$24,$B$25,$B$27,$B$28,$F$13)</f>
        <v>2.6780862483819097</v>
      </c>
      <c r="AB43" s="176">
        <f ca="1">_xll.Export_ParabolicVol_SimpleSquareRootCall($E43,$G43,AB$15,$B$21,$B$22,$B$23,$B$24,$B$25,$B$27,$B$28,$F$13)</f>
        <v>2.9223161423191852</v>
      </c>
      <c r="AC43" s="176">
        <f ca="1">_xll.Export_ParabolicVol_SimpleSquareRootCall($E43,$G43,AC$15,$B$21,$B$22,$B$23,$B$24,$B$25,$B$27,$B$28,$F$13)</f>
        <v>3.1722041887888528</v>
      </c>
      <c r="AD43" s="176">
        <f ca="1">_xll.Export_ParabolicVol_SimpleSquareRootCall($E43,$G43,AD$15,$B$21,$B$22,$B$23,$B$24,$B$25,$B$27,$B$28,$F$13)</f>
        <v>3.4205988349566554</v>
      </c>
      <c r="AE43" s="176">
        <f ca="1">_xll.Export_ParabolicVol_SimpleSquareRootCall($E43,$G43,AE$15,$B$21,$B$22,$B$23,$B$24,$B$25,$B$27,$B$28,$F$13)</f>
        <v>3.6598709485101826</v>
      </c>
      <c r="AF43" s="176">
        <f ca="1">_xll.Export_ParabolicVol_SimpleSquareRootCall($E43,$G43,AF$15,$B$21,$B$22,$B$23,$B$24,$B$25,$B$27,$B$28,$F$13)</f>
        <v>3.8824739516516229</v>
      </c>
      <c r="AG43" s="176">
        <f ca="1">_xll.Export_ParabolicVol_SimpleSquareRootCall($E43,$G43,AG$15,$B$21,$B$22,$B$23,$B$24,$B$25,$B$27,$B$28,$F$13)</f>
        <v>4.0816537623755877</v>
      </c>
      <c r="AH43" s="176">
        <f ca="1">_xll.Export_ParabolicVol_SimpleSquareRootCall($E43,$G43,AH$15,$B$21,$B$22,$B$23,$B$24,$B$25,$B$27,$B$28,$F$13)</f>
        <v>4.2522104668701308</v>
      </c>
      <c r="AJ43" s="176">
        <f ca="1">_xll.Export_Bergomi_SimpleSquareRootCall($E43,$G43,AJ$15,$B$15,$B$16,$B$17,$B$18,$B$19,$G43,$G43+$B$31,SUM!$F$12:$F$28,SUM!$G$12:$G$28,$B$21,$B$22,$B$23,$B$24,$B$25,$B$26,$B$27,$B$28,$B$29,$F$13)</f>
        <v>3.2982353463442178</v>
      </c>
      <c r="AK43" s="176">
        <f ca="1">_xll.Export_Bergomi_SimpleSquareRootCall($E43,$G43,AK$15,$B$15,$B$16,$B$17,$B$18,$B$19,$G43,$G43+$B$31,SUM!$F$12:$F$28,SUM!$G$12:$G$28,$B$21,$B$22,$B$23,$B$24,$B$25,$B$26,$B$27,$B$28,$B$29,$F$13)</f>
        <v>2.8960543189578152</v>
      </c>
      <c r="AL43" s="176">
        <f ca="1">_xll.Export_Bergomi_SimpleSquareRootCall($E43,$G43,AL$15,$B$15,$B$16,$B$17,$B$18,$B$19,$G43,$G43+$B$31,SUM!$F$12:$F$28,SUM!$G$12:$G$28,$B$21,$B$22,$B$23,$B$24,$B$25,$B$26,$B$27,$B$28,$B$29,$F$13)</f>
        <v>2.548689577175463</v>
      </c>
      <c r="AM43" s="176">
        <f ca="1">_xll.Export_Bergomi_SimpleSquareRootCall($E43,$G43,AM$15,$B$15,$B$16,$B$17,$B$18,$B$19,$G43,$G43+$B$31,SUM!$F$12:$F$28,SUM!$G$12:$G$28,$B$21,$B$22,$B$23,$B$24,$B$25,$B$26,$B$27,$B$28,$B$29,$F$13)</f>
        <v>2.2543853386841266</v>
      </c>
      <c r="AN43" s="176">
        <f ca="1">_xll.Export_Bergomi_SimpleSquareRootCall($E43,$G43,AN$15,$B$15,$B$16,$B$17,$B$18,$B$19,$G43,$G43+$B$31,SUM!$F$12:$F$28,SUM!$G$12:$G$28,$B$21,$B$22,$B$23,$B$24,$B$25,$B$26,$B$27,$B$28,$B$29,$F$13)</f>
        <v>2.0110856360618219</v>
      </c>
      <c r="AO43" s="176">
        <f ca="1">_xll.Export_Bergomi_SimpleSquareRootCall($E43,$G43,AO$15,$B$15,$B$16,$B$17,$B$18,$B$19,$G43,$G43+$B$31,SUM!$F$12:$F$28,SUM!$G$12:$G$28,$B$21,$B$22,$B$23,$B$24,$B$25,$B$26,$B$27,$B$28,$B$29,$F$13)</f>
        <v>1.8164905636180302</v>
      </c>
      <c r="AP43" s="176">
        <f ca="1">_xll.Export_Bergomi_SimpleSquareRootCall($E43,$G43,AP$15,$B$15,$B$16,$B$17,$B$18,$B$19,$G43,$G43+$B$31,SUM!$F$12:$F$28,SUM!$G$12:$G$28,$B$21,$B$22,$B$23,$B$24,$B$25,$B$26,$B$27,$B$28,$B$29,$F$13)</f>
        <v>1.6681395484161792</v>
      </c>
      <c r="AQ43" s="176">
        <f ca="1">_xll.Export_Bergomi_SimpleSquareRootCall($E43,$G43,AQ$15,$B$15,$B$16,$B$17,$B$18,$B$19,$G43,$G43+$B$31,SUM!$F$12:$F$28,SUM!$G$12:$G$28,$B$21,$B$22,$B$23,$B$24,$B$25,$B$26,$B$27,$B$28,$B$29,$F$13)</f>
        <v>1.5635132191324224</v>
      </c>
      <c r="AR43" s="176">
        <f ca="1">_xll.Export_Bergomi_SimpleSquareRootCall($E43,$G43,AR$15,$B$15,$B$16,$B$17,$B$18,$B$19,$G43,$G43+$B$31,SUM!$F$12:$F$28,SUM!$G$12:$G$28,$B$21,$B$22,$B$23,$B$24,$B$25,$B$26,$B$27,$B$28,$B$29,$F$13)</f>
        <v>1.500138848939935</v>
      </c>
      <c r="AS43" s="176">
        <f ca="1">_xll.Export_Bergomi_SimpleSquareRootCall($E43,$G43,AS$15,$B$15,$B$16,$B$17,$B$18,$B$19,$G43,$G43+$B$31,SUM!$F$12:$F$28,SUM!$G$12:$G$28,$B$21,$B$22,$B$23,$B$24,$B$25,$B$26,$B$27,$B$28,$B$29,$F$13)</f>
        <v>1.4756809301940488</v>
      </c>
      <c r="AT43" s="176">
        <f ca="1">_xll.Export_Bergomi_SimpleSquareRootCall($E43,$G43,AT$15,$B$15,$B$16,$B$17,$B$18,$B$19,$G43,$G43+$B$31,SUM!$F$12:$F$28,SUM!$G$12:$G$28,$B$21,$B$22,$B$23,$B$24,$B$25,$B$26,$B$27,$B$28,$B$29,$F$13)</f>
        <v>1.4879991466198417</v>
      </c>
      <c r="AU43" s="176">
        <f ca="1">_xll.Export_Bergomi_SimpleSquareRootCall($E43,$G43,AU$15,$B$15,$B$16,$B$17,$B$18,$B$19,$G43,$G43+$B$31,SUM!$F$12:$F$28,SUM!$G$12:$G$28,$B$21,$B$22,$B$23,$B$24,$B$25,$B$26,$B$27,$B$28,$B$29,$F$13)</f>
        <v>1.5351596612455731</v>
      </c>
      <c r="AV43" s="176">
        <f ca="1">_xll.Export_Bergomi_SimpleSquareRootCall($E43,$G43,AV$15,$B$15,$B$16,$B$17,$B$18,$B$19,$G43,$G43+$B$31,SUM!$F$12:$F$28,SUM!$G$12:$G$28,$B$21,$B$22,$B$23,$B$24,$B$25,$B$26,$B$27,$B$28,$B$29,$F$13)</f>
        <v>1.6153911887804466</v>
      </c>
      <c r="AW43" s="176">
        <f ca="1">_xll.Export_Bergomi_SimpleSquareRootCall($E43,$G43,AW$15,$B$15,$B$16,$B$17,$B$18,$B$19,$G43,$G43+$B$31,SUM!$F$12:$F$28,SUM!$G$12:$G$28,$B$21,$B$22,$B$23,$B$24,$B$25,$B$26,$B$27,$B$28,$B$29,$F$13)</f>
        <v>1.7269836229730537</v>
      </c>
      <c r="AX43" s="176">
        <f ca="1">_xll.Export_Bergomi_SimpleSquareRootCall($E43,$G43,AX$15,$B$15,$B$16,$B$17,$B$18,$B$19,$G43,$G43+$B$31,SUM!$F$12:$F$28,SUM!$G$12:$G$28,$B$21,$B$22,$B$23,$B$24,$B$25,$B$26,$B$27,$B$28,$B$29,$F$13)</f>
        <v>1.8681334413638759</v>
      </c>
      <c r="AY43" s="176">
        <f ca="1">_xll.Export_Bergomi_SimpleSquareRootCall($E43,$G43,AY$15,$B$15,$B$16,$B$17,$B$18,$B$19,$G43,$G43+$B$31,SUM!$F$12:$F$28,SUM!$G$12:$G$28,$B$21,$B$22,$B$23,$B$24,$B$25,$B$26,$B$27,$B$28,$B$29,$F$13)</f>
        <v>2.0367466935354965</v>
      </c>
      <c r="AZ43" s="176">
        <f ca="1">_xll.Export_Bergomi_SimpleSquareRootCall($E43,$G43,AZ$15,$B$15,$B$16,$B$17,$B$18,$B$19,$G43,$G43+$B$31,SUM!$F$12:$F$28,SUM!$G$12:$G$28,$B$21,$B$22,$B$23,$B$24,$B$25,$B$26,$B$27,$B$28,$B$29,$F$13)</f>
        <v>2.2302174087526057</v>
      </c>
      <c r="BA43" s="176">
        <f ca="1">_xll.Export_Bergomi_SimpleSquareRootCall($E43,$G43,BA$15,$B$15,$B$16,$B$17,$B$18,$B$19,$G43,$G43+$B$31,SUM!$F$12:$F$28,SUM!$G$12:$G$28,$B$21,$B$22,$B$23,$B$24,$B$25,$B$26,$B$27,$B$28,$B$29,$F$13)</f>
        <v>2.4452069673588541</v>
      </c>
      <c r="BB43" s="176">
        <f ca="1">_xll.Export_Bergomi_SimpleSquareRootCall($E43,$G43,BB$15,$B$15,$B$16,$B$17,$B$18,$B$19,$G43,$G43+$B$31,SUM!$F$12:$F$28,SUM!$G$12:$G$28,$B$21,$B$22,$B$23,$B$24,$B$25,$B$26,$B$27,$B$28,$B$29,$F$13)</f>
        <v>2.6774580858644779</v>
      </c>
      <c r="BC43" s="176">
        <f ca="1">_xll.Export_Bergomi_SimpleSquareRootCall($E43,$G43,BC$15,$B$15,$B$16,$B$17,$B$18,$B$19,$G43,$G43+$B$31,SUM!$F$12:$F$28,SUM!$G$12:$G$28,$B$21,$B$22,$B$23,$B$24,$B$25,$B$26,$B$27,$B$28,$B$29,$F$13)</f>
        <v>2.9216843935888224</v>
      </c>
      <c r="BD43" s="176">
        <f ca="1">_xll.Export_Bergomi_SimpleSquareRootCall($E43,$G43,BD$15,$B$15,$B$16,$B$17,$B$18,$B$19,$G43,$G43+$B$31,SUM!$F$12:$F$28,SUM!$G$12:$G$28,$B$21,$B$22,$B$23,$B$24,$B$25,$B$26,$B$27,$B$28,$B$29,$F$13)</f>
        <v>3.1715807827889764</v>
      </c>
      <c r="BE43" s="176">
        <f ca="1">_xll.Export_Bergomi_SimpleSquareRootCall($E43,$G43,BE$15,$B$15,$B$16,$B$17,$B$18,$B$19,$G43,$G43+$B$31,SUM!$F$12:$F$28,SUM!$G$12:$G$28,$B$21,$B$22,$B$23,$B$24,$B$25,$B$26,$B$27,$B$28,$B$29,$F$13)</f>
        <v>3.41999722336339</v>
      </c>
      <c r="BF43" s="176">
        <f ca="1">_xll.Export_Bergomi_SimpleSquareRootCall($E43,$G43,BF$15,$B$15,$B$16,$B$17,$B$18,$B$19,$G43,$G43+$B$31,SUM!$F$12:$F$28,SUM!$G$12:$G$28,$B$21,$B$22,$B$23,$B$24,$B$25,$B$26,$B$27,$B$28,$B$29,$F$13)</f>
        <v>3.6593051933624015</v>
      </c>
      <c r="BG43" s="176">
        <f ca="1">_xll.Export_Bergomi_SimpleSquareRootCall($E43,$G43,BG$15,$B$15,$B$16,$B$17,$B$18,$B$19,$G43,$G43+$B$31,SUM!$F$12:$F$28,SUM!$G$12:$G$28,$B$21,$B$22,$B$23,$B$24,$B$25,$B$26,$B$27,$B$28,$B$29,$F$13)</f>
        <v>3.8819574602466274</v>
      </c>
      <c r="BH43" s="176">
        <f ca="1">_xll.Export_Bergomi_SimpleSquareRootCall($E43,$G43,BH$15,$B$15,$B$16,$B$17,$B$18,$B$19,$G43,$G43+$B$31,SUM!$F$12:$F$28,SUM!$G$12:$G$28,$B$21,$B$22,$B$23,$B$24,$B$25,$B$26,$B$27,$B$28,$B$29,$F$13)</f>
        <v>4.0811977885061514</v>
      </c>
      <c r="BI43" s="176">
        <f ca="1">_xll.Export_Bergomi_SimpleSquareRootCall($E43,$G43,BI$15,$B$15,$B$16,$B$17,$B$18,$B$19,$G43,$G43+$B$31,SUM!$F$12:$F$28,SUM!$G$12:$G$28,$B$21,$B$22,$B$23,$B$24,$B$25,$B$26,$B$27,$B$28,$B$29,$F$13)</f>
        <v>4.2518226103522094</v>
      </c>
      <c r="BL43" s="169" t="e">
        <f ca="1">_xll.Export_ParabolicVol_VolSwapOption($G43,$G43,$G43+$B$31,BL$15,$B$15,$B$16,$B$17,$B$18,$B$19,$B$21,$B$22,$B$23,$B$24,SUM!$F$12:$F$28,SUM!$G$12:$G$28,OptionRacine!$B$27,OptionRacine!$B$26,OptionRacine!$B$28,OptionRacine!$F$13,OptionRacine!$BL$11,OptionRacine!$B$29)</f>
        <v>#VALUE!</v>
      </c>
      <c r="BM43" s="169" t="e">
        <f ca="1">_xll.Export_ParabolicVol_VolSwapOption($G43,$G43,$G43+$B$31,BM$15,$B$15,$B$16,$B$17,$B$18,$B$19,$B$21,$B$22,$B$23,$B$24,SUM!$F$12:$F$28,SUM!$G$12:$G$28,OptionRacine!$B$27,OptionRacine!$B$26,OptionRacine!$B$28,OptionRacine!$F$13,OptionRacine!$BL$11,OptionRacine!$B$29)</f>
        <v>#VALUE!</v>
      </c>
      <c r="BN43" s="169" t="e">
        <f ca="1">_xll.Export_ParabolicVol_VolSwapOption($G43,$G43,$G43+$B$31,BN$15,$B$15,$B$16,$B$17,$B$18,$B$19,$B$21,$B$22,$B$23,$B$24,SUM!$F$12:$F$28,SUM!$G$12:$G$28,OptionRacine!$B$27,OptionRacine!$B$26,OptionRacine!$B$28,OptionRacine!$F$13,OptionRacine!$BL$11,OptionRacine!$B$29)</f>
        <v>#VALUE!</v>
      </c>
      <c r="BO43" s="169" t="e">
        <f ca="1">_xll.Export_ParabolicVol_VolSwapOption($G43,$G43,$G43+$B$31,BO$15,$B$15,$B$16,$B$17,$B$18,$B$19,$B$21,$B$22,$B$23,$B$24,SUM!$F$12:$F$28,SUM!$G$12:$G$28,OptionRacine!$B$27,OptionRacine!$B$26,OptionRacine!$B$28,OptionRacine!$F$13,OptionRacine!$BL$11,OptionRacine!$B$29)</f>
        <v>#VALUE!</v>
      </c>
      <c r="BP43" s="169" t="e">
        <f ca="1">_xll.Export_ParabolicVol_VolSwapOption($G43,$G43,$G43+$B$31,BP$15,$B$15,$B$16,$B$17,$B$18,$B$19,$B$21,$B$22,$B$23,$B$24,SUM!$F$12:$F$28,SUM!$G$12:$G$28,OptionRacine!$B$27,OptionRacine!$B$26,OptionRacine!$B$28,OptionRacine!$F$13,OptionRacine!$BL$11,OptionRacine!$B$29)</f>
        <v>#VALUE!</v>
      </c>
      <c r="BQ43" s="169" t="e">
        <f ca="1">_xll.Export_ParabolicVol_VolSwapOption($G43,$G43,$G43+$B$31,BQ$15,$B$15,$B$16,$B$17,$B$18,$B$19,$B$21,$B$22,$B$23,$B$24,SUM!$F$12:$F$28,SUM!$G$12:$G$28,OptionRacine!$B$27,OptionRacine!$B$26,OptionRacine!$B$28,OptionRacine!$F$13,OptionRacine!$BL$11,OptionRacine!$B$29)</f>
        <v>#VALUE!</v>
      </c>
      <c r="BR43" s="169" t="e">
        <f ca="1">_xll.Export_ParabolicVol_VolSwapOption($G43,$G43,$G43+$B$31,BR$15,$B$15,$B$16,$B$17,$B$18,$B$19,$B$21,$B$22,$B$23,$B$24,SUM!$F$12:$F$28,SUM!$G$12:$G$28,OptionRacine!$B$27,OptionRacine!$B$26,OptionRacine!$B$28,OptionRacine!$F$13,OptionRacine!$BL$11,OptionRacine!$B$29)</f>
        <v>#VALUE!</v>
      </c>
      <c r="BS43" s="169" t="e">
        <f ca="1">_xll.Export_ParabolicVol_VolSwapOption($G43,$G43,$G43+$B$31,BS$15,$B$15,$B$16,$B$17,$B$18,$B$19,$B$21,$B$22,$B$23,$B$24,SUM!$F$12:$F$28,SUM!$G$12:$G$28,OptionRacine!$B$27,OptionRacine!$B$26,OptionRacine!$B$28,OptionRacine!$F$13,OptionRacine!$BL$11,OptionRacine!$B$29)</f>
        <v>#VALUE!</v>
      </c>
      <c r="BT43" s="169" t="e">
        <f ca="1">_xll.Export_ParabolicVol_VolSwapOption($G43,$G43,$G43+$B$31,BT$15,$B$15,$B$16,$B$17,$B$18,$B$19,$B$21,$B$22,$B$23,$B$24,SUM!$F$12:$F$28,SUM!$G$12:$G$28,OptionRacine!$B$27,OptionRacine!$B$26,OptionRacine!$B$28,OptionRacine!$F$13,OptionRacine!$BL$11,OptionRacine!$B$29)</f>
        <v>#VALUE!</v>
      </c>
      <c r="BU43" s="169" t="e">
        <f ca="1">_xll.Export_ParabolicVol_VolSwapOption($G43,$G43,$G43+$B$31,BU$15,$B$15,$B$16,$B$17,$B$18,$B$19,$B$21,$B$22,$B$23,$B$24,SUM!$F$12:$F$28,SUM!$G$12:$G$28,OptionRacine!$B$27,OptionRacine!$B$26,OptionRacine!$B$28,OptionRacine!$F$13,OptionRacine!$BL$11,OptionRacine!$B$29)</f>
        <v>#VALUE!</v>
      </c>
      <c r="BV43" s="169" t="e">
        <f ca="1">_xll.Export_ParabolicVol_VolSwapOption($G43,$G43,$G43+$B$31,BV$15,$B$15,$B$16,$B$17,$B$18,$B$19,$B$21,$B$22,$B$23,$B$24,SUM!$F$12:$F$28,SUM!$G$12:$G$28,OptionRacine!$B$27,OptionRacine!$B$26,OptionRacine!$B$28,OptionRacine!$F$13,OptionRacine!$BL$11,OptionRacine!$B$29)</f>
        <v>#VALUE!</v>
      </c>
      <c r="BW43" s="169" t="e">
        <f ca="1">_xll.Export_ParabolicVol_VolSwapOption($G43,$G43,$G43+$B$31,BW$15,$B$15,$B$16,$B$17,$B$18,$B$19,$B$21,$B$22,$B$23,$B$24,SUM!$F$12:$F$28,SUM!$G$12:$G$28,OptionRacine!$B$27,OptionRacine!$B$26,OptionRacine!$B$28,OptionRacine!$F$13,OptionRacine!$BL$11,OptionRacine!$B$29)</f>
        <v>#VALUE!</v>
      </c>
      <c r="BX43" s="169" t="e">
        <f ca="1">_xll.Export_ParabolicVol_VolSwapOption($G43,$G43,$G43+$B$31,BX$15,$B$15,$B$16,$B$17,$B$18,$B$19,$B$21,$B$22,$B$23,$B$24,SUM!$F$12:$F$28,SUM!$G$12:$G$28,OptionRacine!$B$27,OptionRacine!$B$26,OptionRacine!$B$28,OptionRacine!$F$13,OptionRacine!$BL$11,OptionRacine!$B$29)</f>
        <v>#VALUE!</v>
      </c>
      <c r="BY43" s="169" t="e">
        <f ca="1">_xll.Export_ParabolicVol_VolSwapOption($G43,$G43,$G43+$B$31,BY$15,$B$15,$B$16,$B$17,$B$18,$B$19,$B$21,$B$22,$B$23,$B$24,SUM!$F$12:$F$28,SUM!$G$12:$G$28,OptionRacine!$B$27,OptionRacine!$B$26,OptionRacine!$B$28,OptionRacine!$F$13,OptionRacine!$BL$11,OptionRacine!$B$29)</f>
        <v>#VALUE!</v>
      </c>
      <c r="BZ43" s="169" t="e">
        <f ca="1">_xll.Export_ParabolicVol_VolSwapOption($G43,$G43,$G43+$B$31,BZ$15,$B$15,$B$16,$B$17,$B$18,$B$19,$B$21,$B$22,$B$23,$B$24,SUM!$F$12:$F$28,SUM!$G$12:$G$28,OptionRacine!$B$27,OptionRacine!$B$26,OptionRacine!$B$28,OptionRacine!$F$13,OptionRacine!$BL$11,OptionRacine!$B$29)</f>
        <v>#VALUE!</v>
      </c>
      <c r="CA43" s="169" t="e">
        <f ca="1">_xll.Export_ParabolicVol_VolSwapOption($G43,$G43,$G43+$B$31,CA$15,$B$15,$B$16,$B$17,$B$18,$B$19,$B$21,$B$22,$B$23,$B$24,SUM!$F$12:$F$28,SUM!$G$12:$G$28,OptionRacine!$B$27,OptionRacine!$B$26,OptionRacine!$B$28,OptionRacine!$F$13,OptionRacine!$BL$11,OptionRacine!$B$29)</f>
        <v>#VALUE!</v>
      </c>
      <c r="CB43" s="169" t="e">
        <f ca="1">_xll.Export_ParabolicVol_VolSwapOption($G43,$G43,$G43+$B$31,CB$15,$B$15,$B$16,$B$17,$B$18,$B$19,$B$21,$B$22,$B$23,$B$24,SUM!$F$12:$F$28,SUM!$G$12:$G$28,OptionRacine!$B$27,OptionRacine!$B$26,OptionRacine!$B$28,OptionRacine!$F$13,OptionRacine!$BL$11,OptionRacine!$B$29)</f>
        <v>#VALUE!</v>
      </c>
      <c r="CC43" s="169" t="e">
        <f ca="1">_xll.Export_ParabolicVol_VolSwapOption($G43,$G43,$G43+$B$31,CC$15,$B$15,$B$16,$B$17,$B$18,$B$19,$B$21,$B$22,$B$23,$B$24,SUM!$F$12:$F$28,SUM!$G$12:$G$28,OptionRacine!$B$27,OptionRacine!$B$26,OptionRacine!$B$28,OptionRacine!$F$13,OptionRacine!$BL$11,OptionRacine!$B$29)</f>
        <v>#VALUE!</v>
      </c>
      <c r="CD43" s="169" t="e">
        <f ca="1">_xll.Export_ParabolicVol_VolSwapOption($G43,$G43,$G43+$B$31,CD$15,$B$15,$B$16,$B$17,$B$18,$B$19,$B$21,$B$22,$B$23,$B$24,SUM!$F$12:$F$28,SUM!$G$12:$G$28,OptionRacine!$B$27,OptionRacine!$B$26,OptionRacine!$B$28,OptionRacine!$F$13,OptionRacine!$BL$11,OptionRacine!$B$29)</f>
        <v>#VALUE!</v>
      </c>
      <c r="CE43" s="169" t="e">
        <f ca="1">_xll.Export_ParabolicVol_VolSwapOption($G43,$G43,$G43+$B$31,CE$15,$B$15,$B$16,$B$17,$B$18,$B$19,$B$21,$B$22,$B$23,$B$24,SUM!$F$12:$F$28,SUM!$G$12:$G$28,OptionRacine!$B$27,OptionRacine!$B$26,OptionRacine!$B$28,OptionRacine!$F$13,OptionRacine!$BL$11,OptionRacine!$B$29)</f>
        <v>#VALUE!</v>
      </c>
      <c r="CF43" s="169" t="e">
        <f ca="1">_xll.Export_ParabolicVol_VolSwapOption($G43,$G43,$G43+$B$31,CF$15,$B$15,$B$16,$B$17,$B$18,$B$19,$B$21,$B$22,$B$23,$B$24,SUM!$F$12:$F$28,SUM!$G$12:$G$28,OptionRacine!$B$27,OptionRacine!$B$26,OptionRacine!$B$28,OptionRacine!$F$13,OptionRacine!$BL$11,OptionRacine!$B$29)</f>
        <v>#VALUE!</v>
      </c>
      <c r="CG43" s="169" t="e">
        <f ca="1">_xll.Export_ParabolicVol_VolSwapOption($G43,$G43,$G43+$B$31,CG$15,$B$15,$B$16,$B$17,$B$18,$B$19,$B$21,$B$22,$B$23,$B$24,SUM!$F$12:$F$28,SUM!$G$12:$G$28,OptionRacine!$B$27,OptionRacine!$B$26,OptionRacine!$B$28,OptionRacine!$F$13,OptionRacine!$BL$11,OptionRacine!$B$29)</f>
        <v>#VALUE!</v>
      </c>
      <c r="CH43" s="169" t="e">
        <f ca="1">_xll.Export_ParabolicVol_VolSwapOption($G43,$G43,$G43+$B$31,CH$15,$B$15,$B$16,$B$17,$B$18,$B$19,$B$21,$B$22,$B$23,$B$24,SUM!$F$12:$F$28,SUM!$G$12:$G$28,OptionRacine!$B$27,OptionRacine!$B$26,OptionRacine!$B$28,OptionRacine!$F$13,OptionRacine!$BL$11,OptionRacine!$B$29)</f>
        <v>#VALUE!</v>
      </c>
      <c r="CI43" s="169" t="e">
        <f ca="1">_xll.Export_ParabolicVol_VolSwapOption($G43,$G43,$G43+$B$31,CI$15,$B$15,$B$16,$B$17,$B$18,$B$19,$B$21,$B$22,$B$23,$B$24,SUM!$F$12:$F$28,SUM!$G$12:$G$28,OptionRacine!$B$27,OptionRacine!$B$26,OptionRacine!$B$28,OptionRacine!$F$13,OptionRacine!$BL$11,OptionRacine!$B$29)</f>
        <v>#VALUE!</v>
      </c>
      <c r="CJ43" s="169" t="e">
        <f ca="1">_xll.Export_ParabolicVol_VolSwapOption($G43,$G43,$G43+$B$31,CJ$15,$B$15,$B$16,$B$17,$B$18,$B$19,$B$21,$B$22,$B$23,$B$24,SUM!$F$12:$F$28,SUM!$G$12:$G$28,OptionRacine!$B$27,OptionRacine!$B$26,OptionRacine!$B$28,OptionRacine!$F$13,OptionRacine!$BL$11,OptionRacine!$B$29)</f>
        <v>#VALUE!</v>
      </c>
      <c r="CK43" s="169" t="e">
        <f ca="1">_xll.Export_ParabolicVol_VolSwapOption($G43,$G43,$G43+$B$31,CK$15,$B$15,$B$16,$B$17,$B$18,$B$19,$B$21,$B$22,$B$23,$B$24,SUM!$F$12:$F$28,SUM!$G$12:$G$28,OptionRacine!$B$27,OptionRacine!$B$26,OptionRacine!$B$28,OptionRacine!$F$13,OptionRacine!$BL$11,OptionRacine!$B$29)</f>
        <v>#VALUE!</v>
      </c>
      <c r="CN43" s="181">
        <f ca="1">_xll.Export_ParabolicVol_VIXLikeOption(SUM!$F$12:$F$28,SUM!$G$12:$G$28,$E43,$G43,CN$15,$B$15,$B$16,$B$17,$B$18,$B$19,$B$21,$B$22,$B$23,$B$24,$B$25,$B$27,$B$26,$B$28,$F$13,$B$31,$CN$11,$B$29)</f>
        <v>3.2982353463442178</v>
      </c>
      <c r="CO43" s="181">
        <f ca="1">_xll.Export_ParabolicVol_VIXLikeOption(SUM!$F$12:$F$28,SUM!$G$12:$G$28,$E43,$G43,CO$15,$B$15,$B$16,$B$17,$B$18,$B$19,$B$21,$B$22,$B$23,$B$24,$B$25,$B$27,$B$26,$B$28,$F$13,$B$31,$CN$11,$B$29)</f>
        <v>2.8960543189578152</v>
      </c>
      <c r="CP43" s="181">
        <f ca="1">_xll.Export_ParabolicVol_VIXLikeOption(SUM!$F$12:$F$28,SUM!$G$12:$G$28,$E43,$G43,CP$15,$B$15,$B$16,$B$17,$B$18,$B$19,$B$21,$B$22,$B$23,$B$24,$B$25,$B$27,$B$26,$B$28,$F$13,$B$31,$CN$11,$B$29)</f>
        <v>2.548689577175463</v>
      </c>
      <c r="CQ43" s="181">
        <f ca="1">_xll.Export_ParabolicVol_VIXLikeOption(SUM!$F$12:$F$28,SUM!$G$12:$G$28,$E43,$G43,CQ$15,$B$15,$B$16,$B$17,$B$18,$B$19,$B$21,$B$22,$B$23,$B$24,$B$25,$B$27,$B$26,$B$28,$F$13,$B$31,$CN$11,$B$29)</f>
        <v>2.2543853386841266</v>
      </c>
      <c r="CR43" s="181">
        <f ca="1">_xll.Export_ParabolicVol_VIXLikeOption(SUM!$F$12:$F$28,SUM!$G$12:$G$28,$E43,$G43,CR$15,$B$15,$B$16,$B$17,$B$18,$B$19,$B$21,$B$22,$B$23,$B$24,$B$25,$B$27,$B$26,$B$28,$F$13,$B$31,$CN$11,$B$29)</f>
        <v>2.0110856360618219</v>
      </c>
      <c r="CS43" s="181">
        <f ca="1">_xll.Export_ParabolicVol_VIXLikeOption(SUM!$F$12:$F$28,SUM!$G$12:$G$28,$E43,$G43,CS$15,$B$15,$B$16,$B$17,$B$18,$B$19,$B$21,$B$22,$B$23,$B$24,$B$25,$B$27,$B$26,$B$28,$F$13,$B$31,$CN$11,$B$29)</f>
        <v>1.8164905636180302</v>
      </c>
      <c r="CT43" s="181">
        <f ca="1">_xll.Export_ParabolicVol_VIXLikeOption(SUM!$F$12:$F$28,SUM!$G$12:$G$28,$E43,$G43,CT$15,$B$15,$B$16,$B$17,$B$18,$B$19,$B$21,$B$22,$B$23,$B$24,$B$25,$B$27,$B$26,$B$28,$F$13,$B$31,$CN$11,$B$29)</f>
        <v>1.6681395484161792</v>
      </c>
      <c r="CU43" s="181">
        <f ca="1">_xll.Export_ParabolicVol_VIXLikeOption(SUM!$F$12:$F$28,SUM!$G$12:$G$28,$E43,$G43,CU$15,$B$15,$B$16,$B$17,$B$18,$B$19,$B$21,$B$22,$B$23,$B$24,$B$25,$B$27,$B$26,$B$28,$F$13,$B$31,$CN$11,$B$29)</f>
        <v>1.5635132191324224</v>
      </c>
      <c r="CV43" s="181">
        <f ca="1">_xll.Export_ParabolicVol_VIXLikeOption(SUM!$F$12:$F$28,SUM!$G$12:$G$28,$E43,$G43,CV$15,$B$15,$B$16,$B$17,$B$18,$B$19,$B$21,$B$22,$B$23,$B$24,$B$25,$B$27,$B$26,$B$28,$F$13,$B$31,$CN$11,$B$29)</f>
        <v>1.500138848939935</v>
      </c>
      <c r="CW43" s="181">
        <f ca="1">_xll.Export_ParabolicVol_VIXLikeOption(SUM!$F$12:$F$28,SUM!$G$12:$G$28,$E43,$G43,CW$15,$B$15,$B$16,$B$17,$B$18,$B$19,$B$21,$B$22,$B$23,$B$24,$B$25,$B$27,$B$26,$B$28,$F$13,$B$31,$CN$11,$B$29)</f>
        <v>1.4756809301940488</v>
      </c>
      <c r="CX43" s="181">
        <f ca="1">_xll.Export_ParabolicVol_VIXLikeOption(SUM!$F$12:$F$28,SUM!$G$12:$G$28,$E43,$G43,CX$15,$B$15,$B$16,$B$17,$B$18,$B$19,$B$21,$B$22,$B$23,$B$24,$B$25,$B$27,$B$26,$B$28,$F$13,$B$31,$CN$11,$B$29)</f>
        <v>1.4879991466198417</v>
      </c>
      <c r="CY43" s="181">
        <f ca="1">_xll.Export_ParabolicVol_VIXLikeOption(SUM!$F$12:$F$28,SUM!$G$12:$G$28,$E43,$G43,CY$15,$B$15,$B$16,$B$17,$B$18,$B$19,$B$21,$B$22,$B$23,$B$24,$B$25,$B$27,$B$26,$B$28,$F$13,$B$31,$CN$11,$B$29)</f>
        <v>1.5351596612455731</v>
      </c>
      <c r="CZ43" s="181">
        <f ca="1">_xll.Export_ParabolicVol_VIXLikeOption(SUM!$F$12:$F$28,SUM!$G$12:$G$28,$E43,$G43,CZ$15,$B$15,$B$16,$B$17,$B$18,$B$19,$B$21,$B$22,$B$23,$B$24,$B$25,$B$27,$B$26,$B$28,$F$13,$B$31,$CN$11,$B$29)</f>
        <v>1.6153911887804466</v>
      </c>
      <c r="DA43" s="181">
        <f ca="1">_xll.Export_ParabolicVol_VIXLikeOption(SUM!$F$12:$F$28,SUM!$G$12:$G$28,$E43,$G43,DA$15,$B$15,$B$16,$B$17,$B$18,$B$19,$B$21,$B$22,$B$23,$B$24,$B$25,$B$27,$B$26,$B$28,$F$13,$B$31,$CN$11,$B$29)</f>
        <v>1.7269836229730537</v>
      </c>
      <c r="DB43" s="181">
        <f ca="1">_xll.Export_ParabolicVol_VIXLikeOption(SUM!$F$12:$F$28,SUM!$G$12:$G$28,$E43,$G43,DB$15,$B$15,$B$16,$B$17,$B$18,$B$19,$B$21,$B$22,$B$23,$B$24,$B$25,$B$27,$B$26,$B$28,$F$13,$B$31,$CN$11,$B$29)</f>
        <v>1.8681334413638759</v>
      </c>
      <c r="DC43" s="181">
        <f ca="1">_xll.Export_ParabolicVol_VIXLikeOption(SUM!$F$12:$F$28,SUM!$G$12:$G$28,$E43,$G43,DC$15,$B$15,$B$16,$B$17,$B$18,$B$19,$B$21,$B$22,$B$23,$B$24,$B$25,$B$27,$B$26,$B$28,$F$13,$B$31,$CN$11,$B$29)</f>
        <v>2.0367466935354965</v>
      </c>
      <c r="DD43" s="181">
        <f ca="1">_xll.Export_ParabolicVol_VIXLikeOption(SUM!$F$12:$F$28,SUM!$G$12:$G$28,$E43,$G43,DD$15,$B$15,$B$16,$B$17,$B$18,$B$19,$B$21,$B$22,$B$23,$B$24,$B$25,$B$27,$B$26,$B$28,$F$13,$B$31,$CN$11,$B$29)</f>
        <v>2.2302174087526057</v>
      </c>
      <c r="DE43" s="181">
        <f ca="1">_xll.Export_ParabolicVol_VIXLikeOption(SUM!$F$12:$F$28,SUM!$G$12:$G$28,$E43,$G43,DE$15,$B$15,$B$16,$B$17,$B$18,$B$19,$B$21,$B$22,$B$23,$B$24,$B$25,$B$27,$B$26,$B$28,$F$13,$B$31,$CN$11,$B$29)</f>
        <v>2.4452069673588541</v>
      </c>
      <c r="DF43" s="181">
        <f ca="1">_xll.Export_ParabolicVol_VIXLikeOption(SUM!$F$12:$F$28,SUM!$G$12:$G$28,$E43,$G43,DF$15,$B$15,$B$16,$B$17,$B$18,$B$19,$B$21,$B$22,$B$23,$B$24,$B$25,$B$27,$B$26,$B$28,$F$13,$B$31,$CN$11,$B$29)</f>
        <v>2.6774580858644779</v>
      </c>
      <c r="DG43" s="181">
        <f ca="1">_xll.Export_ParabolicVol_VIXLikeOption(SUM!$F$12:$F$28,SUM!$G$12:$G$28,$E43,$G43,DG$15,$B$15,$B$16,$B$17,$B$18,$B$19,$B$21,$B$22,$B$23,$B$24,$B$25,$B$27,$B$26,$B$28,$F$13,$B$31,$CN$11,$B$29)</f>
        <v>2.9216843935888224</v>
      </c>
      <c r="DH43" s="181">
        <f ca="1">_xll.Export_ParabolicVol_VIXLikeOption(SUM!$F$12:$F$28,SUM!$G$12:$G$28,$E43,$G43,DH$15,$B$15,$B$16,$B$17,$B$18,$B$19,$B$21,$B$22,$B$23,$B$24,$B$25,$B$27,$B$26,$B$28,$F$13,$B$31,$CN$11,$B$29)</f>
        <v>3.1715807827889764</v>
      </c>
      <c r="DI43" s="181">
        <f ca="1">_xll.Export_ParabolicVol_VIXLikeOption(SUM!$F$12:$F$28,SUM!$G$12:$G$28,$E43,$G43,DI$15,$B$15,$B$16,$B$17,$B$18,$B$19,$B$21,$B$22,$B$23,$B$24,$B$25,$B$27,$B$26,$B$28,$F$13,$B$31,$CN$11,$B$29)</f>
        <v>3.41999722336339</v>
      </c>
      <c r="DJ43" s="181">
        <f ca="1">_xll.Export_ParabolicVol_VIXLikeOption(SUM!$F$12:$F$28,SUM!$G$12:$G$28,$E43,$G43,DJ$15,$B$15,$B$16,$B$17,$B$18,$B$19,$B$21,$B$22,$B$23,$B$24,$B$25,$B$27,$B$26,$B$28,$F$13,$B$31,$CN$11,$B$29)</f>
        <v>3.6593051933624015</v>
      </c>
      <c r="DK43" s="181">
        <f ca="1">_xll.Export_ParabolicVol_VIXLikeOption(SUM!$F$12:$F$28,SUM!$G$12:$G$28,$E43,$G43,DK$15,$B$15,$B$16,$B$17,$B$18,$B$19,$B$21,$B$22,$B$23,$B$24,$B$25,$B$27,$B$26,$B$28,$F$13,$B$31,$CN$11,$B$29)</f>
        <v>3.8819574602466274</v>
      </c>
      <c r="DL43" s="181">
        <f ca="1">_xll.Export_ParabolicVol_VIXLikeOption(SUM!$F$12:$F$28,SUM!$G$12:$G$28,$E43,$G43,DL$15,$B$15,$B$16,$B$17,$B$18,$B$19,$B$21,$B$22,$B$23,$B$24,$B$25,$B$27,$B$26,$B$28,$F$13,$B$31,$CN$11,$B$29)</f>
        <v>4.0811977885061514</v>
      </c>
      <c r="DM43" s="181">
        <f ca="1">_xll.Export_ParabolicVol_VIXLikeOption(SUM!$F$12:$F$28,SUM!$G$12:$G$28,$E43,$G43,DM$15,$B$15,$B$16,$B$17,$B$18,$B$19,$B$21,$B$22,$B$23,$B$24,$B$25,$B$27,$B$26,$B$28,$F$13,$B$31,$CN$11,$B$29)</f>
        <v>4.2518226103522094</v>
      </c>
    </row>
    <row r="44" spans="5:117" customFormat="1" ht="15.75" thickBot="1">
      <c r="E44" s="26">
        <v>19</v>
      </c>
      <c r="F44" s="42">
        <v>43240</v>
      </c>
      <c r="G44" s="13">
        <f ca="1">(F44-SUM!$B$4)/365.25</f>
        <v>4.1943874058863795</v>
      </c>
      <c r="I44" s="176">
        <f ca="1">_xll.Export_ParabolicVol_SimpleSquareRootCall($E44,$G44,I$15,$B$21,$B$22,$B$23,$B$24,$B$25,$B$27,$B$28,$F$13)</f>
        <v>3.1745827680680487</v>
      </c>
      <c r="J44" s="176">
        <f ca="1">_xll.Export_ParabolicVol_SimpleSquareRootCall($E44,$G44,J$15,$B$21,$B$22,$B$23,$B$24,$B$25,$B$27,$B$28,$F$13)</f>
        <v>2.7677442125262708</v>
      </c>
      <c r="K44" s="176">
        <f ca="1">_xll.Export_ParabolicVol_SimpleSquareRootCall($E44,$G44,K$15,$B$21,$B$22,$B$23,$B$24,$B$25,$B$27,$B$28,$F$13)</f>
        <v>2.4186476209034855</v>
      </c>
      <c r="L44" s="176">
        <f ca="1">_xll.Export_ParabolicVol_SimpleSquareRootCall($E44,$G44,L$15,$B$21,$B$22,$B$23,$B$24,$B$25,$B$27,$B$28,$F$13)</f>
        <v>2.1257865324651073</v>
      </c>
      <c r="M44" s="176">
        <f ca="1">_xll.Export_ParabolicVol_SimpleSquareRootCall($E44,$G44,M$15,$B$21,$B$22,$B$23,$B$24,$B$25,$B$27,$B$28,$F$13)</f>
        <v>1.8872290014607846</v>
      </c>
      <c r="N44" s="176">
        <f ca="1">_xll.Export_ParabolicVol_SimpleSquareRootCall($E44,$G44,N$15,$B$21,$B$22,$B$23,$B$24,$B$25,$B$27,$B$28,$F$13)</f>
        <v>1.700690997063824</v>
      </c>
      <c r="O44" s="176">
        <f ca="1">_xll.Export_ParabolicVol_SimpleSquareRootCall($E44,$G44,O$15,$B$21,$B$22,$B$23,$B$24,$B$25,$B$27,$B$28,$F$13)</f>
        <v>1.5636486687822391</v>
      </c>
      <c r="P44" s="176">
        <f ca="1">_xll.Export_ParabolicVol_SimpleSquareRootCall($E44,$G44,P$15,$B$21,$B$22,$B$23,$B$24,$B$25,$B$27,$B$28,$F$13)</f>
        <v>1.473473927905155</v>
      </c>
      <c r="Q44" s="176">
        <f ca="1">_xll.Export_ParabolicVol_SimpleSquareRootCall($E44,$G44,Q$15,$B$21,$B$22,$B$23,$B$24,$B$25,$B$27,$B$28,$F$13)</f>
        <v>1.4275694409378801</v>
      </c>
      <c r="R44" s="176">
        <f ca="1">_xll.Export_ParabolicVol_SimpleSquareRootCall($E44,$G44,R$15,$B$21,$B$22,$B$23,$B$24,$B$25,$B$27,$B$28,$F$13)</f>
        <v>1.4234761676704641</v>
      </c>
      <c r="S44" s="176">
        <f ca="1">_xll.Export_ParabolicVol_SimpleSquareRootCall($E44,$G44,S$15,$B$21,$B$22,$B$23,$B$24,$B$25,$B$27,$B$28,$F$13)</f>
        <v>1.4589296537081631</v>
      </c>
      <c r="T44" s="176">
        <f ca="1">_xll.Export_ParabolicVol_SimpleSquareRootCall($E44,$G44,T$15,$B$21,$B$22,$B$23,$B$24,$B$25,$B$27,$B$28,$F$13)</f>
        <v>1.531848379015132</v>
      </c>
      <c r="U44" s="176">
        <f ca="1">_xll.Export_ParabolicVol_SimpleSquareRootCall($E44,$G44,U$15,$B$21,$B$22,$B$23,$B$24,$B$25,$B$27,$B$28,$F$13)</f>
        <v>1.6402466557150184</v>
      </c>
      <c r="V44" s="176">
        <f ca="1">_xll.Export_ParabolicVol_SimpleSquareRootCall($E44,$G44,V$15,$B$21,$B$22,$B$23,$B$24,$B$25,$B$27,$B$28,$F$13)</f>
        <v>1.7820742428374046</v>
      </c>
      <c r="W44" s="176">
        <f ca="1">_xll.Export_ParabolicVol_SimpleSquareRootCall($E44,$G44,W$15,$B$21,$B$22,$B$23,$B$24,$B$25,$B$27,$B$28,$F$13)</f>
        <v>1.9549944129759287</v>
      </c>
      <c r="X44" s="176">
        <f ca="1">_xll.Export_ParabolicVol_SimpleSquareRootCall($E44,$G44,X$15,$B$21,$B$22,$B$23,$B$24,$B$25,$B$27,$B$28,$F$13)</f>
        <v>2.1561219123194206</v>
      </c>
      <c r="Y44" s="176">
        <f ca="1">_xll.Export_ParabolicVol_SimpleSquareRootCall($E44,$G44,Y$15,$B$21,$B$22,$B$23,$B$24,$B$25,$B$27,$B$28,$F$13)</f>
        <v>2.3817525722305706</v>
      </c>
      <c r="Z44" s="176">
        <f ca="1">_xll.Export_ParabolicVol_SimpleSquareRootCall($E44,$G44,Z$15,$B$21,$B$22,$B$23,$B$24,$B$25,$B$27,$B$28,$F$13)</f>
        <v>2.6271272033219573</v>
      </c>
      <c r="AA44" s="176">
        <f ca="1">_xll.Export_ParabolicVol_SimpleSquareRootCall($E44,$G44,AA$15,$B$21,$B$22,$B$23,$B$24,$B$25,$B$27,$B$28,$F$13)</f>
        <v>2.8862825656970084</v>
      </c>
      <c r="AB44" s="176">
        <f ca="1">_xll.Export_ParabolicVol_SimpleSquareRootCall($E44,$G44,AB$15,$B$21,$B$22,$B$23,$B$24,$B$25,$B$27,$B$28,$F$13)</f>
        <v>3.1520486587331411</v>
      </c>
      <c r="AC44" s="176">
        <f ca="1">_xll.Export_ParabolicVol_SimpleSquareRootCall($E44,$G44,AC$15,$B$21,$B$22,$B$23,$B$24,$B$25,$B$27,$B$28,$F$13)</f>
        <v>3.4162493803589364</v>
      </c>
      <c r="AD44" s="176">
        <f ca="1">_xll.Export_ParabolicVol_SimpleSquareRootCall($E44,$G44,AD$15,$B$21,$B$22,$B$23,$B$24,$B$25,$B$27,$B$28,$F$13)</f>
        <v>3.6701464617773882</v>
      </c>
      <c r="AE44" s="176">
        <f ca="1">_xll.Export_ParabolicVol_SimpleSquareRootCall($E44,$G44,AE$15,$B$21,$B$22,$B$23,$B$24,$B$25,$B$27,$B$28,$F$13)</f>
        <v>3.9051287065214537</v>
      </c>
      <c r="AF44" s="176">
        <f ca="1">_xll.Export_ParabolicVol_SimpleSquareRootCall($E44,$G44,AF$15,$B$21,$B$22,$B$23,$B$24,$B$25,$B$27,$B$28,$F$13)</f>
        <v>4.1135884199884325</v>
      </c>
      <c r="AG44" s="176">
        <f ca="1">_xll.Export_ParabolicVol_SimpleSquareRootCall($E44,$G44,AG$15,$B$21,$B$22,$B$23,$B$24,$B$25,$B$27,$B$28,$F$13)</f>
        <v>4.2898523560987236</v>
      </c>
      <c r="AH44" s="176">
        <f ca="1">_xll.Export_ParabolicVol_SimpleSquareRootCall($E44,$G44,AH$15,$B$21,$B$22,$B$23,$B$24,$B$25,$B$27,$B$28,$F$13)</f>
        <v>4.4309670373745682</v>
      </c>
      <c r="AJ44" s="176">
        <f ca="1">_xll.Export_Bergomi_SimpleSquareRootCall($E44,$G44,AJ$15,$B$15,$B$16,$B$17,$B$18,$B$19,$G44,$G44+$B$31,SUM!$F$12:$F$28,SUM!$G$12:$G$28,$B$21,$B$22,$B$23,$B$24,$B$25,$B$26,$B$27,$B$28,$B$29,$F$13)</f>
        <v>3.1746161162308844</v>
      </c>
      <c r="AK44" s="176">
        <f ca="1">_xll.Export_Bergomi_SimpleSquareRootCall($E44,$G44,AK$15,$B$15,$B$16,$B$17,$B$18,$B$19,$G44,$G44+$B$31,SUM!$F$12:$F$28,SUM!$G$12:$G$28,$B$21,$B$22,$B$23,$B$24,$B$25,$B$26,$B$27,$B$28,$B$29,$F$13)</f>
        <v>2.7677069170705493</v>
      </c>
      <c r="AL44" s="176">
        <f ca="1">_xll.Export_Bergomi_SimpleSquareRootCall($E44,$G44,AL$15,$B$15,$B$16,$B$17,$B$18,$B$19,$G44,$G44+$B$31,SUM!$F$12:$F$28,SUM!$G$12:$G$28,$B$21,$B$22,$B$23,$B$24,$B$25,$B$26,$B$27,$B$28,$B$29,$F$13)</f>
        <v>2.4185480459610229</v>
      </c>
      <c r="AM44" s="176">
        <f ca="1">_xll.Export_Bergomi_SimpleSquareRootCall($E44,$G44,AM$15,$B$15,$B$16,$B$17,$B$18,$B$19,$G44,$G44+$B$31,SUM!$F$12:$F$28,SUM!$G$12:$G$28,$B$21,$B$22,$B$23,$B$24,$B$25,$B$26,$B$27,$B$28,$B$29,$F$13)</f>
        <v>2.1256322955724811</v>
      </c>
      <c r="AN44" s="176">
        <f ca="1">_xll.Export_Bergomi_SimpleSquareRootCall($E44,$G44,AN$15,$B$15,$B$16,$B$17,$B$18,$B$19,$G44,$G44+$B$31,SUM!$F$12:$F$28,SUM!$G$12:$G$28,$B$21,$B$22,$B$23,$B$24,$B$25,$B$26,$B$27,$B$28,$B$29,$F$13)</f>
        <v>1.8870266171654011</v>
      </c>
      <c r="AO44" s="176">
        <f ca="1">_xll.Export_Bergomi_SimpleSquareRootCall($E44,$G44,AO$15,$B$15,$B$16,$B$17,$B$18,$B$19,$G44,$G44+$B$31,SUM!$F$12:$F$28,SUM!$G$12:$G$28,$B$21,$B$22,$B$23,$B$24,$B$25,$B$26,$B$27,$B$28,$B$29,$F$13)</f>
        <v>1.7004456478698662</v>
      </c>
      <c r="AP44" s="176">
        <f ca="1">_xll.Export_Bergomi_SimpleSquareRootCall($E44,$G44,AP$15,$B$15,$B$16,$B$17,$B$18,$B$19,$G44,$G44+$B$31,SUM!$F$12:$F$28,SUM!$G$12:$G$28,$B$21,$B$22,$B$23,$B$24,$B$25,$B$26,$B$27,$B$28,$B$29,$F$13)</f>
        <v>1.5633641093474298</v>
      </c>
      <c r="AQ44" s="176">
        <f ca="1">_xll.Export_Bergomi_SimpleSquareRootCall($E44,$G44,AQ$15,$B$15,$B$16,$B$17,$B$18,$B$19,$G44,$G44+$B$31,SUM!$F$12:$F$28,SUM!$G$12:$G$28,$B$21,$B$22,$B$23,$B$24,$B$25,$B$26,$B$27,$B$28,$B$29,$F$13)</f>
        <v>1.4731525203496516</v>
      </c>
      <c r="AR44" s="176">
        <f ca="1">_xll.Export_Bergomi_SimpleSquareRootCall($E44,$G44,AR$15,$B$15,$B$16,$B$17,$B$18,$B$19,$G44,$G44+$B$31,SUM!$F$12:$F$28,SUM!$G$12:$G$28,$B$21,$B$22,$B$23,$B$24,$B$25,$B$26,$B$27,$B$28,$B$29,$F$13)</f>
        <v>1.4272123106496868</v>
      </c>
      <c r="AS44" s="176">
        <f ca="1">_xll.Export_Bergomi_SimpleSquareRootCall($E44,$G44,AS$15,$B$15,$B$16,$B$17,$B$18,$B$19,$G44,$G44+$B$31,SUM!$F$12:$F$28,SUM!$G$12:$G$28,$B$21,$B$22,$B$23,$B$24,$B$25,$B$26,$B$27,$B$28,$B$29,$F$13)</f>
        <v>1.4230834631011819</v>
      </c>
      <c r="AT44" s="176">
        <f ca="1">_xll.Export_Bergomi_SimpleSquareRootCall($E44,$G44,AT$15,$B$15,$B$16,$B$17,$B$18,$B$19,$G44,$G44+$B$31,SUM!$F$12:$F$28,SUM!$G$12:$G$28,$B$21,$B$22,$B$23,$B$24,$B$25,$B$26,$B$27,$B$28,$B$29,$F$13)</f>
        <v>1.4585008918067657</v>
      </c>
      <c r="AU44" s="176">
        <f ca="1">_xll.Export_Bergomi_SimpleSquareRootCall($E44,$G44,AU$15,$B$15,$B$16,$B$17,$B$18,$B$19,$G44,$G44+$B$31,SUM!$F$12:$F$28,SUM!$G$12:$G$28,$B$21,$B$22,$B$23,$B$24,$B$25,$B$26,$B$27,$B$28,$B$29,$F$13)</f>
        <v>1.5313828594905381</v>
      </c>
      <c r="AV44" s="176">
        <f ca="1">_xll.Export_Bergomi_SimpleSquareRootCall($E44,$G44,AV$15,$B$15,$B$16,$B$17,$B$18,$B$19,$G44,$G44+$B$31,SUM!$F$12:$F$28,SUM!$G$12:$G$28,$B$21,$B$22,$B$23,$B$24,$B$25,$B$26,$B$27,$B$28,$B$29,$F$13)</f>
        <v>1.6397439298715331</v>
      </c>
      <c r="AW44" s="176">
        <f ca="1">_xll.Export_Bergomi_SimpleSquareRootCall($E44,$G44,AW$15,$B$15,$B$16,$B$17,$B$18,$B$19,$G44,$G44+$B$31,SUM!$F$12:$F$28,SUM!$G$12:$G$28,$B$21,$B$22,$B$23,$B$24,$B$25,$B$26,$B$27,$B$28,$B$29,$F$13)</f>
        <v>1.7815346231741795</v>
      </c>
      <c r="AX44" s="176">
        <f ca="1">_xll.Export_Bergomi_SimpleSquareRootCall($E44,$G44,AX$15,$B$15,$B$16,$B$17,$B$18,$B$19,$G44,$G44+$B$31,SUM!$F$12:$F$28,SUM!$G$12:$G$28,$B$21,$B$22,$B$23,$B$24,$B$25,$B$26,$B$27,$B$28,$B$29,$F$13)</f>
        <v>1.9544195052795907</v>
      </c>
      <c r="AY44" s="176">
        <f ca="1">_xll.Export_Bergomi_SimpleSquareRootCall($E44,$G44,AY$15,$B$15,$B$16,$B$17,$B$18,$B$19,$G44,$G44+$B$31,SUM!$F$12:$F$28,SUM!$G$12:$G$28,$B$21,$B$22,$B$23,$B$24,$B$25,$B$26,$B$27,$B$28,$B$29,$F$13)</f>
        <v>2.1555151408748987</v>
      </c>
      <c r="AZ44" s="176">
        <f ca="1">_xll.Export_Bergomi_SimpleSquareRootCall($E44,$G44,AZ$15,$B$15,$B$16,$B$17,$B$18,$B$19,$G44,$G44+$B$31,SUM!$F$12:$F$28,SUM!$G$12:$G$28,$B$21,$B$22,$B$23,$B$24,$B$25,$B$26,$B$27,$B$28,$B$29,$F$13)</f>
        <v>2.3811196508517329</v>
      </c>
      <c r="BA44" s="176">
        <f ca="1">_xll.Export_Bergomi_SimpleSquareRootCall($E44,$G44,BA$15,$B$15,$B$16,$B$17,$B$18,$B$19,$G44,$G44+$B$31,SUM!$F$12:$F$28,SUM!$G$12:$G$28,$B$21,$B$22,$B$23,$B$24,$B$25,$B$26,$B$27,$B$28,$B$29,$F$13)</f>
        <v>2.6264764820294015</v>
      </c>
      <c r="BB44" s="176">
        <f ca="1">_xll.Export_Bergomi_SimpleSquareRootCall($E44,$G44,BB$15,$B$15,$B$16,$B$17,$B$18,$B$19,$G44,$G44+$B$31,SUM!$F$12:$F$28,SUM!$G$12:$G$28,$B$21,$B$22,$B$23,$B$24,$B$25,$B$26,$B$27,$B$28,$B$29,$F$13)</f>
        <v>2.8856251596977711</v>
      </c>
      <c r="BC44" s="176">
        <f ca="1">_xll.Export_Bergomi_SimpleSquareRootCall($E44,$G44,BC$15,$B$15,$B$16,$B$17,$B$18,$B$19,$G44,$G44+$B$31,SUM!$F$12:$F$28,SUM!$G$12:$G$28,$B$21,$B$22,$B$23,$B$24,$B$25,$B$26,$B$27,$B$28,$B$29,$F$13)</f>
        <v>3.1513982511936116</v>
      </c>
      <c r="BD44" s="176">
        <f ca="1">_xll.Export_Bergomi_SimpleSquareRootCall($E44,$G44,BD$15,$B$15,$B$16,$B$17,$B$18,$B$19,$G44,$G44+$B$31,SUM!$F$12:$F$28,SUM!$G$12:$G$28,$B$21,$B$22,$B$23,$B$24,$B$25,$B$26,$B$27,$B$28,$B$29,$F$13)</f>
        <v>3.4156215956034748</v>
      </c>
      <c r="BE44" s="176">
        <f ca="1">_xll.Export_Bergomi_SimpleSquareRootCall($E44,$G44,BE$15,$B$15,$B$16,$B$17,$B$18,$B$19,$G44,$G44+$B$31,SUM!$F$12:$F$28,SUM!$G$12:$G$28,$B$21,$B$22,$B$23,$B$24,$B$25,$B$26,$B$27,$B$28,$B$29,$F$13)</f>
        <v>3.6695577457748296</v>
      </c>
      <c r="BF44" s="176">
        <f ca="1">_xll.Export_Bergomi_SimpleSquareRootCall($E44,$G44,BF$15,$B$15,$B$16,$B$17,$B$18,$B$19,$G44,$G44+$B$31,SUM!$F$12:$F$28,SUM!$G$12:$G$28,$B$21,$B$22,$B$23,$B$24,$B$25,$B$26,$B$27,$B$28,$B$29,$F$13)</f>
        <v>3.9045947391625075</v>
      </c>
      <c r="BG44" s="176">
        <f ca="1">_xll.Export_Bergomi_SimpleSquareRootCall($E44,$G44,BG$15,$B$15,$B$16,$B$17,$B$18,$B$19,$G44,$G44+$B$31,SUM!$F$12:$F$28,SUM!$G$12:$G$28,$B$21,$B$22,$B$23,$B$24,$B$25,$B$26,$B$27,$B$28,$B$29,$F$13)</f>
        <v>4.1131222192332544</v>
      </c>
      <c r="BH44" s="176">
        <f ca="1">_xll.Export_Bergomi_SimpleSquareRootCall($E44,$G44,BH$15,$B$15,$B$16,$B$17,$B$18,$B$19,$G44,$G44+$B$31,SUM!$F$12:$F$28,SUM!$G$12:$G$28,$B$21,$B$22,$B$23,$B$24,$B$25,$B$26,$B$27,$B$28,$B$29,$F$13)</f>
        <v>4.2894623942358932</v>
      </c>
      <c r="BI44" s="176">
        <f ca="1">_xll.Export_Bergomi_SimpleSquareRootCall($E44,$G44,BI$15,$B$15,$B$16,$B$17,$B$18,$B$19,$G44,$G44+$B$31,SUM!$F$12:$F$28,SUM!$G$12:$G$28,$B$21,$B$22,$B$23,$B$24,$B$25,$B$26,$B$27,$B$28,$B$29,$F$13)</f>
        <v>4.4306558188740341</v>
      </c>
      <c r="BL44" s="169" t="e">
        <f ca="1">_xll.Export_ParabolicVol_VolSwapOption($G44,$G44,$G44+$B$31,BL$15,$B$15,$B$16,$B$17,$B$18,$B$19,$B$21,$B$22,$B$23,$B$24,SUM!$F$12:$F$28,SUM!$G$12:$G$28,OptionRacine!$B$27,OptionRacine!$B$26,OptionRacine!$B$28,OptionRacine!$F$13,OptionRacine!$BL$11,OptionRacine!$B$29)</f>
        <v>#VALUE!</v>
      </c>
      <c r="BM44" s="169" t="e">
        <f ca="1">_xll.Export_ParabolicVol_VolSwapOption($G44,$G44,$G44+$B$31,BM$15,$B$15,$B$16,$B$17,$B$18,$B$19,$B$21,$B$22,$B$23,$B$24,SUM!$F$12:$F$28,SUM!$G$12:$G$28,OptionRacine!$B$27,OptionRacine!$B$26,OptionRacine!$B$28,OptionRacine!$F$13,OptionRacine!$BL$11,OptionRacine!$B$29)</f>
        <v>#VALUE!</v>
      </c>
      <c r="BN44" s="169" t="e">
        <f ca="1">_xll.Export_ParabolicVol_VolSwapOption($G44,$G44,$G44+$B$31,BN$15,$B$15,$B$16,$B$17,$B$18,$B$19,$B$21,$B$22,$B$23,$B$24,SUM!$F$12:$F$28,SUM!$G$12:$G$28,OptionRacine!$B$27,OptionRacine!$B$26,OptionRacine!$B$28,OptionRacine!$F$13,OptionRacine!$BL$11,OptionRacine!$B$29)</f>
        <v>#VALUE!</v>
      </c>
      <c r="BO44" s="169" t="e">
        <f ca="1">_xll.Export_ParabolicVol_VolSwapOption($G44,$G44,$G44+$B$31,BO$15,$B$15,$B$16,$B$17,$B$18,$B$19,$B$21,$B$22,$B$23,$B$24,SUM!$F$12:$F$28,SUM!$G$12:$G$28,OptionRacine!$B$27,OptionRacine!$B$26,OptionRacine!$B$28,OptionRacine!$F$13,OptionRacine!$BL$11,OptionRacine!$B$29)</f>
        <v>#VALUE!</v>
      </c>
      <c r="BP44" s="169" t="e">
        <f ca="1">_xll.Export_ParabolicVol_VolSwapOption($G44,$G44,$G44+$B$31,BP$15,$B$15,$B$16,$B$17,$B$18,$B$19,$B$21,$B$22,$B$23,$B$24,SUM!$F$12:$F$28,SUM!$G$12:$G$28,OptionRacine!$B$27,OptionRacine!$B$26,OptionRacine!$B$28,OptionRacine!$F$13,OptionRacine!$BL$11,OptionRacine!$B$29)</f>
        <v>#VALUE!</v>
      </c>
      <c r="BQ44" s="169" t="e">
        <f ca="1">_xll.Export_ParabolicVol_VolSwapOption($G44,$G44,$G44+$B$31,BQ$15,$B$15,$B$16,$B$17,$B$18,$B$19,$B$21,$B$22,$B$23,$B$24,SUM!$F$12:$F$28,SUM!$G$12:$G$28,OptionRacine!$B$27,OptionRacine!$B$26,OptionRacine!$B$28,OptionRacine!$F$13,OptionRacine!$BL$11,OptionRacine!$B$29)</f>
        <v>#VALUE!</v>
      </c>
      <c r="BR44" s="169" t="e">
        <f ca="1">_xll.Export_ParabolicVol_VolSwapOption($G44,$G44,$G44+$B$31,BR$15,$B$15,$B$16,$B$17,$B$18,$B$19,$B$21,$B$22,$B$23,$B$24,SUM!$F$12:$F$28,SUM!$G$12:$G$28,OptionRacine!$B$27,OptionRacine!$B$26,OptionRacine!$B$28,OptionRacine!$F$13,OptionRacine!$BL$11,OptionRacine!$B$29)</f>
        <v>#VALUE!</v>
      </c>
      <c r="BS44" s="169" t="e">
        <f ca="1">_xll.Export_ParabolicVol_VolSwapOption($G44,$G44,$G44+$B$31,BS$15,$B$15,$B$16,$B$17,$B$18,$B$19,$B$21,$B$22,$B$23,$B$24,SUM!$F$12:$F$28,SUM!$G$12:$G$28,OptionRacine!$B$27,OptionRacine!$B$26,OptionRacine!$B$28,OptionRacine!$F$13,OptionRacine!$BL$11,OptionRacine!$B$29)</f>
        <v>#VALUE!</v>
      </c>
      <c r="BT44" s="169" t="e">
        <f ca="1">_xll.Export_ParabolicVol_VolSwapOption($G44,$G44,$G44+$B$31,BT$15,$B$15,$B$16,$B$17,$B$18,$B$19,$B$21,$B$22,$B$23,$B$24,SUM!$F$12:$F$28,SUM!$G$12:$G$28,OptionRacine!$B$27,OptionRacine!$B$26,OptionRacine!$B$28,OptionRacine!$F$13,OptionRacine!$BL$11,OptionRacine!$B$29)</f>
        <v>#VALUE!</v>
      </c>
      <c r="BU44" s="169" t="e">
        <f ca="1">_xll.Export_ParabolicVol_VolSwapOption($G44,$G44,$G44+$B$31,BU$15,$B$15,$B$16,$B$17,$B$18,$B$19,$B$21,$B$22,$B$23,$B$24,SUM!$F$12:$F$28,SUM!$G$12:$G$28,OptionRacine!$B$27,OptionRacine!$B$26,OptionRacine!$B$28,OptionRacine!$F$13,OptionRacine!$BL$11,OptionRacine!$B$29)</f>
        <v>#VALUE!</v>
      </c>
      <c r="BV44" s="169" t="e">
        <f ca="1">_xll.Export_ParabolicVol_VolSwapOption($G44,$G44,$G44+$B$31,BV$15,$B$15,$B$16,$B$17,$B$18,$B$19,$B$21,$B$22,$B$23,$B$24,SUM!$F$12:$F$28,SUM!$G$12:$G$28,OptionRacine!$B$27,OptionRacine!$B$26,OptionRacine!$B$28,OptionRacine!$F$13,OptionRacine!$BL$11,OptionRacine!$B$29)</f>
        <v>#VALUE!</v>
      </c>
      <c r="BW44" s="169" t="e">
        <f ca="1">_xll.Export_ParabolicVol_VolSwapOption($G44,$G44,$G44+$B$31,BW$15,$B$15,$B$16,$B$17,$B$18,$B$19,$B$21,$B$22,$B$23,$B$24,SUM!$F$12:$F$28,SUM!$G$12:$G$28,OptionRacine!$B$27,OptionRacine!$B$26,OptionRacine!$B$28,OptionRacine!$F$13,OptionRacine!$BL$11,OptionRacine!$B$29)</f>
        <v>#VALUE!</v>
      </c>
      <c r="BX44" s="169" t="e">
        <f ca="1">_xll.Export_ParabolicVol_VolSwapOption($G44,$G44,$G44+$B$31,BX$15,$B$15,$B$16,$B$17,$B$18,$B$19,$B$21,$B$22,$B$23,$B$24,SUM!$F$12:$F$28,SUM!$G$12:$G$28,OptionRacine!$B$27,OptionRacine!$B$26,OptionRacine!$B$28,OptionRacine!$F$13,OptionRacine!$BL$11,OptionRacine!$B$29)</f>
        <v>#VALUE!</v>
      </c>
      <c r="BY44" s="169" t="e">
        <f ca="1">_xll.Export_ParabolicVol_VolSwapOption($G44,$G44,$G44+$B$31,BY$15,$B$15,$B$16,$B$17,$B$18,$B$19,$B$21,$B$22,$B$23,$B$24,SUM!$F$12:$F$28,SUM!$G$12:$G$28,OptionRacine!$B$27,OptionRacine!$B$26,OptionRacine!$B$28,OptionRacine!$F$13,OptionRacine!$BL$11,OptionRacine!$B$29)</f>
        <v>#VALUE!</v>
      </c>
      <c r="BZ44" s="169" t="e">
        <f ca="1">_xll.Export_ParabolicVol_VolSwapOption($G44,$G44,$G44+$B$31,BZ$15,$B$15,$B$16,$B$17,$B$18,$B$19,$B$21,$B$22,$B$23,$B$24,SUM!$F$12:$F$28,SUM!$G$12:$G$28,OptionRacine!$B$27,OptionRacine!$B$26,OptionRacine!$B$28,OptionRacine!$F$13,OptionRacine!$BL$11,OptionRacine!$B$29)</f>
        <v>#VALUE!</v>
      </c>
      <c r="CA44" s="169" t="e">
        <f ca="1">_xll.Export_ParabolicVol_VolSwapOption($G44,$G44,$G44+$B$31,CA$15,$B$15,$B$16,$B$17,$B$18,$B$19,$B$21,$B$22,$B$23,$B$24,SUM!$F$12:$F$28,SUM!$G$12:$G$28,OptionRacine!$B$27,OptionRacine!$B$26,OptionRacine!$B$28,OptionRacine!$F$13,OptionRacine!$BL$11,OptionRacine!$B$29)</f>
        <v>#VALUE!</v>
      </c>
      <c r="CB44" s="169" t="e">
        <f ca="1">_xll.Export_ParabolicVol_VolSwapOption($G44,$G44,$G44+$B$31,CB$15,$B$15,$B$16,$B$17,$B$18,$B$19,$B$21,$B$22,$B$23,$B$24,SUM!$F$12:$F$28,SUM!$G$12:$G$28,OptionRacine!$B$27,OptionRacine!$B$26,OptionRacine!$B$28,OptionRacine!$F$13,OptionRacine!$BL$11,OptionRacine!$B$29)</f>
        <v>#VALUE!</v>
      </c>
      <c r="CC44" s="169" t="e">
        <f ca="1">_xll.Export_ParabolicVol_VolSwapOption($G44,$G44,$G44+$B$31,CC$15,$B$15,$B$16,$B$17,$B$18,$B$19,$B$21,$B$22,$B$23,$B$24,SUM!$F$12:$F$28,SUM!$G$12:$G$28,OptionRacine!$B$27,OptionRacine!$B$26,OptionRacine!$B$28,OptionRacine!$F$13,OptionRacine!$BL$11,OptionRacine!$B$29)</f>
        <v>#VALUE!</v>
      </c>
      <c r="CD44" s="169" t="e">
        <f ca="1">_xll.Export_ParabolicVol_VolSwapOption($G44,$G44,$G44+$B$31,CD$15,$B$15,$B$16,$B$17,$B$18,$B$19,$B$21,$B$22,$B$23,$B$24,SUM!$F$12:$F$28,SUM!$G$12:$G$28,OptionRacine!$B$27,OptionRacine!$B$26,OptionRacine!$B$28,OptionRacine!$F$13,OptionRacine!$BL$11,OptionRacine!$B$29)</f>
        <v>#VALUE!</v>
      </c>
      <c r="CE44" s="169" t="e">
        <f ca="1">_xll.Export_ParabolicVol_VolSwapOption($G44,$G44,$G44+$B$31,CE$15,$B$15,$B$16,$B$17,$B$18,$B$19,$B$21,$B$22,$B$23,$B$24,SUM!$F$12:$F$28,SUM!$G$12:$G$28,OptionRacine!$B$27,OptionRacine!$B$26,OptionRacine!$B$28,OptionRacine!$F$13,OptionRacine!$BL$11,OptionRacine!$B$29)</f>
        <v>#VALUE!</v>
      </c>
      <c r="CF44" s="169" t="e">
        <f ca="1">_xll.Export_ParabolicVol_VolSwapOption($G44,$G44,$G44+$B$31,CF$15,$B$15,$B$16,$B$17,$B$18,$B$19,$B$21,$B$22,$B$23,$B$24,SUM!$F$12:$F$28,SUM!$G$12:$G$28,OptionRacine!$B$27,OptionRacine!$B$26,OptionRacine!$B$28,OptionRacine!$F$13,OptionRacine!$BL$11,OptionRacine!$B$29)</f>
        <v>#VALUE!</v>
      </c>
      <c r="CG44" s="169" t="e">
        <f ca="1">_xll.Export_ParabolicVol_VolSwapOption($G44,$G44,$G44+$B$31,CG$15,$B$15,$B$16,$B$17,$B$18,$B$19,$B$21,$B$22,$B$23,$B$24,SUM!$F$12:$F$28,SUM!$G$12:$G$28,OptionRacine!$B$27,OptionRacine!$B$26,OptionRacine!$B$28,OptionRacine!$F$13,OptionRacine!$BL$11,OptionRacine!$B$29)</f>
        <v>#VALUE!</v>
      </c>
      <c r="CH44" s="169" t="e">
        <f ca="1">_xll.Export_ParabolicVol_VolSwapOption($G44,$G44,$G44+$B$31,CH$15,$B$15,$B$16,$B$17,$B$18,$B$19,$B$21,$B$22,$B$23,$B$24,SUM!$F$12:$F$28,SUM!$G$12:$G$28,OptionRacine!$B$27,OptionRacine!$B$26,OptionRacine!$B$28,OptionRacine!$F$13,OptionRacine!$BL$11,OptionRacine!$B$29)</f>
        <v>#VALUE!</v>
      </c>
      <c r="CI44" s="169" t="e">
        <f ca="1">_xll.Export_ParabolicVol_VolSwapOption($G44,$G44,$G44+$B$31,CI$15,$B$15,$B$16,$B$17,$B$18,$B$19,$B$21,$B$22,$B$23,$B$24,SUM!$F$12:$F$28,SUM!$G$12:$G$28,OptionRacine!$B$27,OptionRacine!$B$26,OptionRacine!$B$28,OptionRacine!$F$13,OptionRacine!$BL$11,OptionRacine!$B$29)</f>
        <v>#VALUE!</v>
      </c>
      <c r="CJ44" s="169" t="e">
        <f ca="1">_xll.Export_ParabolicVol_VolSwapOption($G44,$G44,$G44+$B$31,CJ$15,$B$15,$B$16,$B$17,$B$18,$B$19,$B$21,$B$22,$B$23,$B$24,SUM!$F$12:$F$28,SUM!$G$12:$G$28,OptionRacine!$B$27,OptionRacine!$B$26,OptionRacine!$B$28,OptionRacine!$F$13,OptionRacine!$BL$11,OptionRacine!$B$29)</f>
        <v>#VALUE!</v>
      </c>
      <c r="CK44" s="169" t="e">
        <f ca="1">_xll.Export_ParabolicVol_VolSwapOption($G44,$G44,$G44+$B$31,CK$15,$B$15,$B$16,$B$17,$B$18,$B$19,$B$21,$B$22,$B$23,$B$24,SUM!$F$12:$F$28,SUM!$G$12:$G$28,OptionRacine!$B$27,OptionRacine!$B$26,OptionRacine!$B$28,OptionRacine!$F$13,OptionRacine!$BL$11,OptionRacine!$B$29)</f>
        <v>#VALUE!</v>
      </c>
      <c r="CN44" s="181">
        <f ca="1">_xll.Export_ParabolicVol_VIXLikeOption(SUM!$F$12:$F$28,SUM!$G$12:$G$28,$E44,$G44,CN$15,$B$15,$B$16,$B$17,$B$18,$B$19,$B$21,$B$22,$B$23,$B$24,$B$25,$B$27,$B$26,$B$28,$F$13,$B$31,$CN$11,$B$29)</f>
        <v>3.1746161162308844</v>
      </c>
      <c r="CO44" s="181">
        <f ca="1">_xll.Export_ParabolicVol_VIXLikeOption(SUM!$F$12:$F$28,SUM!$G$12:$G$28,$E44,$G44,CO$15,$B$15,$B$16,$B$17,$B$18,$B$19,$B$21,$B$22,$B$23,$B$24,$B$25,$B$27,$B$26,$B$28,$F$13,$B$31,$CN$11,$B$29)</f>
        <v>2.7677069170705493</v>
      </c>
      <c r="CP44" s="181">
        <f ca="1">_xll.Export_ParabolicVol_VIXLikeOption(SUM!$F$12:$F$28,SUM!$G$12:$G$28,$E44,$G44,CP$15,$B$15,$B$16,$B$17,$B$18,$B$19,$B$21,$B$22,$B$23,$B$24,$B$25,$B$27,$B$26,$B$28,$F$13,$B$31,$CN$11,$B$29)</f>
        <v>2.4185480459610229</v>
      </c>
      <c r="CQ44" s="181">
        <f ca="1">_xll.Export_ParabolicVol_VIXLikeOption(SUM!$F$12:$F$28,SUM!$G$12:$G$28,$E44,$G44,CQ$15,$B$15,$B$16,$B$17,$B$18,$B$19,$B$21,$B$22,$B$23,$B$24,$B$25,$B$27,$B$26,$B$28,$F$13,$B$31,$CN$11,$B$29)</f>
        <v>2.1256322955724811</v>
      </c>
      <c r="CR44" s="181">
        <f ca="1">_xll.Export_ParabolicVol_VIXLikeOption(SUM!$F$12:$F$28,SUM!$G$12:$G$28,$E44,$G44,CR$15,$B$15,$B$16,$B$17,$B$18,$B$19,$B$21,$B$22,$B$23,$B$24,$B$25,$B$27,$B$26,$B$28,$F$13,$B$31,$CN$11,$B$29)</f>
        <v>1.8870266171654011</v>
      </c>
      <c r="CS44" s="181">
        <f ca="1">_xll.Export_ParabolicVol_VIXLikeOption(SUM!$F$12:$F$28,SUM!$G$12:$G$28,$E44,$G44,CS$15,$B$15,$B$16,$B$17,$B$18,$B$19,$B$21,$B$22,$B$23,$B$24,$B$25,$B$27,$B$26,$B$28,$F$13,$B$31,$CN$11,$B$29)</f>
        <v>1.7004456478698662</v>
      </c>
      <c r="CT44" s="181">
        <f ca="1">_xll.Export_ParabolicVol_VIXLikeOption(SUM!$F$12:$F$28,SUM!$G$12:$G$28,$E44,$G44,CT$15,$B$15,$B$16,$B$17,$B$18,$B$19,$B$21,$B$22,$B$23,$B$24,$B$25,$B$27,$B$26,$B$28,$F$13,$B$31,$CN$11,$B$29)</f>
        <v>1.5633641093474298</v>
      </c>
      <c r="CU44" s="181">
        <f ca="1">_xll.Export_ParabolicVol_VIXLikeOption(SUM!$F$12:$F$28,SUM!$G$12:$G$28,$E44,$G44,CU$15,$B$15,$B$16,$B$17,$B$18,$B$19,$B$21,$B$22,$B$23,$B$24,$B$25,$B$27,$B$26,$B$28,$F$13,$B$31,$CN$11,$B$29)</f>
        <v>1.4731525203496516</v>
      </c>
      <c r="CV44" s="181">
        <f ca="1">_xll.Export_ParabolicVol_VIXLikeOption(SUM!$F$12:$F$28,SUM!$G$12:$G$28,$E44,$G44,CV$15,$B$15,$B$16,$B$17,$B$18,$B$19,$B$21,$B$22,$B$23,$B$24,$B$25,$B$27,$B$26,$B$28,$F$13,$B$31,$CN$11,$B$29)</f>
        <v>1.4272123106496868</v>
      </c>
      <c r="CW44" s="181">
        <f ca="1">_xll.Export_ParabolicVol_VIXLikeOption(SUM!$F$12:$F$28,SUM!$G$12:$G$28,$E44,$G44,CW$15,$B$15,$B$16,$B$17,$B$18,$B$19,$B$21,$B$22,$B$23,$B$24,$B$25,$B$27,$B$26,$B$28,$F$13,$B$31,$CN$11,$B$29)</f>
        <v>1.4230834631011819</v>
      </c>
      <c r="CX44" s="181">
        <f ca="1">_xll.Export_ParabolicVol_VIXLikeOption(SUM!$F$12:$F$28,SUM!$G$12:$G$28,$E44,$G44,CX$15,$B$15,$B$16,$B$17,$B$18,$B$19,$B$21,$B$22,$B$23,$B$24,$B$25,$B$27,$B$26,$B$28,$F$13,$B$31,$CN$11,$B$29)</f>
        <v>1.4585008918067657</v>
      </c>
      <c r="CY44" s="181">
        <f ca="1">_xll.Export_ParabolicVol_VIXLikeOption(SUM!$F$12:$F$28,SUM!$G$12:$G$28,$E44,$G44,CY$15,$B$15,$B$16,$B$17,$B$18,$B$19,$B$21,$B$22,$B$23,$B$24,$B$25,$B$27,$B$26,$B$28,$F$13,$B$31,$CN$11,$B$29)</f>
        <v>1.5313828594905381</v>
      </c>
      <c r="CZ44" s="181">
        <f ca="1">_xll.Export_ParabolicVol_VIXLikeOption(SUM!$F$12:$F$28,SUM!$G$12:$G$28,$E44,$G44,CZ$15,$B$15,$B$16,$B$17,$B$18,$B$19,$B$21,$B$22,$B$23,$B$24,$B$25,$B$27,$B$26,$B$28,$F$13,$B$31,$CN$11,$B$29)</f>
        <v>1.6397439298715331</v>
      </c>
      <c r="DA44" s="181">
        <f ca="1">_xll.Export_ParabolicVol_VIXLikeOption(SUM!$F$12:$F$28,SUM!$G$12:$G$28,$E44,$G44,DA$15,$B$15,$B$16,$B$17,$B$18,$B$19,$B$21,$B$22,$B$23,$B$24,$B$25,$B$27,$B$26,$B$28,$F$13,$B$31,$CN$11,$B$29)</f>
        <v>1.7815346231741795</v>
      </c>
      <c r="DB44" s="181">
        <f ca="1">_xll.Export_ParabolicVol_VIXLikeOption(SUM!$F$12:$F$28,SUM!$G$12:$G$28,$E44,$G44,DB$15,$B$15,$B$16,$B$17,$B$18,$B$19,$B$21,$B$22,$B$23,$B$24,$B$25,$B$27,$B$26,$B$28,$F$13,$B$31,$CN$11,$B$29)</f>
        <v>1.9544195052795907</v>
      </c>
      <c r="DC44" s="181">
        <f ca="1">_xll.Export_ParabolicVol_VIXLikeOption(SUM!$F$12:$F$28,SUM!$G$12:$G$28,$E44,$G44,DC$15,$B$15,$B$16,$B$17,$B$18,$B$19,$B$21,$B$22,$B$23,$B$24,$B$25,$B$27,$B$26,$B$28,$F$13,$B$31,$CN$11,$B$29)</f>
        <v>2.1555151408748987</v>
      </c>
      <c r="DD44" s="181">
        <f ca="1">_xll.Export_ParabolicVol_VIXLikeOption(SUM!$F$12:$F$28,SUM!$G$12:$G$28,$E44,$G44,DD$15,$B$15,$B$16,$B$17,$B$18,$B$19,$B$21,$B$22,$B$23,$B$24,$B$25,$B$27,$B$26,$B$28,$F$13,$B$31,$CN$11,$B$29)</f>
        <v>2.3811196508517329</v>
      </c>
      <c r="DE44" s="181">
        <f ca="1">_xll.Export_ParabolicVol_VIXLikeOption(SUM!$F$12:$F$28,SUM!$G$12:$G$28,$E44,$G44,DE$15,$B$15,$B$16,$B$17,$B$18,$B$19,$B$21,$B$22,$B$23,$B$24,$B$25,$B$27,$B$26,$B$28,$F$13,$B$31,$CN$11,$B$29)</f>
        <v>2.6264764820294015</v>
      </c>
      <c r="DF44" s="181">
        <f ca="1">_xll.Export_ParabolicVol_VIXLikeOption(SUM!$F$12:$F$28,SUM!$G$12:$G$28,$E44,$G44,DF$15,$B$15,$B$16,$B$17,$B$18,$B$19,$B$21,$B$22,$B$23,$B$24,$B$25,$B$27,$B$26,$B$28,$F$13,$B$31,$CN$11,$B$29)</f>
        <v>2.8856251596977711</v>
      </c>
      <c r="DG44" s="181">
        <f ca="1">_xll.Export_ParabolicVol_VIXLikeOption(SUM!$F$12:$F$28,SUM!$G$12:$G$28,$E44,$G44,DG$15,$B$15,$B$16,$B$17,$B$18,$B$19,$B$21,$B$22,$B$23,$B$24,$B$25,$B$27,$B$26,$B$28,$F$13,$B$31,$CN$11,$B$29)</f>
        <v>3.1513982511936116</v>
      </c>
      <c r="DH44" s="181">
        <f ca="1">_xll.Export_ParabolicVol_VIXLikeOption(SUM!$F$12:$F$28,SUM!$G$12:$G$28,$E44,$G44,DH$15,$B$15,$B$16,$B$17,$B$18,$B$19,$B$21,$B$22,$B$23,$B$24,$B$25,$B$27,$B$26,$B$28,$F$13,$B$31,$CN$11,$B$29)</f>
        <v>3.4156215956034748</v>
      </c>
      <c r="DI44" s="181">
        <f ca="1">_xll.Export_ParabolicVol_VIXLikeOption(SUM!$F$12:$F$28,SUM!$G$12:$G$28,$E44,$G44,DI$15,$B$15,$B$16,$B$17,$B$18,$B$19,$B$21,$B$22,$B$23,$B$24,$B$25,$B$27,$B$26,$B$28,$F$13,$B$31,$CN$11,$B$29)</f>
        <v>3.6695577457748296</v>
      </c>
      <c r="DJ44" s="181">
        <f ca="1">_xll.Export_ParabolicVol_VIXLikeOption(SUM!$F$12:$F$28,SUM!$G$12:$G$28,$E44,$G44,DJ$15,$B$15,$B$16,$B$17,$B$18,$B$19,$B$21,$B$22,$B$23,$B$24,$B$25,$B$27,$B$26,$B$28,$F$13,$B$31,$CN$11,$B$29)</f>
        <v>3.9045947391625075</v>
      </c>
      <c r="DK44" s="181">
        <f ca="1">_xll.Export_ParabolicVol_VIXLikeOption(SUM!$F$12:$F$28,SUM!$G$12:$G$28,$E44,$G44,DK$15,$B$15,$B$16,$B$17,$B$18,$B$19,$B$21,$B$22,$B$23,$B$24,$B$25,$B$27,$B$26,$B$28,$F$13,$B$31,$CN$11,$B$29)</f>
        <v>4.1131222192332544</v>
      </c>
      <c r="DL44" s="181">
        <f ca="1">_xll.Export_ParabolicVol_VIXLikeOption(SUM!$F$12:$F$28,SUM!$G$12:$G$28,$E44,$G44,DL$15,$B$15,$B$16,$B$17,$B$18,$B$19,$B$21,$B$22,$B$23,$B$24,$B$25,$B$27,$B$26,$B$28,$F$13,$B$31,$CN$11,$B$29)</f>
        <v>4.2894623942358932</v>
      </c>
      <c r="DM44" s="181">
        <f ca="1">_xll.Export_ParabolicVol_VIXLikeOption(SUM!$F$12:$F$28,SUM!$G$12:$G$28,$E44,$G44,DM$15,$B$15,$B$16,$B$17,$B$18,$B$19,$B$21,$B$22,$B$23,$B$24,$B$25,$B$27,$B$26,$B$28,$F$13,$B$31,$CN$11,$B$29)</f>
        <v>4.4306558188740341</v>
      </c>
    </row>
    <row r="45" spans="5:117" customFormat="1" ht="15.75" thickBot="1">
      <c r="E45" s="26">
        <v>19</v>
      </c>
      <c r="F45" s="42">
        <v>43605</v>
      </c>
      <c r="G45" s="13">
        <f ca="1">(F45-SUM!$B$4)/365.25</f>
        <v>5.1937029431895958</v>
      </c>
      <c r="I45" s="176">
        <f ca="1">_xll.Export_ParabolicVol_SimpleSquareRootCall($E45,$G45,I$15,$B$21,$B$22,$B$23,$B$24,$B$25,$B$27,$B$28,$F$13)</f>
        <v>3.0722894084259282</v>
      </c>
      <c r="J45" s="176">
        <f ca="1">_xll.Export_ParabolicVol_SimpleSquareRootCall($E45,$G45,J$15,$B$21,$B$22,$B$23,$B$24,$B$25,$B$27,$B$28,$F$13)</f>
        <v>2.6623005991120592</v>
      </c>
      <c r="K45" s="176">
        <f ca="1">_xll.Export_ParabolicVol_SimpleSquareRootCall($E45,$G45,K$15,$B$21,$B$22,$B$23,$B$24,$B$25,$B$27,$B$28,$F$13)</f>
        <v>2.312514700091846</v>
      </c>
      <c r="L45" s="176">
        <f ca="1">_xll.Export_ParabolicVol_SimpleSquareRootCall($E45,$G45,L$15,$B$21,$B$22,$B$23,$B$24,$B$25,$B$27,$B$28,$F$13)</f>
        <v>2.0216513774126597</v>
      </c>
      <c r="M45" s="176">
        <f ca="1">_xll.Export_ParabolicVol_SimpleSquareRootCall($E45,$G45,M$15,$B$21,$B$22,$B$23,$B$24,$B$25,$B$27,$B$28,$F$13)</f>
        <v>1.7878912197245151</v>
      </c>
      <c r="N45" s="176">
        <f ca="1">_xll.Export_ParabolicVol_SimpleSquareRootCall($E45,$G45,N$15,$B$21,$B$22,$B$23,$B$24,$B$25,$B$27,$B$28,$F$13)</f>
        <v>1.6089653342241856</v>
      </c>
      <c r="O45" s="176">
        <f ca="1">_xll.Export_ParabolicVol_SimpleSquareRootCall($E45,$G45,O$15,$B$21,$B$22,$B$23,$B$24,$B$25,$B$27,$B$28,$F$13)</f>
        <v>1.4822952059109686</v>
      </c>
      <c r="P45" s="176">
        <f ca="1">_xll.Export_ParabolicVol_SimpleSquareRootCall($E45,$G45,P$15,$B$21,$B$22,$B$23,$B$24,$B$25,$B$27,$B$28,$F$13)</f>
        <v>1.4051592567951687</v>
      </c>
      <c r="Q45" s="176">
        <f ca="1">_xll.Export_ParabolicVol_SimpleSquareRootCall($E45,$G45,Q$15,$B$21,$B$22,$B$23,$B$24,$B$25,$B$27,$B$28,$F$13)</f>
        <v>1.3748527217951632</v>
      </c>
      <c r="R45" s="176">
        <f ca="1">_xll.Export_ParabolicVol_SimpleSquareRootCall($E45,$G45,R$15,$B$21,$B$22,$B$23,$B$24,$B$25,$B$27,$B$28,$F$13)</f>
        <v>1.3888056133550735</v>
      </c>
      <c r="S45" s="176">
        <f ca="1">_xll.Export_ParabolicVol_SimpleSquareRootCall($E45,$G45,S$15,$B$21,$B$22,$B$23,$B$24,$B$25,$B$27,$B$28,$F$13)</f>
        <v>1.4446297452519035</v>
      </c>
      <c r="T45" s="176">
        <f ca="1">_xll.Export_ParabolicVol_SimpleSquareRootCall($E45,$G45,T$15,$B$21,$B$22,$B$23,$B$24,$B$25,$B$27,$B$28,$F$13)</f>
        <v>1.5400768915568008</v>
      </c>
      <c r="U45" s="176">
        <f ca="1">_xll.Export_ParabolicVol_SimpleSquareRootCall($E45,$G45,U$15,$B$21,$B$22,$B$23,$B$24,$B$25,$B$27,$B$28,$F$13)</f>
        <v>1.6729033065911847</v>
      </c>
      <c r="V45" s="176">
        <f ca="1">_xll.Export_ParabolicVol_SimpleSquareRootCall($E45,$G45,V$15,$B$21,$B$22,$B$23,$B$24,$B$25,$B$27,$B$28,$F$13)</f>
        <v>1.8406490428852673</v>
      </c>
      <c r="W45" s="176">
        <f ca="1">_xll.Export_ParabolicVol_SimpleSquareRootCall($E45,$G45,W$15,$B$21,$B$22,$B$23,$B$24,$B$25,$B$27,$B$28,$F$13)</f>
        <v>2.0403533464434416</v>
      </c>
      <c r="X45" s="176">
        <f ca="1">_xll.Export_ParabolicVol_SimpleSquareRootCall($E45,$G45,X$15,$B$21,$B$22,$B$23,$B$24,$B$25,$B$27,$B$28,$F$13)</f>
        <v>2.2682404243654299</v>
      </c>
      <c r="Y45" s="176">
        <f ca="1">_xll.Export_ParabolicVol_SimpleSquareRootCall($E45,$G45,Y$15,$B$21,$B$22,$B$23,$B$24,$B$25,$B$27,$B$28,$F$13)</f>
        <v>2.5194235113813042</v>
      </c>
      <c r="Z45" s="176">
        <f ca="1">_xll.Export_ParabolicVol_SimpleSquareRootCall($E45,$G45,Z$15,$B$21,$B$22,$B$23,$B$24,$B$25,$B$27,$B$28,$F$13)</f>
        <v>2.7876886249409281</v>
      </c>
      <c r="AA45" s="176">
        <f ca="1">_xll.Export_ParabolicVol_SimpleSquareRootCall($E45,$G45,AA$15,$B$21,$B$22,$B$23,$B$24,$B$25,$B$27,$B$28,$F$13)</f>
        <v>3.0654297495189677</v>
      </c>
      <c r="AB45" s="176">
        <f ca="1">_xll.Export_ParabolicVol_SimpleSquareRootCall($E45,$G45,AB$15,$B$21,$B$22,$B$23,$B$24,$B$25,$B$27,$B$28,$F$13)</f>
        <v>3.3438087855028717</v>
      </c>
      <c r="AC45" s="176">
        <f ca="1">_xll.Export_ParabolicVol_SimpleSquareRootCall($E45,$G45,AC$15,$B$21,$B$22,$B$23,$B$24,$B$25,$B$27,$B$28,$F$13)</f>
        <v>3.6131984004243902</v>
      </c>
      <c r="AD45" s="176">
        <f ca="1">_xll.Export_ParabolicVol_SimpleSquareRootCall($E45,$G45,AD$15,$B$21,$B$22,$B$23,$B$24,$B$25,$B$27,$B$28,$F$13)</f>
        <v>3.8639254936390777</v>
      </c>
      <c r="AE45" s="176">
        <f ca="1">_xll.Export_ParabolicVol_SimpleSquareRootCall($E45,$G45,AE$15,$B$21,$B$22,$B$23,$B$24,$B$25,$B$27,$B$28,$F$13)</f>
        <v>4.0872630241822492</v>
      </c>
      <c r="AF45" s="176">
        <f ca="1">_xll.Export_ParabolicVol_SimpleSquareRootCall($E45,$G45,AF$15,$B$21,$B$22,$B$23,$B$24,$B$25,$B$27,$B$28,$F$13)</f>
        <v>4.2765252532819469</v>
      </c>
      <c r="AG45" s="176">
        <f ca="1">_xll.Export_ParabolicVol_SimpleSquareRootCall($E45,$G45,AG$15,$B$21,$B$22,$B$23,$B$24,$B$25,$B$27,$B$28,$F$13)</f>
        <v>4.4280307746579801</v>
      </c>
      <c r="AH45" s="176">
        <f ca="1">_xll.Export_ParabolicVol_SimpleSquareRootCall($E45,$G45,AH$15,$B$21,$B$22,$B$23,$B$24,$B$25,$B$27,$B$28,$F$13)</f>
        <v>4.5416524510231575</v>
      </c>
      <c r="AJ45" s="176">
        <f ca="1">_xll.Export_Bergomi_SimpleSquareRootCall($E45,$G45,AJ$15,$B$15,$B$16,$B$17,$B$18,$B$19,$G45,$G45+$B$31,SUM!$F$12:$F$28,SUM!$G$12:$G$28,$B$21,$B$22,$B$23,$B$24,$B$25,$B$26,$B$27,$B$28,$B$29,$F$13)</f>
        <v>3.0723253219348239</v>
      </c>
      <c r="AK45" s="176">
        <f ca="1">_xll.Export_Bergomi_SimpleSquareRootCall($E45,$G45,AK$15,$B$15,$B$16,$B$17,$B$18,$B$19,$G45,$G45+$B$31,SUM!$F$12:$F$28,SUM!$G$12:$G$28,$B$21,$B$22,$B$23,$B$24,$B$25,$B$26,$B$27,$B$28,$B$29,$F$13)</f>
        <v>2.6622646556481624</v>
      </c>
      <c r="AL45" s="176">
        <f ca="1">_xll.Export_Bergomi_SimpleSquareRootCall($E45,$G45,AL$15,$B$15,$B$16,$B$17,$B$18,$B$19,$G45,$G45+$B$31,SUM!$F$12:$F$28,SUM!$G$12:$G$28,$B$21,$B$22,$B$23,$B$24,$B$25,$B$26,$B$27,$B$28,$B$29,$F$13)</f>
        <v>2.3124152439910639</v>
      </c>
      <c r="AM45" s="176">
        <f ca="1">_xll.Export_Bergomi_SimpleSquareRootCall($E45,$G45,AM$15,$B$15,$B$16,$B$17,$B$18,$B$19,$G45,$G45+$B$31,SUM!$F$12:$F$28,SUM!$G$12:$G$28,$B$21,$B$22,$B$23,$B$24,$B$25,$B$26,$B$27,$B$28,$B$29,$F$13)</f>
        <v>2.0214959856811308</v>
      </c>
      <c r="AN45" s="176">
        <f ca="1">_xll.Export_Bergomi_SimpleSquareRootCall($E45,$G45,AN$15,$B$15,$B$16,$B$17,$B$18,$B$19,$G45,$G45+$B$31,SUM!$F$12:$F$28,SUM!$G$12:$G$28,$B$21,$B$22,$B$23,$B$24,$B$25,$B$26,$B$27,$B$28,$B$29,$F$13)</f>
        <v>1.7876863088301578</v>
      </c>
      <c r="AO45" s="176">
        <f ca="1">_xll.Export_Bergomi_SimpleSquareRootCall($E45,$G45,AO$15,$B$15,$B$16,$B$17,$B$18,$B$19,$G45,$G45+$B$31,SUM!$F$12:$F$28,SUM!$G$12:$G$28,$B$21,$B$22,$B$23,$B$24,$B$25,$B$26,$B$27,$B$28,$B$29,$F$13)</f>
        <v>1.6087159100497812</v>
      </c>
      <c r="AP45" s="176">
        <f ca="1">_xll.Export_Bergomi_SimpleSquareRootCall($E45,$G45,AP$15,$B$15,$B$16,$B$17,$B$18,$B$19,$G45,$G45+$B$31,SUM!$F$12:$F$28,SUM!$G$12:$G$28,$B$21,$B$22,$B$23,$B$24,$B$25,$B$26,$B$27,$B$28,$B$29,$F$13)</f>
        <v>1.4820047680922697</v>
      </c>
      <c r="AQ45" s="176">
        <f ca="1">_xll.Export_Bergomi_SimpleSquareRootCall($E45,$G45,AQ$15,$B$15,$B$16,$B$17,$B$18,$B$19,$G45,$G45+$B$31,SUM!$F$12:$F$28,SUM!$G$12:$G$28,$B$21,$B$22,$B$23,$B$24,$B$25,$B$26,$B$27,$B$28,$B$29,$F$13)</f>
        <v>1.4048298569316886</v>
      </c>
      <c r="AR45" s="176">
        <f ca="1">_xll.Export_Bergomi_SimpleSquareRootCall($E45,$G45,AR$15,$B$15,$B$16,$B$17,$B$18,$B$19,$G45,$G45+$B$31,SUM!$F$12:$F$28,SUM!$G$12:$G$28,$B$21,$B$22,$B$23,$B$24,$B$25,$B$26,$B$27,$B$28,$B$29,$F$13)</f>
        <v>1.3744851633298842</v>
      </c>
      <c r="AS45" s="176">
        <f ca="1">_xll.Export_Bergomi_SimpleSquareRootCall($E45,$G45,AS$15,$B$15,$B$16,$B$17,$B$18,$B$19,$G45,$G45+$B$31,SUM!$F$12:$F$28,SUM!$G$12:$G$28,$B$21,$B$22,$B$23,$B$24,$B$25,$B$26,$B$27,$B$28,$B$29,$F$13)</f>
        <v>1.3883997732568523</v>
      </c>
      <c r="AT45" s="176">
        <f ca="1">_xll.Export_Bergomi_SimpleSquareRootCall($E45,$G45,AT$15,$B$15,$B$16,$B$17,$B$18,$B$19,$G45,$G45+$B$31,SUM!$F$12:$F$28,SUM!$G$12:$G$28,$B$21,$B$22,$B$23,$B$24,$B$25,$B$26,$B$27,$B$28,$B$29,$F$13)</f>
        <v>1.4441849954796968</v>
      </c>
      <c r="AU45" s="176">
        <f ca="1">_xll.Export_Bergomi_SimpleSquareRootCall($E45,$G45,AU$15,$B$15,$B$16,$B$17,$B$18,$B$19,$G45,$G45+$B$31,SUM!$F$12:$F$28,SUM!$G$12:$G$28,$B$21,$B$22,$B$23,$B$24,$B$25,$B$26,$B$27,$B$28,$B$29,$F$13)</f>
        <v>1.5395926000817026</v>
      </c>
      <c r="AV45" s="176">
        <f ca="1">_xll.Export_Bergomi_SimpleSquareRootCall($E45,$G45,AV$15,$B$15,$B$16,$B$17,$B$18,$B$19,$G45,$G45+$B$31,SUM!$F$12:$F$28,SUM!$G$12:$G$28,$B$21,$B$22,$B$23,$B$24,$B$25,$B$26,$B$27,$B$28,$B$29,$F$13)</f>
        <v>1.6723793997948173</v>
      </c>
      <c r="AW45" s="176">
        <f ca="1">_xll.Export_Bergomi_SimpleSquareRootCall($E45,$G45,AW$15,$B$15,$B$16,$B$17,$B$18,$B$19,$G45,$G45+$B$31,SUM!$F$12:$F$28,SUM!$G$12:$G$28,$B$21,$B$22,$B$23,$B$24,$B$25,$B$26,$B$27,$B$28,$B$29,$F$13)</f>
        <v>1.8400866091681525</v>
      </c>
      <c r="AX45" s="176">
        <f ca="1">_xll.Export_Bergomi_SimpleSquareRootCall($E45,$G45,AX$15,$B$15,$B$16,$B$17,$B$18,$B$19,$G45,$G45+$B$31,SUM!$F$12:$F$28,SUM!$G$12:$G$28,$B$21,$B$22,$B$23,$B$24,$B$25,$B$26,$B$27,$B$28,$B$29,$F$13)</f>
        <v>2.0397552514820023</v>
      </c>
      <c r="AY45" s="176">
        <f ca="1">_xll.Export_Bergomi_SimpleSquareRootCall($E45,$G45,AY$15,$B$15,$B$16,$B$17,$B$18,$B$19,$G45,$G45+$B$31,SUM!$F$12:$F$28,SUM!$G$12:$G$28,$B$21,$B$22,$B$23,$B$24,$B$25,$B$26,$B$27,$B$28,$B$29,$F$13)</f>
        <v>2.26761189011774</v>
      </c>
      <c r="AZ45" s="176">
        <f ca="1">_xll.Export_Bergomi_SimpleSquareRootCall($E45,$G45,AZ$15,$B$15,$B$16,$B$17,$B$18,$B$19,$G45,$G45+$B$31,SUM!$F$12:$F$28,SUM!$G$12:$G$28,$B$21,$B$22,$B$23,$B$24,$B$25,$B$26,$B$27,$B$28,$B$29,$F$13)</f>
        <v>2.518772584667647</v>
      </c>
      <c r="BA45" s="176">
        <f ca="1">_xll.Export_Bergomi_SimpleSquareRootCall($E45,$G45,BA$15,$B$15,$B$16,$B$17,$B$18,$B$19,$G45,$G45+$B$31,SUM!$F$12:$F$28,SUM!$G$12:$G$28,$B$21,$B$22,$B$23,$B$24,$B$25,$B$26,$B$27,$B$28,$B$29,$F$13)</f>
        <v>2.7870264316381275</v>
      </c>
      <c r="BB45" s="176">
        <f ca="1">_xll.Export_Bergomi_SimpleSquareRootCall($E45,$G45,BB$15,$B$15,$B$16,$B$17,$B$18,$B$19,$G45,$G45+$B$31,SUM!$F$12:$F$28,SUM!$G$12:$G$28,$B$21,$B$22,$B$23,$B$24,$B$25,$B$26,$B$27,$B$28,$B$29,$F$13)</f>
        <v>3.0647704061457808</v>
      </c>
      <c r="BC45" s="176">
        <f ca="1">_xll.Export_Bergomi_SimpleSquareRootCall($E45,$G45,BC$15,$B$15,$B$16,$B$17,$B$18,$B$19,$G45,$G45+$B$31,SUM!$F$12:$F$28,SUM!$G$12:$G$28,$B$21,$B$22,$B$23,$B$24,$B$25,$B$26,$B$27,$B$28,$B$29,$F$13)</f>
        <v>3.3431688358032394</v>
      </c>
      <c r="BD45" s="176">
        <f ca="1">_xll.Export_Bergomi_SimpleSquareRootCall($E45,$G45,BD$15,$B$15,$B$16,$B$17,$B$18,$B$19,$G45,$G45+$B$31,SUM!$F$12:$F$28,SUM!$G$12:$G$28,$B$21,$B$22,$B$23,$B$24,$B$25,$B$26,$B$27,$B$28,$B$29,$F$13)</f>
        <v>3.6125956796058158</v>
      </c>
      <c r="BE45" s="176">
        <f ca="1">_xll.Export_Bergomi_SimpleSquareRootCall($E45,$G45,BE$15,$B$15,$B$16,$B$17,$B$18,$B$19,$G45,$G45+$B$31,SUM!$F$12:$F$28,SUM!$G$12:$G$28,$B$21,$B$22,$B$23,$B$24,$B$25,$B$26,$B$27,$B$28,$B$29,$F$13)</f>
        <v>3.8633774157037815</v>
      </c>
      <c r="BF45" s="176">
        <f ca="1">_xll.Export_Bergomi_SimpleSquareRootCall($E45,$G45,BF$15,$B$15,$B$16,$B$17,$B$18,$B$19,$G45,$G45+$B$31,SUM!$F$12:$F$28,SUM!$G$12:$G$28,$B$21,$B$22,$B$23,$B$24,$B$25,$B$26,$B$27,$B$28,$B$29,$F$13)</f>
        <v>4.0867844448161348</v>
      </c>
      <c r="BG45" s="176">
        <f ca="1">_xll.Export_Bergomi_SimpleSquareRootCall($E45,$G45,BG$15,$B$15,$B$16,$B$17,$B$18,$B$19,$G45,$G45+$B$31,SUM!$F$12:$F$28,SUM!$G$12:$G$28,$B$21,$B$22,$B$23,$B$24,$B$25,$B$26,$B$27,$B$28,$B$29,$F$13)</f>
        <v>4.2761262600200824</v>
      </c>
      <c r="BH45" s="176">
        <f ca="1">_xll.Export_Bergomi_SimpleSquareRootCall($E45,$G45,BH$15,$B$15,$B$16,$B$17,$B$18,$B$19,$G45,$G45+$B$31,SUM!$F$12:$F$28,SUM!$G$12:$G$28,$B$21,$B$22,$B$23,$B$24,$B$25,$B$26,$B$27,$B$28,$B$29,$F$13)</f>
        <v>4.4277149328476151</v>
      </c>
      <c r="BI45" s="176">
        <f ca="1">_xll.Export_Bergomi_SimpleSquareRootCall($E45,$G45,BI$15,$B$15,$B$16,$B$17,$B$18,$B$19,$G45,$G45+$B$31,SUM!$F$12:$F$28,SUM!$G$12:$G$28,$B$21,$B$22,$B$23,$B$24,$B$25,$B$26,$B$27,$B$28,$B$29,$F$13)</f>
        <v>4.541416085326297</v>
      </c>
      <c r="BL45" s="169" t="e">
        <f ca="1">_xll.Export_ParabolicVol_VolSwapOption($G45,$G45,$G45+$B$31,BL$15,$B$15,$B$16,$B$17,$B$18,$B$19,$B$21,$B$22,$B$23,$B$24,SUM!$F$12:$F$28,SUM!$G$12:$G$28,OptionRacine!$B$27,OptionRacine!$B$26,OptionRacine!$B$28,OptionRacine!$F$13,OptionRacine!$BL$11,OptionRacine!$B$29)</f>
        <v>#VALUE!</v>
      </c>
      <c r="BM45" s="169" t="e">
        <f ca="1">_xll.Export_ParabolicVol_VolSwapOption($G45,$G45,$G45+$B$31,BM$15,$B$15,$B$16,$B$17,$B$18,$B$19,$B$21,$B$22,$B$23,$B$24,SUM!$F$12:$F$28,SUM!$G$12:$G$28,OptionRacine!$B$27,OptionRacine!$B$26,OptionRacine!$B$28,OptionRacine!$F$13,OptionRacine!$BL$11,OptionRacine!$B$29)</f>
        <v>#VALUE!</v>
      </c>
      <c r="BN45" s="169" t="e">
        <f ca="1">_xll.Export_ParabolicVol_VolSwapOption($G45,$G45,$G45+$B$31,BN$15,$B$15,$B$16,$B$17,$B$18,$B$19,$B$21,$B$22,$B$23,$B$24,SUM!$F$12:$F$28,SUM!$G$12:$G$28,OptionRacine!$B$27,OptionRacine!$B$26,OptionRacine!$B$28,OptionRacine!$F$13,OptionRacine!$BL$11,OptionRacine!$B$29)</f>
        <v>#VALUE!</v>
      </c>
      <c r="BO45" s="169" t="e">
        <f ca="1">_xll.Export_ParabolicVol_VolSwapOption($G45,$G45,$G45+$B$31,BO$15,$B$15,$B$16,$B$17,$B$18,$B$19,$B$21,$B$22,$B$23,$B$24,SUM!$F$12:$F$28,SUM!$G$12:$G$28,OptionRacine!$B$27,OptionRacine!$B$26,OptionRacine!$B$28,OptionRacine!$F$13,OptionRacine!$BL$11,OptionRacine!$B$29)</f>
        <v>#VALUE!</v>
      </c>
      <c r="BP45" s="169" t="e">
        <f ca="1">_xll.Export_ParabolicVol_VolSwapOption($G45,$G45,$G45+$B$31,BP$15,$B$15,$B$16,$B$17,$B$18,$B$19,$B$21,$B$22,$B$23,$B$24,SUM!$F$12:$F$28,SUM!$G$12:$G$28,OptionRacine!$B$27,OptionRacine!$B$26,OptionRacine!$B$28,OptionRacine!$F$13,OptionRacine!$BL$11,OptionRacine!$B$29)</f>
        <v>#VALUE!</v>
      </c>
      <c r="BQ45" s="169" t="e">
        <f ca="1">_xll.Export_ParabolicVol_VolSwapOption($G45,$G45,$G45+$B$31,BQ$15,$B$15,$B$16,$B$17,$B$18,$B$19,$B$21,$B$22,$B$23,$B$24,SUM!$F$12:$F$28,SUM!$G$12:$G$28,OptionRacine!$B$27,OptionRacine!$B$26,OptionRacine!$B$28,OptionRacine!$F$13,OptionRacine!$BL$11,OptionRacine!$B$29)</f>
        <v>#VALUE!</v>
      </c>
      <c r="BR45" s="169" t="e">
        <f ca="1">_xll.Export_ParabolicVol_VolSwapOption($G45,$G45,$G45+$B$31,BR$15,$B$15,$B$16,$B$17,$B$18,$B$19,$B$21,$B$22,$B$23,$B$24,SUM!$F$12:$F$28,SUM!$G$12:$G$28,OptionRacine!$B$27,OptionRacine!$B$26,OptionRacine!$B$28,OptionRacine!$F$13,OptionRacine!$BL$11,OptionRacine!$B$29)</f>
        <v>#VALUE!</v>
      </c>
      <c r="BS45" s="169" t="e">
        <f ca="1">_xll.Export_ParabolicVol_VolSwapOption($G45,$G45,$G45+$B$31,BS$15,$B$15,$B$16,$B$17,$B$18,$B$19,$B$21,$B$22,$B$23,$B$24,SUM!$F$12:$F$28,SUM!$G$12:$G$28,OptionRacine!$B$27,OptionRacine!$B$26,OptionRacine!$B$28,OptionRacine!$F$13,OptionRacine!$BL$11,OptionRacine!$B$29)</f>
        <v>#VALUE!</v>
      </c>
      <c r="BT45" s="169" t="e">
        <f ca="1">_xll.Export_ParabolicVol_VolSwapOption($G45,$G45,$G45+$B$31,BT$15,$B$15,$B$16,$B$17,$B$18,$B$19,$B$21,$B$22,$B$23,$B$24,SUM!$F$12:$F$28,SUM!$G$12:$G$28,OptionRacine!$B$27,OptionRacine!$B$26,OptionRacine!$B$28,OptionRacine!$F$13,OptionRacine!$BL$11,OptionRacine!$B$29)</f>
        <v>#VALUE!</v>
      </c>
      <c r="BU45" s="169" t="e">
        <f ca="1">_xll.Export_ParabolicVol_VolSwapOption($G45,$G45,$G45+$B$31,BU$15,$B$15,$B$16,$B$17,$B$18,$B$19,$B$21,$B$22,$B$23,$B$24,SUM!$F$12:$F$28,SUM!$G$12:$G$28,OptionRacine!$B$27,OptionRacine!$B$26,OptionRacine!$B$28,OptionRacine!$F$13,OptionRacine!$BL$11,OptionRacine!$B$29)</f>
        <v>#VALUE!</v>
      </c>
      <c r="BV45" s="169" t="e">
        <f ca="1">_xll.Export_ParabolicVol_VolSwapOption($G45,$G45,$G45+$B$31,BV$15,$B$15,$B$16,$B$17,$B$18,$B$19,$B$21,$B$22,$B$23,$B$24,SUM!$F$12:$F$28,SUM!$G$12:$G$28,OptionRacine!$B$27,OptionRacine!$B$26,OptionRacine!$B$28,OptionRacine!$F$13,OptionRacine!$BL$11,OptionRacine!$B$29)</f>
        <v>#VALUE!</v>
      </c>
      <c r="BW45" s="169" t="e">
        <f ca="1">_xll.Export_ParabolicVol_VolSwapOption($G45,$G45,$G45+$B$31,BW$15,$B$15,$B$16,$B$17,$B$18,$B$19,$B$21,$B$22,$B$23,$B$24,SUM!$F$12:$F$28,SUM!$G$12:$G$28,OptionRacine!$B$27,OptionRacine!$B$26,OptionRacine!$B$28,OptionRacine!$F$13,OptionRacine!$BL$11,OptionRacine!$B$29)</f>
        <v>#VALUE!</v>
      </c>
      <c r="BX45" s="169" t="e">
        <f ca="1">_xll.Export_ParabolicVol_VolSwapOption($G45,$G45,$G45+$B$31,BX$15,$B$15,$B$16,$B$17,$B$18,$B$19,$B$21,$B$22,$B$23,$B$24,SUM!$F$12:$F$28,SUM!$G$12:$G$28,OptionRacine!$B$27,OptionRacine!$B$26,OptionRacine!$B$28,OptionRacine!$F$13,OptionRacine!$BL$11,OptionRacine!$B$29)</f>
        <v>#VALUE!</v>
      </c>
      <c r="BY45" s="169" t="e">
        <f ca="1">_xll.Export_ParabolicVol_VolSwapOption($G45,$G45,$G45+$B$31,BY$15,$B$15,$B$16,$B$17,$B$18,$B$19,$B$21,$B$22,$B$23,$B$24,SUM!$F$12:$F$28,SUM!$G$12:$G$28,OptionRacine!$B$27,OptionRacine!$B$26,OptionRacine!$B$28,OptionRacine!$F$13,OptionRacine!$BL$11,OptionRacine!$B$29)</f>
        <v>#VALUE!</v>
      </c>
      <c r="BZ45" s="169" t="e">
        <f ca="1">_xll.Export_ParabolicVol_VolSwapOption($G45,$G45,$G45+$B$31,BZ$15,$B$15,$B$16,$B$17,$B$18,$B$19,$B$21,$B$22,$B$23,$B$24,SUM!$F$12:$F$28,SUM!$G$12:$G$28,OptionRacine!$B$27,OptionRacine!$B$26,OptionRacine!$B$28,OptionRacine!$F$13,OptionRacine!$BL$11,OptionRacine!$B$29)</f>
        <v>#VALUE!</v>
      </c>
      <c r="CA45" s="169" t="e">
        <f ca="1">_xll.Export_ParabolicVol_VolSwapOption($G45,$G45,$G45+$B$31,CA$15,$B$15,$B$16,$B$17,$B$18,$B$19,$B$21,$B$22,$B$23,$B$24,SUM!$F$12:$F$28,SUM!$G$12:$G$28,OptionRacine!$B$27,OptionRacine!$B$26,OptionRacine!$B$28,OptionRacine!$F$13,OptionRacine!$BL$11,OptionRacine!$B$29)</f>
        <v>#VALUE!</v>
      </c>
      <c r="CB45" s="169" t="e">
        <f ca="1">_xll.Export_ParabolicVol_VolSwapOption($G45,$G45,$G45+$B$31,CB$15,$B$15,$B$16,$B$17,$B$18,$B$19,$B$21,$B$22,$B$23,$B$24,SUM!$F$12:$F$28,SUM!$G$12:$G$28,OptionRacine!$B$27,OptionRacine!$B$26,OptionRacine!$B$28,OptionRacine!$F$13,OptionRacine!$BL$11,OptionRacine!$B$29)</f>
        <v>#VALUE!</v>
      </c>
      <c r="CC45" s="169" t="e">
        <f ca="1">_xll.Export_ParabolicVol_VolSwapOption($G45,$G45,$G45+$B$31,CC$15,$B$15,$B$16,$B$17,$B$18,$B$19,$B$21,$B$22,$B$23,$B$24,SUM!$F$12:$F$28,SUM!$G$12:$G$28,OptionRacine!$B$27,OptionRacine!$B$26,OptionRacine!$B$28,OptionRacine!$F$13,OptionRacine!$BL$11,OptionRacine!$B$29)</f>
        <v>#VALUE!</v>
      </c>
      <c r="CD45" s="169" t="e">
        <f ca="1">_xll.Export_ParabolicVol_VolSwapOption($G45,$G45,$G45+$B$31,CD$15,$B$15,$B$16,$B$17,$B$18,$B$19,$B$21,$B$22,$B$23,$B$24,SUM!$F$12:$F$28,SUM!$G$12:$G$28,OptionRacine!$B$27,OptionRacine!$B$26,OptionRacine!$B$28,OptionRacine!$F$13,OptionRacine!$BL$11,OptionRacine!$B$29)</f>
        <v>#VALUE!</v>
      </c>
      <c r="CE45" s="169" t="e">
        <f ca="1">_xll.Export_ParabolicVol_VolSwapOption($G45,$G45,$G45+$B$31,CE$15,$B$15,$B$16,$B$17,$B$18,$B$19,$B$21,$B$22,$B$23,$B$24,SUM!$F$12:$F$28,SUM!$G$12:$G$28,OptionRacine!$B$27,OptionRacine!$B$26,OptionRacine!$B$28,OptionRacine!$F$13,OptionRacine!$BL$11,OptionRacine!$B$29)</f>
        <v>#VALUE!</v>
      </c>
      <c r="CF45" s="169" t="e">
        <f ca="1">_xll.Export_ParabolicVol_VolSwapOption($G45,$G45,$G45+$B$31,CF$15,$B$15,$B$16,$B$17,$B$18,$B$19,$B$21,$B$22,$B$23,$B$24,SUM!$F$12:$F$28,SUM!$G$12:$G$28,OptionRacine!$B$27,OptionRacine!$B$26,OptionRacine!$B$28,OptionRacine!$F$13,OptionRacine!$BL$11,OptionRacine!$B$29)</f>
        <v>#VALUE!</v>
      </c>
      <c r="CG45" s="169" t="e">
        <f ca="1">_xll.Export_ParabolicVol_VolSwapOption($G45,$G45,$G45+$B$31,CG$15,$B$15,$B$16,$B$17,$B$18,$B$19,$B$21,$B$22,$B$23,$B$24,SUM!$F$12:$F$28,SUM!$G$12:$G$28,OptionRacine!$B$27,OptionRacine!$B$26,OptionRacine!$B$28,OptionRacine!$F$13,OptionRacine!$BL$11,OptionRacine!$B$29)</f>
        <v>#VALUE!</v>
      </c>
      <c r="CH45" s="169" t="e">
        <f ca="1">_xll.Export_ParabolicVol_VolSwapOption($G45,$G45,$G45+$B$31,CH$15,$B$15,$B$16,$B$17,$B$18,$B$19,$B$21,$B$22,$B$23,$B$24,SUM!$F$12:$F$28,SUM!$G$12:$G$28,OptionRacine!$B$27,OptionRacine!$B$26,OptionRacine!$B$28,OptionRacine!$F$13,OptionRacine!$BL$11,OptionRacine!$B$29)</f>
        <v>#VALUE!</v>
      </c>
      <c r="CI45" s="169" t="e">
        <f ca="1">_xll.Export_ParabolicVol_VolSwapOption($G45,$G45,$G45+$B$31,CI$15,$B$15,$B$16,$B$17,$B$18,$B$19,$B$21,$B$22,$B$23,$B$24,SUM!$F$12:$F$28,SUM!$G$12:$G$28,OptionRacine!$B$27,OptionRacine!$B$26,OptionRacine!$B$28,OptionRacine!$F$13,OptionRacine!$BL$11,OptionRacine!$B$29)</f>
        <v>#VALUE!</v>
      </c>
      <c r="CJ45" s="169" t="e">
        <f ca="1">_xll.Export_ParabolicVol_VolSwapOption($G45,$G45,$G45+$B$31,CJ$15,$B$15,$B$16,$B$17,$B$18,$B$19,$B$21,$B$22,$B$23,$B$24,SUM!$F$12:$F$28,SUM!$G$12:$G$28,OptionRacine!$B$27,OptionRacine!$B$26,OptionRacine!$B$28,OptionRacine!$F$13,OptionRacine!$BL$11,OptionRacine!$B$29)</f>
        <v>#VALUE!</v>
      </c>
      <c r="CK45" s="169" t="e">
        <f ca="1">_xll.Export_ParabolicVol_VolSwapOption($G45,$G45,$G45+$B$31,CK$15,$B$15,$B$16,$B$17,$B$18,$B$19,$B$21,$B$22,$B$23,$B$24,SUM!$F$12:$F$28,SUM!$G$12:$G$28,OptionRacine!$B$27,OptionRacine!$B$26,OptionRacine!$B$28,OptionRacine!$F$13,OptionRacine!$BL$11,OptionRacine!$B$29)</f>
        <v>#VALUE!</v>
      </c>
      <c r="CN45" s="181">
        <f ca="1">_xll.Export_ParabolicVol_VIXLikeOption(SUM!$F$12:$F$28,SUM!$G$12:$G$28,$E45,$G45,CN$15,$B$15,$B$16,$B$17,$B$18,$B$19,$B$21,$B$22,$B$23,$B$24,$B$25,$B$27,$B$26,$B$28,$F$13,$B$31,$CN$11,$B$29)</f>
        <v>3.0723253219348239</v>
      </c>
      <c r="CO45" s="181">
        <f ca="1">_xll.Export_ParabolicVol_VIXLikeOption(SUM!$F$12:$F$28,SUM!$G$12:$G$28,$E45,$G45,CO$15,$B$15,$B$16,$B$17,$B$18,$B$19,$B$21,$B$22,$B$23,$B$24,$B$25,$B$27,$B$26,$B$28,$F$13,$B$31,$CN$11,$B$29)</f>
        <v>2.6622646556481624</v>
      </c>
      <c r="CP45" s="181">
        <f ca="1">_xll.Export_ParabolicVol_VIXLikeOption(SUM!$F$12:$F$28,SUM!$G$12:$G$28,$E45,$G45,CP$15,$B$15,$B$16,$B$17,$B$18,$B$19,$B$21,$B$22,$B$23,$B$24,$B$25,$B$27,$B$26,$B$28,$F$13,$B$31,$CN$11,$B$29)</f>
        <v>2.3124152439910639</v>
      </c>
      <c r="CQ45" s="181">
        <f ca="1">_xll.Export_ParabolicVol_VIXLikeOption(SUM!$F$12:$F$28,SUM!$G$12:$G$28,$E45,$G45,CQ$15,$B$15,$B$16,$B$17,$B$18,$B$19,$B$21,$B$22,$B$23,$B$24,$B$25,$B$27,$B$26,$B$28,$F$13,$B$31,$CN$11,$B$29)</f>
        <v>2.0214959856811308</v>
      </c>
      <c r="CR45" s="181">
        <f ca="1">_xll.Export_ParabolicVol_VIXLikeOption(SUM!$F$12:$F$28,SUM!$G$12:$G$28,$E45,$G45,CR$15,$B$15,$B$16,$B$17,$B$18,$B$19,$B$21,$B$22,$B$23,$B$24,$B$25,$B$27,$B$26,$B$28,$F$13,$B$31,$CN$11,$B$29)</f>
        <v>1.7876863088301578</v>
      </c>
      <c r="CS45" s="181">
        <f ca="1">_xll.Export_ParabolicVol_VIXLikeOption(SUM!$F$12:$F$28,SUM!$G$12:$G$28,$E45,$G45,CS$15,$B$15,$B$16,$B$17,$B$18,$B$19,$B$21,$B$22,$B$23,$B$24,$B$25,$B$27,$B$26,$B$28,$F$13,$B$31,$CN$11,$B$29)</f>
        <v>1.6087159100497812</v>
      </c>
      <c r="CT45" s="181">
        <f ca="1">_xll.Export_ParabolicVol_VIXLikeOption(SUM!$F$12:$F$28,SUM!$G$12:$G$28,$E45,$G45,CT$15,$B$15,$B$16,$B$17,$B$18,$B$19,$B$21,$B$22,$B$23,$B$24,$B$25,$B$27,$B$26,$B$28,$F$13,$B$31,$CN$11,$B$29)</f>
        <v>1.4820047680922697</v>
      </c>
      <c r="CU45" s="181">
        <f ca="1">_xll.Export_ParabolicVol_VIXLikeOption(SUM!$F$12:$F$28,SUM!$G$12:$G$28,$E45,$G45,CU$15,$B$15,$B$16,$B$17,$B$18,$B$19,$B$21,$B$22,$B$23,$B$24,$B$25,$B$27,$B$26,$B$28,$F$13,$B$31,$CN$11,$B$29)</f>
        <v>1.4048298569316886</v>
      </c>
      <c r="CV45" s="181">
        <f ca="1">_xll.Export_ParabolicVol_VIXLikeOption(SUM!$F$12:$F$28,SUM!$G$12:$G$28,$E45,$G45,CV$15,$B$15,$B$16,$B$17,$B$18,$B$19,$B$21,$B$22,$B$23,$B$24,$B$25,$B$27,$B$26,$B$28,$F$13,$B$31,$CN$11,$B$29)</f>
        <v>1.3744851633298842</v>
      </c>
      <c r="CW45" s="181">
        <f ca="1">_xll.Export_ParabolicVol_VIXLikeOption(SUM!$F$12:$F$28,SUM!$G$12:$G$28,$E45,$G45,CW$15,$B$15,$B$16,$B$17,$B$18,$B$19,$B$21,$B$22,$B$23,$B$24,$B$25,$B$27,$B$26,$B$28,$F$13,$B$31,$CN$11,$B$29)</f>
        <v>1.3883997732568523</v>
      </c>
      <c r="CX45" s="181">
        <f ca="1">_xll.Export_ParabolicVol_VIXLikeOption(SUM!$F$12:$F$28,SUM!$G$12:$G$28,$E45,$G45,CX$15,$B$15,$B$16,$B$17,$B$18,$B$19,$B$21,$B$22,$B$23,$B$24,$B$25,$B$27,$B$26,$B$28,$F$13,$B$31,$CN$11,$B$29)</f>
        <v>1.4441849954796968</v>
      </c>
      <c r="CY45" s="181">
        <f ca="1">_xll.Export_ParabolicVol_VIXLikeOption(SUM!$F$12:$F$28,SUM!$G$12:$G$28,$E45,$G45,CY$15,$B$15,$B$16,$B$17,$B$18,$B$19,$B$21,$B$22,$B$23,$B$24,$B$25,$B$27,$B$26,$B$28,$F$13,$B$31,$CN$11,$B$29)</f>
        <v>1.5395926000817026</v>
      </c>
      <c r="CZ45" s="181">
        <f ca="1">_xll.Export_ParabolicVol_VIXLikeOption(SUM!$F$12:$F$28,SUM!$G$12:$G$28,$E45,$G45,CZ$15,$B$15,$B$16,$B$17,$B$18,$B$19,$B$21,$B$22,$B$23,$B$24,$B$25,$B$27,$B$26,$B$28,$F$13,$B$31,$CN$11,$B$29)</f>
        <v>1.6723793997948173</v>
      </c>
      <c r="DA45" s="181">
        <f ca="1">_xll.Export_ParabolicVol_VIXLikeOption(SUM!$F$12:$F$28,SUM!$G$12:$G$28,$E45,$G45,DA$15,$B$15,$B$16,$B$17,$B$18,$B$19,$B$21,$B$22,$B$23,$B$24,$B$25,$B$27,$B$26,$B$28,$F$13,$B$31,$CN$11,$B$29)</f>
        <v>1.8400866091681525</v>
      </c>
      <c r="DB45" s="181">
        <f ca="1">_xll.Export_ParabolicVol_VIXLikeOption(SUM!$F$12:$F$28,SUM!$G$12:$G$28,$E45,$G45,DB$15,$B$15,$B$16,$B$17,$B$18,$B$19,$B$21,$B$22,$B$23,$B$24,$B$25,$B$27,$B$26,$B$28,$F$13,$B$31,$CN$11,$B$29)</f>
        <v>2.0397552514820023</v>
      </c>
      <c r="DC45" s="181">
        <f ca="1">_xll.Export_ParabolicVol_VIXLikeOption(SUM!$F$12:$F$28,SUM!$G$12:$G$28,$E45,$G45,DC$15,$B$15,$B$16,$B$17,$B$18,$B$19,$B$21,$B$22,$B$23,$B$24,$B$25,$B$27,$B$26,$B$28,$F$13,$B$31,$CN$11,$B$29)</f>
        <v>2.26761189011774</v>
      </c>
      <c r="DD45" s="181">
        <f ca="1">_xll.Export_ParabolicVol_VIXLikeOption(SUM!$F$12:$F$28,SUM!$G$12:$G$28,$E45,$G45,DD$15,$B$15,$B$16,$B$17,$B$18,$B$19,$B$21,$B$22,$B$23,$B$24,$B$25,$B$27,$B$26,$B$28,$F$13,$B$31,$CN$11,$B$29)</f>
        <v>2.518772584667647</v>
      </c>
      <c r="DE45" s="181">
        <f ca="1">_xll.Export_ParabolicVol_VIXLikeOption(SUM!$F$12:$F$28,SUM!$G$12:$G$28,$E45,$G45,DE$15,$B$15,$B$16,$B$17,$B$18,$B$19,$B$21,$B$22,$B$23,$B$24,$B$25,$B$27,$B$26,$B$28,$F$13,$B$31,$CN$11,$B$29)</f>
        <v>2.7870264316381275</v>
      </c>
      <c r="DF45" s="181">
        <f ca="1">_xll.Export_ParabolicVol_VIXLikeOption(SUM!$F$12:$F$28,SUM!$G$12:$G$28,$E45,$G45,DF$15,$B$15,$B$16,$B$17,$B$18,$B$19,$B$21,$B$22,$B$23,$B$24,$B$25,$B$27,$B$26,$B$28,$F$13,$B$31,$CN$11,$B$29)</f>
        <v>3.0647704061457808</v>
      </c>
      <c r="DG45" s="181">
        <f ca="1">_xll.Export_ParabolicVol_VIXLikeOption(SUM!$F$12:$F$28,SUM!$G$12:$G$28,$E45,$G45,DG$15,$B$15,$B$16,$B$17,$B$18,$B$19,$B$21,$B$22,$B$23,$B$24,$B$25,$B$27,$B$26,$B$28,$F$13,$B$31,$CN$11,$B$29)</f>
        <v>3.3431688358032394</v>
      </c>
      <c r="DH45" s="181">
        <f ca="1">_xll.Export_ParabolicVol_VIXLikeOption(SUM!$F$12:$F$28,SUM!$G$12:$G$28,$E45,$G45,DH$15,$B$15,$B$16,$B$17,$B$18,$B$19,$B$21,$B$22,$B$23,$B$24,$B$25,$B$27,$B$26,$B$28,$F$13,$B$31,$CN$11,$B$29)</f>
        <v>3.6125956796058158</v>
      </c>
      <c r="DI45" s="181">
        <f ca="1">_xll.Export_ParabolicVol_VIXLikeOption(SUM!$F$12:$F$28,SUM!$G$12:$G$28,$E45,$G45,DI$15,$B$15,$B$16,$B$17,$B$18,$B$19,$B$21,$B$22,$B$23,$B$24,$B$25,$B$27,$B$26,$B$28,$F$13,$B$31,$CN$11,$B$29)</f>
        <v>3.8633774157037815</v>
      </c>
      <c r="DJ45" s="181">
        <f ca="1">_xll.Export_ParabolicVol_VIXLikeOption(SUM!$F$12:$F$28,SUM!$G$12:$G$28,$E45,$G45,DJ$15,$B$15,$B$16,$B$17,$B$18,$B$19,$B$21,$B$22,$B$23,$B$24,$B$25,$B$27,$B$26,$B$28,$F$13,$B$31,$CN$11,$B$29)</f>
        <v>4.0867844448161348</v>
      </c>
      <c r="DK45" s="181">
        <f ca="1">_xll.Export_ParabolicVol_VIXLikeOption(SUM!$F$12:$F$28,SUM!$G$12:$G$28,$E45,$G45,DK$15,$B$15,$B$16,$B$17,$B$18,$B$19,$B$21,$B$22,$B$23,$B$24,$B$25,$B$27,$B$26,$B$28,$F$13,$B$31,$CN$11,$B$29)</f>
        <v>4.2761262600200824</v>
      </c>
      <c r="DL45" s="181">
        <f ca="1">_xll.Export_ParabolicVol_VIXLikeOption(SUM!$F$12:$F$28,SUM!$G$12:$G$28,$E45,$G45,DL$15,$B$15,$B$16,$B$17,$B$18,$B$19,$B$21,$B$22,$B$23,$B$24,$B$25,$B$27,$B$26,$B$28,$F$13,$B$31,$CN$11,$B$29)</f>
        <v>4.4277149328476151</v>
      </c>
      <c r="DM45" s="181">
        <f ca="1">_xll.Export_ParabolicVol_VIXLikeOption(SUM!$F$12:$F$28,SUM!$G$12:$G$28,$E45,$G45,DM$15,$B$15,$B$16,$B$17,$B$18,$B$19,$B$21,$B$22,$B$23,$B$24,$B$25,$B$27,$B$26,$B$28,$F$13,$B$31,$CN$11,$B$29)</f>
        <v>4.541416085326297</v>
      </c>
    </row>
    <row r="46" spans="5:117" customFormat="1" ht="15.75" thickBot="1">
      <c r="E46" s="26">
        <v>19</v>
      </c>
      <c r="F46" s="42">
        <v>43971</v>
      </c>
      <c r="G46" s="13">
        <f ca="1">(F46-SUM!$B$4)/365.25</f>
        <v>6.1957563312799451</v>
      </c>
      <c r="I46" s="176">
        <f ca="1">_xll.Export_ParabolicVol_SimpleSquareRootCall($E46,$G46,I$15,$B$21,$B$22,$B$23,$B$24,$B$25,$B$27,$B$28,$F$13)</f>
        <v>2.9848862862539569</v>
      </c>
      <c r="J46" s="176">
        <f ca="1">_xll.Export_ParabolicVol_SimpleSquareRootCall($E46,$G46,J$15,$B$21,$B$22,$B$23,$B$24,$B$25,$B$27,$B$28,$F$13)</f>
        <v>2.5727127071409721</v>
      </c>
      <c r="K46" s="176">
        <f ca="1">_xll.Export_ParabolicVol_SimpleSquareRootCall($E46,$G46,K$15,$B$21,$B$22,$B$23,$B$24,$B$25,$B$27,$B$28,$F$13)</f>
        <v>2.2228873897073802</v>
      </c>
      <c r="L46" s="176">
        <f ca="1">_xll.Export_ParabolicVol_SimpleSquareRootCall($E46,$G46,L$15,$B$21,$B$22,$B$23,$B$24,$B$25,$B$27,$B$28,$F$13)</f>
        <v>1.9343385845615366</v>
      </c>
      <c r="M46" s="176">
        <f ca="1">_xll.Export_ParabolicVol_SimpleSquareRootCall($E46,$G46,M$15,$B$21,$B$22,$B$23,$B$24,$B$25,$B$27,$B$28,$F$13)</f>
        <v>1.7053506803406633</v>
      </c>
      <c r="N46" s="176">
        <f ca="1">_xll.Export_ParabolicVol_SimpleSquareRootCall($E46,$G46,N$15,$B$21,$B$22,$B$23,$B$24,$B$25,$B$27,$B$28,$F$13)</f>
        <v>1.533669272023233</v>
      </c>
      <c r="O46" s="176">
        <f ca="1">_xll.Export_ParabolicVol_SimpleSquareRootCall($E46,$G46,O$15,$B$21,$B$22,$B$23,$B$24,$B$25,$B$27,$B$28,$F$13)</f>
        <v>1.4166673377151162</v>
      </c>
      <c r="P46" s="176">
        <f ca="1">_xll.Export_ParabolicVol_SimpleSquareRootCall($E46,$G46,P$15,$B$21,$B$22,$B$23,$B$24,$B$25,$B$27,$B$28,$F$13)</f>
        <v>1.3515402504915595</v>
      </c>
      <c r="Q46" s="176">
        <f ca="1">_xll.Export_ParabolicVol_SimpleSquareRootCall($E46,$G46,Q$15,$B$21,$B$22,$B$23,$B$24,$B$25,$B$27,$B$28,$F$13)</f>
        <v>1.3354863963913988</v>
      </c>
      <c r="R46" s="176">
        <f ca="1">_xll.Export_ParabolicVol_SimpleSquareRootCall($E46,$G46,R$15,$B$21,$B$22,$B$23,$B$24,$B$25,$B$27,$B$28,$F$13)</f>
        <v>1.3658300620079007</v>
      </c>
      <c r="S46" s="176">
        <f ca="1">_xll.Export_ParabolicVol_SimpleSquareRootCall($E46,$G46,S$15,$B$21,$B$22,$B$23,$B$24,$B$25,$B$27,$B$28,$F$13)</f>
        <v>1.4400532009141935</v>
      </c>
      <c r="T46" s="176">
        <f ca="1">_xll.Export_ParabolicVol_SimpleSquareRootCall($E46,$G46,T$15,$B$21,$B$22,$B$23,$B$24,$B$25,$B$27,$B$28,$F$13)</f>
        <v>1.555718228396711</v>
      </c>
      <c r="U46" s="176">
        <f ca="1">_xll.Export_ParabolicVol_SimpleSquareRootCall($E46,$G46,U$15,$B$21,$B$22,$B$23,$B$24,$B$25,$B$27,$B$28,$F$13)</f>
        <v>1.7102813031623583</v>
      </c>
      <c r="V46" s="176">
        <f ca="1">_xll.Export_ParabolicVol_SimpleSquareRootCall($E46,$G46,V$15,$B$21,$B$22,$B$23,$B$24,$B$25,$B$27,$B$28,$F$13)</f>
        <v>1.9008124137662452</v>
      </c>
      <c r="W46" s="176">
        <f ca="1">_xll.Export_ParabolicVol_SimpleSquareRootCall($E46,$G46,W$15,$B$21,$B$22,$B$23,$B$24,$B$25,$B$27,$B$28,$F$13)</f>
        <v>2.123654839014018</v>
      </c>
      <c r="X46" s="176">
        <f ca="1">_xll.Export_ParabolicVol_SimpleSquareRootCall($E46,$G46,X$15,$B$21,$B$22,$B$23,$B$24,$B$25,$B$27,$B$28,$F$13)</f>
        <v>2.3740729867111079</v>
      </c>
      <c r="Y46" s="176">
        <f ca="1">_xll.Export_ParabolicVol_SimpleSquareRootCall($E46,$G46,Y$15,$B$21,$B$22,$B$23,$B$24,$B$25,$B$27,$B$28,$F$13)</f>
        <v>2.6459543662279819</v>
      </c>
      <c r="Z46" s="176">
        <f ca="1">_xll.Export_ParabolicVol_SimpleSquareRootCall($E46,$G46,Z$15,$B$21,$B$22,$B$23,$B$24,$B$25,$B$27,$B$28,$F$13)</f>
        <v>2.9316464693018589</v>
      </c>
      <c r="AA46" s="176">
        <f ca="1">_xll.Export_ParabolicVol_SimpleSquareRootCall($E46,$G46,AA$15,$B$21,$B$22,$B$23,$B$24,$B$25,$B$27,$B$28,$F$13)</f>
        <v>3.2220172761296433</v>
      </c>
      <c r="AB46" s="176">
        <f ca="1">_xll.Export_ParabolicVol_SimpleSquareRootCall($E46,$G46,AB$15,$B$21,$B$22,$B$23,$B$24,$B$25,$B$27,$B$28,$F$13)</f>
        <v>3.5068200422709785</v>
      </c>
      <c r="AC46" s="176">
        <f ca="1">_xll.Export_ParabolicVol_SimpleSquareRootCall($E46,$G46,AC$15,$B$21,$B$22,$B$23,$B$24,$B$25,$B$27,$B$28,$F$13)</f>
        <v>3.7754078966505231</v>
      </c>
      <c r="AD46" s="176">
        <f ca="1">_xll.Export_ParabolicVol_SimpleSquareRootCall($E46,$G46,AD$15,$B$21,$B$22,$B$23,$B$24,$B$25,$B$27,$B$28,$F$13)</f>
        <v>4.0177728749207375</v>
      </c>
      <c r="AE46" s="176">
        <f ca="1">_xll.Export_ParabolicVol_SimpleSquareRootCall($E46,$G46,AE$15,$B$21,$B$22,$B$23,$B$24,$B$25,$B$27,$B$28,$F$13)</f>
        <v>4.2257791112470615</v>
      </c>
      <c r="AF46" s="176">
        <f ca="1">_xll.Export_ParabolicVol_SimpleSquareRootCall($E46,$G46,AF$15,$B$21,$B$22,$B$23,$B$24,$B$25,$B$27,$B$28,$F$13)</f>
        <v>4.3943432501016035</v>
      </c>
      <c r="AG46" s="176">
        <f ca="1">_xll.Export_ParabolicVol_SimpleSquareRootCall($E46,$G46,AG$15,$B$21,$B$22,$B$23,$B$24,$B$25,$B$27,$B$28,$F$13)</f>
        <v>4.5222345985886543</v>
      </c>
      <c r="AH46" s="176">
        <f ca="1">_xll.Export_ParabolicVol_SimpleSquareRootCall($E46,$G46,AH$15,$B$21,$B$22,$B$23,$B$24,$B$25,$B$27,$B$28,$F$13)</f>
        <v>4.6121863622896067</v>
      </c>
      <c r="AJ46" s="176">
        <f ca="1">_xll.Export_Bergomi_SimpleSquareRootCall($E46,$G46,AJ$15,$B$15,$B$16,$B$17,$B$18,$B$19,$G46,$G46+$B$31,SUM!$F$12:$F$28,SUM!$G$12:$G$28,$B$21,$B$22,$B$23,$B$24,$B$25,$B$26,$B$27,$B$28,$B$29,$F$13)</f>
        <v>2.9849212723351335</v>
      </c>
      <c r="AK46" s="176">
        <f ca="1">_xll.Export_Bergomi_SimpleSquareRootCall($E46,$G46,AK$15,$B$15,$B$16,$B$17,$B$18,$B$19,$G46,$G46+$B$31,SUM!$F$12:$F$28,SUM!$G$12:$G$28,$B$21,$B$22,$B$23,$B$24,$B$25,$B$26,$B$27,$B$28,$B$29,$F$13)</f>
        <v>2.5726749966829754</v>
      </c>
      <c r="AL46" s="176">
        <f ca="1">_xll.Export_Bergomi_SimpleSquareRootCall($E46,$G46,AL$15,$B$15,$B$16,$B$17,$B$18,$B$19,$G46,$G46+$B$31,SUM!$F$12:$F$28,SUM!$G$12:$G$28,$B$21,$B$22,$B$23,$B$24,$B$25,$B$26,$B$27,$B$28,$B$29,$F$13)</f>
        <v>2.2227852841031019</v>
      </c>
      <c r="AM46" s="176">
        <f ca="1">_xll.Export_Bergomi_SimpleSquareRootCall($E46,$G46,AM$15,$B$15,$B$16,$B$17,$B$18,$B$19,$G46,$G46+$B$31,SUM!$F$12:$F$28,SUM!$G$12:$G$28,$B$21,$B$22,$B$23,$B$24,$B$25,$B$26,$B$27,$B$28,$B$29,$F$13)</f>
        <v>1.9341796124638408</v>
      </c>
      <c r="AN46" s="176">
        <f ca="1">_xll.Export_Bergomi_SimpleSquareRootCall($E46,$G46,AN$15,$B$15,$B$16,$B$17,$B$18,$B$19,$G46,$G46+$B$31,SUM!$F$12:$F$28,SUM!$G$12:$G$28,$B$21,$B$22,$B$23,$B$24,$B$25,$B$26,$B$27,$B$28,$B$29,$F$13)</f>
        <v>1.7051411723579855</v>
      </c>
      <c r="AO46" s="176">
        <f ca="1">_xll.Export_Bergomi_SimpleSquareRootCall($E46,$G46,AO$15,$B$15,$B$16,$B$17,$B$18,$B$19,$G46,$G46+$B$31,SUM!$F$12:$F$28,SUM!$G$12:$G$28,$B$21,$B$22,$B$23,$B$24,$B$25,$B$26,$B$27,$B$28,$B$29,$F$13)</f>
        <v>1.5334140927761926</v>
      </c>
      <c r="AP46" s="176">
        <f ca="1">_xll.Export_Bergomi_SimpleSquareRootCall($E46,$G46,AP$15,$B$15,$B$16,$B$17,$B$18,$B$19,$G46,$G46+$B$31,SUM!$F$12:$F$28,SUM!$G$12:$G$28,$B$21,$B$22,$B$23,$B$24,$B$25,$B$26,$B$27,$B$28,$B$29,$F$13)</f>
        <v>1.4163697921311249</v>
      </c>
      <c r="AQ46" s="176">
        <f ca="1">_xll.Export_Bergomi_SimpleSquareRootCall($E46,$G46,AQ$15,$B$15,$B$16,$B$17,$B$18,$B$19,$G46,$G46+$B$31,SUM!$F$12:$F$28,SUM!$G$12:$G$28,$B$21,$B$22,$B$23,$B$24,$B$25,$B$26,$B$27,$B$28,$B$29,$F$13)</f>
        <v>1.3512021655554762</v>
      </c>
      <c r="AR46" s="176">
        <f ca="1">_xll.Export_Bergomi_SimpleSquareRootCall($E46,$G46,AR$15,$B$15,$B$16,$B$17,$B$18,$B$19,$G46,$G46+$B$31,SUM!$F$12:$F$28,SUM!$G$12:$G$28,$B$21,$B$22,$B$23,$B$24,$B$25,$B$26,$B$27,$B$28,$B$29,$F$13)</f>
        <v>1.335108364474999</v>
      </c>
      <c r="AS46" s="176">
        <f ca="1">_xll.Export_Bergomi_SimpleSquareRootCall($E46,$G46,AS$15,$B$15,$B$16,$B$17,$B$18,$B$19,$G46,$G46+$B$31,SUM!$F$12:$F$28,SUM!$G$12:$G$28,$B$21,$B$22,$B$23,$B$24,$B$25,$B$26,$B$27,$B$28,$B$29,$F$13)</f>
        <v>1.3654118223664486</v>
      </c>
      <c r="AT46" s="176">
        <f ca="1">_xll.Export_Bergomi_SimpleSquareRootCall($E46,$G46,AT$15,$B$15,$B$16,$B$17,$B$18,$B$19,$G46,$G46+$B$31,SUM!$F$12:$F$28,SUM!$G$12:$G$28,$B$21,$B$22,$B$23,$B$24,$B$25,$B$26,$B$27,$B$28,$B$29,$F$13)</f>
        <v>1.4395941333409767</v>
      </c>
      <c r="AU46" s="176">
        <f ca="1">_xll.Export_Bergomi_SimpleSquareRootCall($E46,$G46,AU$15,$B$15,$B$16,$B$17,$B$18,$B$19,$G46,$G46+$B$31,SUM!$F$12:$F$28,SUM!$G$12:$G$28,$B$21,$B$22,$B$23,$B$24,$B$25,$B$26,$B$27,$B$28,$B$29,$F$13)</f>
        <v>1.5552179347340107</v>
      </c>
      <c r="AV46" s="176">
        <f ca="1">_xll.Export_Bergomi_SimpleSquareRootCall($E46,$G46,AV$15,$B$15,$B$16,$B$17,$B$18,$B$19,$G46,$G46+$B$31,SUM!$F$12:$F$28,SUM!$G$12:$G$28,$B$21,$B$22,$B$23,$B$24,$B$25,$B$26,$B$27,$B$28,$B$29,$F$13)</f>
        <v>1.7097402532628474</v>
      </c>
      <c r="AW46" s="176">
        <f ca="1">_xll.Export_Bergomi_SimpleSquareRootCall($E46,$G46,AW$15,$B$15,$B$16,$B$17,$B$18,$B$19,$G46,$G46+$B$31,SUM!$F$12:$F$28,SUM!$G$12:$G$28,$B$21,$B$22,$B$23,$B$24,$B$25,$B$26,$B$27,$B$28,$B$29,$F$13)</f>
        <v>1.9002326272341223</v>
      </c>
      <c r="AX46" s="176">
        <f ca="1">_xll.Export_Bergomi_SimpleSquareRootCall($E46,$G46,AX$15,$B$15,$B$16,$B$17,$B$18,$B$19,$G46,$G46+$B$31,SUM!$F$12:$F$28,SUM!$G$12:$G$28,$B$21,$B$22,$B$23,$B$24,$B$25,$B$26,$B$27,$B$28,$B$29,$F$13)</f>
        <v>2.1230405589114429</v>
      </c>
      <c r="AY46" s="176">
        <f ca="1">_xll.Export_Bergomi_SimpleSquareRootCall($E46,$G46,AY$15,$B$15,$B$16,$B$17,$B$18,$B$19,$G46,$G46+$B$31,SUM!$F$12:$F$28,SUM!$G$12:$G$28,$B$21,$B$22,$B$23,$B$24,$B$25,$B$26,$B$27,$B$28,$B$29,$F$13)</f>
        <v>2.3734312754906011</v>
      </c>
      <c r="AZ46" s="176">
        <f ca="1">_xll.Export_Bergomi_SimpleSquareRootCall($E46,$G46,AZ$15,$B$15,$B$16,$B$17,$B$18,$B$19,$G46,$G46+$B$31,SUM!$F$12:$F$28,SUM!$G$12:$G$28,$B$21,$B$22,$B$23,$B$24,$B$25,$B$26,$B$27,$B$28,$B$29,$F$13)</f>
        <v>2.645295520351064</v>
      </c>
      <c r="BA46" s="176">
        <f ca="1">_xll.Export_Bergomi_SimpleSquareRootCall($E46,$G46,BA$15,$B$15,$B$16,$B$17,$B$18,$B$19,$G46,$G46+$B$31,SUM!$F$12:$F$28,SUM!$G$12:$G$28,$B$21,$B$22,$B$23,$B$24,$B$25,$B$26,$B$27,$B$28,$B$29,$F$13)</f>
        <v>2.9309841153969889</v>
      </c>
      <c r="BB46" s="176">
        <f ca="1">_xll.Export_Bergomi_SimpleSquareRootCall($E46,$G46,BB$15,$B$15,$B$16,$B$17,$B$18,$B$19,$G46,$G46+$B$31,SUM!$F$12:$F$28,SUM!$G$12:$G$28,$B$21,$B$22,$B$23,$B$24,$B$25,$B$26,$B$27,$B$28,$B$29,$F$13)</f>
        <v>3.2213679928832324</v>
      </c>
      <c r="BC46" s="176">
        <f ca="1">_xll.Export_Bergomi_SimpleSquareRootCall($E46,$G46,BC$15,$B$15,$B$16,$B$17,$B$18,$B$19,$G46,$G46+$B$31,SUM!$F$12:$F$28,SUM!$G$12:$G$28,$B$21,$B$22,$B$23,$B$24,$B$25,$B$26,$B$27,$B$28,$B$29,$F$13)</f>
        <v>3.5062023702103864</v>
      </c>
      <c r="BD46" s="176">
        <f ca="1">_xll.Export_Bergomi_SimpleSquareRootCall($E46,$G46,BD$15,$B$15,$B$16,$B$17,$B$18,$B$19,$G46,$G46+$B$31,SUM!$F$12:$F$28,SUM!$G$12:$G$28,$B$21,$B$22,$B$23,$B$24,$B$25,$B$26,$B$27,$B$28,$B$29,$F$13)</f>
        <v>3.7748406773099208</v>
      </c>
      <c r="BE46" s="176">
        <f ca="1">_xll.Export_Bergomi_SimpleSquareRootCall($E46,$G46,BE$15,$B$15,$B$16,$B$17,$B$18,$B$19,$G46,$G46+$B$31,SUM!$F$12:$F$28,SUM!$G$12:$G$28,$B$21,$B$22,$B$23,$B$24,$B$25,$B$26,$B$27,$B$28,$B$29,$F$13)</f>
        <v>4.0172730182147243</v>
      </c>
      <c r="BF46" s="176">
        <f ca="1">_xll.Export_Bergomi_SimpleSquareRootCall($E46,$G46,BF$15,$B$15,$B$16,$B$17,$B$18,$B$19,$G46,$G46+$B$31,SUM!$F$12:$F$28,SUM!$G$12:$G$28,$B$21,$B$22,$B$23,$B$24,$B$25,$B$26,$B$27,$B$28,$B$29,$F$13)</f>
        <v>4.2253591143209999</v>
      </c>
      <c r="BG46" s="176">
        <f ca="1">_xll.Export_Bergomi_SimpleSquareRootCall($E46,$G46,BG$15,$B$15,$B$16,$B$17,$B$18,$B$19,$G46,$G46+$B$31,SUM!$F$12:$F$28,SUM!$G$12:$G$28,$B$21,$B$22,$B$23,$B$24,$B$25,$B$26,$B$27,$B$28,$B$29,$F$13)</f>
        <v>4.3940090225610291</v>
      </c>
      <c r="BH46" s="176">
        <f ca="1">_xll.Export_Bergomi_SimpleSquareRootCall($E46,$G46,BH$15,$B$15,$B$16,$B$17,$B$18,$B$19,$G46,$G46+$B$31,SUM!$F$12:$F$28,SUM!$G$12:$G$28,$B$21,$B$22,$B$23,$B$24,$B$25,$B$26,$B$27,$B$28,$B$29,$F$13)</f>
        <v>4.5219842728531479</v>
      </c>
      <c r="BI46" s="176">
        <f ca="1">_xll.Export_Bergomi_SimpleSquareRootCall($E46,$G46,BI$15,$B$15,$B$16,$B$17,$B$18,$B$19,$G46,$G46+$B$31,SUM!$F$12:$F$28,SUM!$G$12:$G$28,$B$21,$B$22,$B$23,$B$24,$B$25,$B$26,$B$27,$B$28,$B$29,$F$13)</f>
        <v>4.6120106486037971</v>
      </c>
      <c r="BL46" s="169" t="e">
        <f ca="1">_xll.Export_ParabolicVol_VolSwapOption($G46,$G46,$G46+$B$31,BL$15,$B$15,$B$16,$B$17,$B$18,$B$19,$B$21,$B$22,$B$23,$B$24,SUM!$F$12:$F$28,SUM!$G$12:$G$28,OptionRacine!$B$27,OptionRacine!$B$26,OptionRacine!$B$28,OptionRacine!$F$13,OptionRacine!$BL$11,OptionRacine!$B$29)</f>
        <v>#VALUE!</v>
      </c>
      <c r="BM46" s="169" t="e">
        <f ca="1">_xll.Export_ParabolicVol_VolSwapOption($G46,$G46,$G46+$B$31,BM$15,$B$15,$B$16,$B$17,$B$18,$B$19,$B$21,$B$22,$B$23,$B$24,SUM!$F$12:$F$28,SUM!$G$12:$G$28,OptionRacine!$B$27,OptionRacine!$B$26,OptionRacine!$B$28,OptionRacine!$F$13,OptionRacine!$BL$11,OptionRacine!$B$29)</f>
        <v>#VALUE!</v>
      </c>
      <c r="BN46" s="169" t="e">
        <f ca="1">_xll.Export_ParabolicVol_VolSwapOption($G46,$G46,$G46+$B$31,BN$15,$B$15,$B$16,$B$17,$B$18,$B$19,$B$21,$B$22,$B$23,$B$24,SUM!$F$12:$F$28,SUM!$G$12:$G$28,OptionRacine!$B$27,OptionRacine!$B$26,OptionRacine!$B$28,OptionRacine!$F$13,OptionRacine!$BL$11,OptionRacine!$B$29)</f>
        <v>#VALUE!</v>
      </c>
      <c r="BO46" s="169" t="e">
        <f ca="1">_xll.Export_ParabolicVol_VolSwapOption($G46,$G46,$G46+$B$31,BO$15,$B$15,$B$16,$B$17,$B$18,$B$19,$B$21,$B$22,$B$23,$B$24,SUM!$F$12:$F$28,SUM!$G$12:$G$28,OptionRacine!$B$27,OptionRacine!$B$26,OptionRacine!$B$28,OptionRacine!$F$13,OptionRacine!$BL$11,OptionRacine!$B$29)</f>
        <v>#VALUE!</v>
      </c>
      <c r="BP46" s="169" t="e">
        <f ca="1">_xll.Export_ParabolicVol_VolSwapOption($G46,$G46,$G46+$B$31,BP$15,$B$15,$B$16,$B$17,$B$18,$B$19,$B$21,$B$22,$B$23,$B$24,SUM!$F$12:$F$28,SUM!$G$12:$G$28,OptionRacine!$B$27,OptionRacine!$B$26,OptionRacine!$B$28,OptionRacine!$F$13,OptionRacine!$BL$11,OptionRacine!$B$29)</f>
        <v>#VALUE!</v>
      </c>
      <c r="BQ46" s="169" t="e">
        <f ca="1">_xll.Export_ParabolicVol_VolSwapOption($G46,$G46,$G46+$B$31,BQ$15,$B$15,$B$16,$B$17,$B$18,$B$19,$B$21,$B$22,$B$23,$B$24,SUM!$F$12:$F$28,SUM!$G$12:$G$28,OptionRacine!$B$27,OptionRacine!$B$26,OptionRacine!$B$28,OptionRacine!$F$13,OptionRacine!$BL$11,OptionRacine!$B$29)</f>
        <v>#VALUE!</v>
      </c>
      <c r="BR46" s="169" t="e">
        <f ca="1">_xll.Export_ParabolicVol_VolSwapOption($G46,$G46,$G46+$B$31,BR$15,$B$15,$B$16,$B$17,$B$18,$B$19,$B$21,$B$22,$B$23,$B$24,SUM!$F$12:$F$28,SUM!$G$12:$G$28,OptionRacine!$B$27,OptionRacine!$B$26,OptionRacine!$B$28,OptionRacine!$F$13,OptionRacine!$BL$11,OptionRacine!$B$29)</f>
        <v>#VALUE!</v>
      </c>
      <c r="BS46" s="169" t="e">
        <f ca="1">_xll.Export_ParabolicVol_VolSwapOption($G46,$G46,$G46+$B$31,BS$15,$B$15,$B$16,$B$17,$B$18,$B$19,$B$21,$B$22,$B$23,$B$24,SUM!$F$12:$F$28,SUM!$G$12:$G$28,OptionRacine!$B$27,OptionRacine!$B$26,OptionRacine!$B$28,OptionRacine!$F$13,OptionRacine!$BL$11,OptionRacine!$B$29)</f>
        <v>#VALUE!</v>
      </c>
      <c r="BT46" s="169" t="e">
        <f ca="1">_xll.Export_ParabolicVol_VolSwapOption($G46,$G46,$G46+$B$31,BT$15,$B$15,$B$16,$B$17,$B$18,$B$19,$B$21,$B$22,$B$23,$B$24,SUM!$F$12:$F$28,SUM!$G$12:$G$28,OptionRacine!$B$27,OptionRacine!$B$26,OptionRacine!$B$28,OptionRacine!$F$13,OptionRacine!$BL$11,OptionRacine!$B$29)</f>
        <v>#VALUE!</v>
      </c>
      <c r="BU46" s="169" t="e">
        <f ca="1">_xll.Export_ParabolicVol_VolSwapOption($G46,$G46,$G46+$B$31,BU$15,$B$15,$B$16,$B$17,$B$18,$B$19,$B$21,$B$22,$B$23,$B$24,SUM!$F$12:$F$28,SUM!$G$12:$G$28,OptionRacine!$B$27,OptionRacine!$B$26,OptionRacine!$B$28,OptionRacine!$F$13,OptionRacine!$BL$11,OptionRacine!$B$29)</f>
        <v>#VALUE!</v>
      </c>
      <c r="BV46" s="169" t="e">
        <f ca="1">_xll.Export_ParabolicVol_VolSwapOption($G46,$G46,$G46+$B$31,BV$15,$B$15,$B$16,$B$17,$B$18,$B$19,$B$21,$B$22,$B$23,$B$24,SUM!$F$12:$F$28,SUM!$G$12:$G$28,OptionRacine!$B$27,OptionRacine!$B$26,OptionRacine!$B$28,OptionRacine!$F$13,OptionRacine!$BL$11,OptionRacine!$B$29)</f>
        <v>#VALUE!</v>
      </c>
      <c r="BW46" s="169" t="e">
        <f ca="1">_xll.Export_ParabolicVol_VolSwapOption($G46,$G46,$G46+$B$31,BW$15,$B$15,$B$16,$B$17,$B$18,$B$19,$B$21,$B$22,$B$23,$B$24,SUM!$F$12:$F$28,SUM!$G$12:$G$28,OptionRacine!$B$27,OptionRacine!$B$26,OptionRacine!$B$28,OptionRacine!$F$13,OptionRacine!$BL$11,OptionRacine!$B$29)</f>
        <v>#VALUE!</v>
      </c>
      <c r="BX46" s="169" t="e">
        <f ca="1">_xll.Export_ParabolicVol_VolSwapOption($G46,$G46,$G46+$B$31,BX$15,$B$15,$B$16,$B$17,$B$18,$B$19,$B$21,$B$22,$B$23,$B$24,SUM!$F$12:$F$28,SUM!$G$12:$G$28,OptionRacine!$B$27,OptionRacine!$B$26,OptionRacine!$B$28,OptionRacine!$F$13,OptionRacine!$BL$11,OptionRacine!$B$29)</f>
        <v>#VALUE!</v>
      </c>
      <c r="BY46" s="169" t="e">
        <f ca="1">_xll.Export_ParabolicVol_VolSwapOption($G46,$G46,$G46+$B$31,BY$15,$B$15,$B$16,$B$17,$B$18,$B$19,$B$21,$B$22,$B$23,$B$24,SUM!$F$12:$F$28,SUM!$G$12:$G$28,OptionRacine!$B$27,OptionRacine!$B$26,OptionRacine!$B$28,OptionRacine!$F$13,OptionRacine!$BL$11,OptionRacine!$B$29)</f>
        <v>#VALUE!</v>
      </c>
      <c r="BZ46" s="169" t="e">
        <f ca="1">_xll.Export_ParabolicVol_VolSwapOption($G46,$G46,$G46+$B$31,BZ$15,$B$15,$B$16,$B$17,$B$18,$B$19,$B$21,$B$22,$B$23,$B$24,SUM!$F$12:$F$28,SUM!$G$12:$G$28,OptionRacine!$B$27,OptionRacine!$B$26,OptionRacine!$B$28,OptionRacine!$F$13,OptionRacine!$BL$11,OptionRacine!$B$29)</f>
        <v>#VALUE!</v>
      </c>
      <c r="CA46" s="169" t="e">
        <f ca="1">_xll.Export_ParabolicVol_VolSwapOption($G46,$G46,$G46+$B$31,CA$15,$B$15,$B$16,$B$17,$B$18,$B$19,$B$21,$B$22,$B$23,$B$24,SUM!$F$12:$F$28,SUM!$G$12:$G$28,OptionRacine!$B$27,OptionRacine!$B$26,OptionRacine!$B$28,OptionRacine!$F$13,OptionRacine!$BL$11,OptionRacine!$B$29)</f>
        <v>#VALUE!</v>
      </c>
      <c r="CB46" s="169" t="e">
        <f ca="1">_xll.Export_ParabolicVol_VolSwapOption($G46,$G46,$G46+$B$31,CB$15,$B$15,$B$16,$B$17,$B$18,$B$19,$B$21,$B$22,$B$23,$B$24,SUM!$F$12:$F$28,SUM!$G$12:$G$28,OptionRacine!$B$27,OptionRacine!$B$26,OptionRacine!$B$28,OptionRacine!$F$13,OptionRacine!$BL$11,OptionRacine!$B$29)</f>
        <v>#VALUE!</v>
      </c>
      <c r="CC46" s="169" t="e">
        <f ca="1">_xll.Export_ParabolicVol_VolSwapOption($G46,$G46,$G46+$B$31,CC$15,$B$15,$B$16,$B$17,$B$18,$B$19,$B$21,$B$22,$B$23,$B$24,SUM!$F$12:$F$28,SUM!$G$12:$G$28,OptionRacine!$B$27,OptionRacine!$B$26,OptionRacine!$B$28,OptionRacine!$F$13,OptionRacine!$BL$11,OptionRacine!$B$29)</f>
        <v>#VALUE!</v>
      </c>
      <c r="CD46" s="169" t="e">
        <f ca="1">_xll.Export_ParabolicVol_VolSwapOption($G46,$G46,$G46+$B$31,CD$15,$B$15,$B$16,$B$17,$B$18,$B$19,$B$21,$B$22,$B$23,$B$24,SUM!$F$12:$F$28,SUM!$G$12:$G$28,OptionRacine!$B$27,OptionRacine!$B$26,OptionRacine!$B$28,OptionRacine!$F$13,OptionRacine!$BL$11,OptionRacine!$B$29)</f>
        <v>#VALUE!</v>
      </c>
      <c r="CE46" s="169" t="e">
        <f ca="1">_xll.Export_ParabolicVol_VolSwapOption($G46,$G46,$G46+$B$31,CE$15,$B$15,$B$16,$B$17,$B$18,$B$19,$B$21,$B$22,$B$23,$B$24,SUM!$F$12:$F$28,SUM!$G$12:$G$28,OptionRacine!$B$27,OptionRacine!$B$26,OptionRacine!$B$28,OptionRacine!$F$13,OptionRacine!$BL$11,OptionRacine!$B$29)</f>
        <v>#VALUE!</v>
      </c>
      <c r="CF46" s="169" t="e">
        <f ca="1">_xll.Export_ParabolicVol_VolSwapOption($G46,$G46,$G46+$B$31,CF$15,$B$15,$B$16,$B$17,$B$18,$B$19,$B$21,$B$22,$B$23,$B$24,SUM!$F$12:$F$28,SUM!$G$12:$G$28,OptionRacine!$B$27,OptionRacine!$B$26,OptionRacine!$B$28,OptionRacine!$F$13,OptionRacine!$BL$11,OptionRacine!$B$29)</f>
        <v>#VALUE!</v>
      </c>
      <c r="CG46" s="169" t="e">
        <f ca="1">_xll.Export_ParabolicVol_VolSwapOption($G46,$G46,$G46+$B$31,CG$15,$B$15,$B$16,$B$17,$B$18,$B$19,$B$21,$B$22,$B$23,$B$24,SUM!$F$12:$F$28,SUM!$G$12:$G$28,OptionRacine!$B$27,OptionRacine!$B$26,OptionRacine!$B$28,OptionRacine!$F$13,OptionRacine!$BL$11,OptionRacine!$B$29)</f>
        <v>#VALUE!</v>
      </c>
      <c r="CH46" s="169" t="e">
        <f ca="1">_xll.Export_ParabolicVol_VolSwapOption($G46,$G46,$G46+$B$31,CH$15,$B$15,$B$16,$B$17,$B$18,$B$19,$B$21,$B$22,$B$23,$B$24,SUM!$F$12:$F$28,SUM!$G$12:$G$28,OptionRacine!$B$27,OptionRacine!$B$26,OptionRacine!$B$28,OptionRacine!$F$13,OptionRacine!$BL$11,OptionRacine!$B$29)</f>
        <v>#VALUE!</v>
      </c>
      <c r="CI46" s="169" t="e">
        <f ca="1">_xll.Export_ParabolicVol_VolSwapOption($G46,$G46,$G46+$B$31,CI$15,$B$15,$B$16,$B$17,$B$18,$B$19,$B$21,$B$22,$B$23,$B$24,SUM!$F$12:$F$28,SUM!$G$12:$G$28,OptionRacine!$B$27,OptionRacine!$B$26,OptionRacine!$B$28,OptionRacine!$F$13,OptionRacine!$BL$11,OptionRacine!$B$29)</f>
        <v>#VALUE!</v>
      </c>
      <c r="CJ46" s="169" t="e">
        <f ca="1">_xll.Export_ParabolicVol_VolSwapOption($G46,$G46,$G46+$B$31,CJ$15,$B$15,$B$16,$B$17,$B$18,$B$19,$B$21,$B$22,$B$23,$B$24,SUM!$F$12:$F$28,SUM!$G$12:$G$28,OptionRacine!$B$27,OptionRacine!$B$26,OptionRacine!$B$28,OptionRacine!$F$13,OptionRacine!$BL$11,OptionRacine!$B$29)</f>
        <v>#VALUE!</v>
      </c>
      <c r="CK46" s="169" t="e">
        <f ca="1">_xll.Export_ParabolicVol_VolSwapOption($G46,$G46,$G46+$B$31,CK$15,$B$15,$B$16,$B$17,$B$18,$B$19,$B$21,$B$22,$B$23,$B$24,SUM!$F$12:$F$28,SUM!$G$12:$G$28,OptionRacine!$B$27,OptionRacine!$B$26,OptionRacine!$B$28,OptionRacine!$F$13,OptionRacine!$BL$11,OptionRacine!$B$29)</f>
        <v>#VALUE!</v>
      </c>
      <c r="CN46" s="181">
        <f ca="1">_xll.Export_ParabolicVol_VIXLikeOption(SUM!$F$12:$F$28,SUM!$G$12:$G$28,$E46,$G46,CN$15,$B$15,$B$16,$B$17,$B$18,$B$19,$B$21,$B$22,$B$23,$B$24,$B$25,$B$27,$B$26,$B$28,$F$13,$B$31,$CN$11,$B$29)</f>
        <v>2.9849212723351335</v>
      </c>
      <c r="CO46" s="181">
        <f ca="1">_xll.Export_ParabolicVol_VIXLikeOption(SUM!$F$12:$F$28,SUM!$G$12:$G$28,$E46,$G46,CO$15,$B$15,$B$16,$B$17,$B$18,$B$19,$B$21,$B$22,$B$23,$B$24,$B$25,$B$27,$B$26,$B$28,$F$13,$B$31,$CN$11,$B$29)</f>
        <v>2.5726749966829754</v>
      </c>
      <c r="CP46" s="181">
        <f ca="1">_xll.Export_ParabolicVol_VIXLikeOption(SUM!$F$12:$F$28,SUM!$G$12:$G$28,$E46,$G46,CP$15,$B$15,$B$16,$B$17,$B$18,$B$19,$B$21,$B$22,$B$23,$B$24,$B$25,$B$27,$B$26,$B$28,$F$13,$B$31,$CN$11,$B$29)</f>
        <v>2.2227852841031019</v>
      </c>
      <c r="CQ46" s="181">
        <f ca="1">_xll.Export_ParabolicVol_VIXLikeOption(SUM!$F$12:$F$28,SUM!$G$12:$G$28,$E46,$G46,CQ$15,$B$15,$B$16,$B$17,$B$18,$B$19,$B$21,$B$22,$B$23,$B$24,$B$25,$B$27,$B$26,$B$28,$F$13,$B$31,$CN$11,$B$29)</f>
        <v>1.9341796124638408</v>
      </c>
      <c r="CR46" s="181">
        <f ca="1">_xll.Export_ParabolicVol_VIXLikeOption(SUM!$F$12:$F$28,SUM!$G$12:$G$28,$E46,$G46,CR$15,$B$15,$B$16,$B$17,$B$18,$B$19,$B$21,$B$22,$B$23,$B$24,$B$25,$B$27,$B$26,$B$28,$F$13,$B$31,$CN$11,$B$29)</f>
        <v>1.7051411723579855</v>
      </c>
      <c r="CS46" s="181">
        <f ca="1">_xll.Export_ParabolicVol_VIXLikeOption(SUM!$F$12:$F$28,SUM!$G$12:$G$28,$E46,$G46,CS$15,$B$15,$B$16,$B$17,$B$18,$B$19,$B$21,$B$22,$B$23,$B$24,$B$25,$B$27,$B$26,$B$28,$F$13,$B$31,$CN$11,$B$29)</f>
        <v>1.5334140927761926</v>
      </c>
      <c r="CT46" s="181">
        <f ca="1">_xll.Export_ParabolicVol_VIXLikeOption(SUM!$F$12:$F$28,SUM!$G$12:$G$28,$E46,$G46,CT$15,$B$15,$B$16,$B$17,$B$18,$B$19,$B$21,$B$22,$B$23,$B$24,$B$25,$B$27,$B$26,$B$28,$F$13,$B$31,$CN$11,$B$29)</f>
        <v>1.4163697921311249</v>
      </c>
      <c r="CU46" s="181">
        <f ca="1">_xll.Export_ParabolicVol_VIXLikeOption(SUM!$F$12:$F$28,SUM!$G$12:$G$28,$E46,$G46,CU$15,$B$15,$B$16,$B$17,$B$18,$B$19,$B$21,$B$22,$B$23,$B$24,$B$25,$B$27,$B$26,$B$28,$F$13,$B$31,$CN$11,$B$29)</f>
        <v>1.3512021655554762</v>
      </c>
      <c r="CV46" s="181">
        <f ca="1">_xll.Export_ParabolicVol_VIXLikeOption(SUM!$F$12:$F$28,SUM!$G$12:$G$28,$E46,$G46,CV$15,$B$15,$B$16,$B$17,$B$18,$B$19,$B$21,$B$22,$B$23,$B$24,$B$25,$B$27,$B$26,$B$28,$F$13,$B$31,$CN$11,$B$29)</f>
        <v>1.335108364474999</v>
      </c>
      <c r="CW46" s="181">
        <f ca="1">_xll.Export_ParabolicVol_VIXLikeOption(SUM!$F$12:$F$28,SUM!$G$12:$G$28,$E46,$G46,CW$15,$B$15,$B$16,$B$17,$B$18,$B$19,$B$21,$B$22,$B$23,$B$24,$B$25,$B$27,$B$26,$B$28,$F$13,$B$31,$CN$11,$B$29)</f>
        <v>1.3654118223664486</v>
      </c>
      <c r="CX46" s="181">
        <f ca="1">_xll.Export_ParabolicVol_VIXLikeOption(SUM!$F$12:$F$28,SUM!$G$12:$G$28,$E46,$G46,CX$15,$B$15,$B$16,$B$17,$B$18,$B$19,$B$21,$B$22,$B$23,$B$24,$B$25,$B$27,$B$26,$B$28,$F$13,$B$31,$CN$11,$B$29)</f>
        <v>1.4395941333409767</v>
      </c>
      <c r="CY46" s="181">
        <f ca="1">_xll.Export_ParabolicVol_VIXLikeOption(SUM!$F$12:$F$28,SUM!$G$12:$G$28,$E46,$G46,CY$15,$B$15,$B$16,$B$17,$B$18,$B$19,$B$21,$B$22,$B$23,$B$24,$B$25,$B$27,$B$26,$B$28,$F$13,$B$31,$CN$11,$B$29)</f>
        <v>1.5552179347340107</v>
      </c>
      <c r="CZ46" s="181">
        <f ca="1">_xll.Export_ParabolicVol_VIXLikeOption(SUM!$F$12:$F$28,SUM!$G$12:$G$28,$E46,$G46,CZ$15,$B$15,$B$16,$B$17,$B$18,$B$19,$B$21,$B$22,$B$23,$B$24,$B$25,$B$27,$B$26,$B$28,$F$13,$B$31,$CN$11,$B$29)</f>
        <v>1.7097402532628474</v>
      </c>
      <c r="DA46" s="181">
        <f ca="1">_xll.Export_ParabolicVol_VIXLikeOption(SUM!$F$12:$F$28,SUM!$G$12:$G$28,$E46,$G46,DA$15,$B$15,$B$16,$B$17,$B$18,$B$19,$B$21,$B$22,$B$23,$B$24,$B$25,$B$27,$B$26,$B$28,$F$13,$B$31,$CN$11,$B$29)</f>
        <v>1.9002326272341223</v>
      </c>
      <c r="DB46" s="181">
        <f ca="1">_xll.Export_ParabolicVol_VIXLikeOption(SUM!$F$12:$F$28,SUM!$G$12:$G$28,$E46,$G46,DB$15,$B$15,$B$16,$B$17,$B$18,$B$19,$B$21,$B$22,$B$23,$B$24,$B$25,$B$27,$B$26,$B$28,$F$13,$B$31,$CN$11,$B$29)</f>
        <v>2.1230405589114429</v>
      </c>
      <c r="DC46" s="181">
        <f ca="1">_xll.Export_ParabolicVol_VIXLikeOption(SUM!$F$12:$F$28,SUM!$G$12:$G$28,$E46,$G46,DC$15,$B$15,$B$16,$B$17,$B$18,$B$19,$B$21,$B$22,$B$23,$B$24,$B$25,$B$27,$B$26,$B$28,$F$13,$B$31,$CN$11,$B$29)</f>
        <v>2.3734312754906011</v>
      </c>
      <c r="DD46" s="181">
        <f ca="1">_xll.Export_ParabolicVol_VIXLikeOption(SUM!$F$12:$F$28,SUM!$G$12:$G$28,$E46,$G46,DD$15,$B$15,$B$16,$B$17,$B$18,$B$19,$B$21,$B$22,$B$23,$B$24,$B$25,$B$27,$B$26,$B$28,$F$13,$B$31,$CN$11,$B$29)</f>
        <v>2.645295520351064</v>
      </c>
      <c r="DE46" s="181">
        <f ca="1">_xll.Export_ParabolicVol_VIXLikeOption(SUM!$F$12:$F$28,SUM!$G$12:$G$28,$E46,$G46,DE$15,$B$15,$B$16,$B$17,$B$18,$B$19,$B$21,$B$22,$B$23,$B$24,$B$25,$B$27,$B$26,$B$28,$F$13,$B$31,$CN$11,$B$29)</f>
        <v>2.9309841153969889</v>
      </c>
      <c r="DF46" s="181">
        <f ca="1">_xll.Export_ParabolicVol_VIXLikeOption(SUM!$F$12:$F$28,SUM!$G$12:$G$28,$E46,$G46,DF$15,$B$15,$B$16,$B$17,$B$18,$B$19,$B$21,$B$22,$B$23,$B$24,$B$25,$B$27,$B$26,$B$28,$F$13,$B$31,$CN$11,$B$29)</f>
        <v>3.2213679928832324</v>
      </c>
      <c r="DG46" s="181">
        <f ca="1">_xll.Export_ParabolicVol_VIXLikeOption(SUM!$F$12:$F$28,SUM!$G$12:$G$28,$E46,$G46,DG$15,$B$15,$B$16,$B$17,$B$18,$B$19,$B$21,$B$22,$B$23,$B$24,$B$25,$B$27,$B$26,$B$28,$F$13,$B$31,$CN$11,$B$29)</f>
        <v>3.5062023702103864</v>
      </c>
      <c r="DH46" s="181">
        <f ca="1">_xll.Export_ParabolicVol_VIXLikeOption(SUM!$F$12:$F$28,SUM!$G$12:$G$28,$E46,$G46,DH$15,$B$15,$B$16,$B$17,$B$18,$B$19,$B$21,$B$22,$B$23,$B$24,$B$25,$B$27,$B$26,$B$28,$F$13,$B$31,$CN$11,$B$29)</f>
        <v>3.7748406773099208</v>
      </c>
      <c r="DI46" s="181">
        <f ca="1">_xll.Export_ParabolicVol_VIXLikeOption(SUM!$F$12:$F$28,SUM!$G$12:$G$28,$E46,$G46,DI$15,$B$15,$B$16,$B$17,$B$18,$B$19,$B$21,$B$22,$B$23,$B$24,$B$25,$B$27,$B$26,$B$28,$F$13,$B$31,$CN$11,$B$29)</f>
        <v>4.0172730182147243</v>
      </c>
      <c r="DJ46" s="181">
        <f ca="1">_xll.Export_ParabolicVol_VIXLikeOption(SUM!$F$12:$F$28,SUM!$G$12:$G$28,$E46,$G46,DJ$15,$B$15,$B$16,$B$17,$B$18,$B$19,$B$21,$B$22,$B$23,$B$24,$B$25,$B$27,$B$26,$B$28,$F$13,$B$31,$CN$11,$B$29)</f>
        <v>4.2253591143209999</v>
      </c>
      <c r="DK46" s="181">
        <f ca="1">_xll.Export_ParabolicVol_VIXLikeOption(SUM!$F$12:$F$28,SUM!$G$12:$G$28,$E46,$G46,DK$15,$B$15,$B$16,$B$17,$B$18,$B$19,$B$21,$B$22,$B$23,$B$24,$B$25,$B$27,$B$26,$B$28,$F$13,$B$31,$CN$11,$B$29)</f>
        <v>4.3940090225610291</v>
      </c>
      <c r="DL46" s="181">
        <f ca="1">_xll.Export_ParabolicVol_VIXLikeOption(SUM!$F$12:$F$28,SUM!$G$12:$G$28,$E46,$G46,DL$15,$B$15,$B$16,$B$17,$B$18,$B$19,$B$21,$B$22,$B$23,$B$24,$B$25,$B$27,$B$26,$B$28,$F$13,$B$31,$CN$11,$B$29)</f>
        <v>4.5219842728531479</v>
      </c>
      <c r="DM46" s="181">
        <f ca="1">_xll.Export_ParabolicVol_VIXLikeOption(SUM!$F$12:$F$28,SUM!$G$12:$G$28,$E46,$G46,DM$15,$B$15,$B$16,$B$17,$B$18,$B$19,$B$21,$B$22,$B$23,$B$24,$B$25,$B$27,$B$26,$B$28,$F$13,$B$31,$CN$11,$B$29)</f>
        <v>4.6120106486037971</v>
      </c>
    </row>
    <row r="47" spans="5:117" customFormat="1" ht="15.75" thickBot="1">
      <c r="E47" s="26">
        <v>19</v>
      </c>
      <c r="F47" s="42">
        <v>44336</v>
      </c>
      <c r="G47" s="13">
        <f ca="1">(F47-SUM!$B$4)/365.25</f>
        <v>7.1950718685831623</v>
      </c>
      <c r="I47" s="176">
        <f ca="1">_xll.Export_ParabolicVol_SimpleSquareRootCall($E47,$G47,I$15,$B$21,$B$22,$B$23,$B$24,$B$25,$B$27,$B$28,$F$13)</f>
        <v>2.9090648519276634</v>
      </c>
      <c r="J47" s="176">
        <f ca="1">_xll.Export_ParabolicVol_SimpleSquareRootCall($E47,$G47,J$15,$B$21,$B$22,$B$23,$B$24,$B$25,$B$27,$B$28,$F$13)</f>
        <v>2.4953619723327574</v>
      </c>
      <c r="K47" s="176">
        <f ca="1">_xll.Export_ParabolicVol_SimpleSquareRootCall($E47,$G47,K$15,$B$21,$B$22,$B$23,$B$24,$B$25,$B$27,$B$28,$F$13)</f>
        <v>2.1459123411499332</v>
      </c>
      <c r="L47" s="176">
        <f ca="1">_xll.Export_ParabolicVol_SimpleSquareRootCall($E47,$G47,L$15,$B$21,$B$22,$B$23,$B$24,$B$25,$B$27,$B$28,$F$13)</f>
        <v>1.8598373258402849</v>
      </c>
      <c r="M47" s="176">
        <f ca="1">_xll.Export_ParabolicVol_SimpleSquareRootCall($E47,$G47,M$15,$B$21,$B$22,$B$23,$B$24,$B$25,$B$27,$B$28,$F$13)</f>
        <v>1.6355171383311384</v>
      </c>
      <c r="N47" s="176">
        <f ca="1">_xll.Export_ParabolicVol_SimpleSquareRootCall($E47,$G47,N$15,$B$21,$B$22,$B$23,$B$24,$B$25,$B$27,$B$28,$F$13)</f>
        <v>1.4707107263316879</v>
      </c>
      <c r="O47" s="176">
        <f ca="1">_xll.Export_ParabolicVol_SimpleSquareRootCall($E47,$G47,O$15,$B$21,$B$22,$B$23,$B$24,$B$25,$B$27,$B$28,$F$13)</f>
        <v>1.3627469549589877</v>
      </c>
      <c r="P47" s="176">
        <f ca="1">_xll.Export_ParabolicVol_SimpleSquareRootCall($E47,$G47,P$15,$B$21,$B$22,$B$23,$B$24,$B$25,$B$27,$B$28,$F$13)</f>
        <v>1.3087455992882908</v>
      </c>
      <c r="Q47" s="176">
        <f ca="1">_xll.Export_ParabolicVol_SimpleSquareRootCall($E47,$G47,Q$15,$B$21,$B$22,$B$23,$B$24,$B$25,$B$27,$B$28,$F$13)</f>
        <v>1.3058149310719043</v>
      </c>
      <c r="R47" s="176">
        <f ca="1">_xll.Export_ParabolicVol_SimpleSquareRootCall($E47,$G47,R$15,$B$21,$B$22,$B$23,$B$24,$B$25,$B$27,$B$28,$F$13)</f>
        <v>1.3511748678816184</v>
      </c>
      <c r="S47" s="176">
        <f ca="1">_xll.Export_ParabolicVol_SimpleSquareRootCall($E47,$G47,S$15,$B$21,$B$22,$B$23,$B$24,$B$25,$B$27,$B$28,$F$13)</f>
        <v>1.4421688422446419</v>
      </c>
      <c r="T47" s="176">
        <f ca="1">_xll.Export_ParabolicVol_SimpleSquareRootCall($E47,$G47,T$15,$B$21,$B$22,$B$23,$B$24,$B$25,$B$27,$B$28,$F$13)</f>
        <v>1.5761478052748277</v>
      </c>
      <c r="U47" s="176">
        <f ca="1">_xll.Export_ParabolicVol_SimpleSquareRootCall($E47,$G47,U$15,$B$21,$B$22,$B$23,$B$24,$B$25,$B$27,$B$28,$F$13)</f>
        <v>1.7502313522015762</v>
      </c>
      <c r="V47" s="176">
        <f ca="1">_xll.Export_ParabolicVol_SimpleSquareRootCall($E47,$G47,V$15,$B$21,$B$22,$B$23,$B$24,$B$25,$B$27,$B$28,$F$13)</f>
        <v>1.9609715254939426</v>
      </c>
      <c r="W47" s="176">
        <f ca="1">_xll.Export_ParabolicVol_SimpleSquareRootCall($E47,$G47,W$15,$B$21,$B$22,$B$23,$B$24,$B$25,$B$27,$B$28,$F$13)</f>
        <v>2.203964598416758</v>
      </c>
      <c r="X47" s="176">
        <f ca="1">_xll.Export_ParabolicVol_SimpleSquareRootCall($E47,$G47,X$15,$B$21,$B$22,$B$23,$B$24,$B$25,$B$27,$B$28,$F$13)</f>
        <v>2.4734759904099035</v>
      </c>
      <c r="Y47" s="176">
        <f ca="1">_xll.Export_ParabolicVol_SimpleSquareRootCall($E47,$G47,Y$15,$B$21,$B$22,$B$23,$B$24,$B$25,$B$27,$B$28,$F$13)</f>
        <v>2.7621628849954458</v>
      </c>
      <c r="Z47" s="176">
        <f ca="1">_xll.Export_ParabolicVol_SimpleSquareRootCall($E47,$G47,Z$15,$B$21,$B$22,$B$23,$B$24,$B$25,$B$27,$B$28,$F$13)</f>
        <v>3.0609942229616749</v>
      </c>
      <c r="AA47" s="176">
        <f ca="1">_xll.Export_ParabolicVol_SimpleSquareRootCall($E47,$G47,AA$15,$B$21,$B$22,$B$23,$B$24,$B$25,$B$27,$B$28,$F$13)</f>
        <v>3.3594701247178338</v>
      </c>
      <c r="AB47" s="176">
        <f ca="1">_xll.Export_ParabolicVol_SimpleSquareRootCall($E47,$G47,AB$15,$B$21,$B$22,$B$23,$B$24,$B$25,$B$27,$B$28,$F$13)</f>
        <v>3.646219922374963</v>
      </c>
      <c r="AC47" s="176">
        <f ca="1">_xll.Export_ParabolicVol_SimpleSquareRootCall($E47,$G47,AC$15,$B$21,$B$22,$B$23,$B$24,$B$25,$B$27,$B$28,$F$13)</f>
        <v>3.9099966060487579</v>
      </c>
      <c r="AD47" s="176">
        <f ca="1">_xll.Export_ParabolicVol_SimpleSquareRootCall($E47,$G47,AD$15,$B$21,$B$22,$B$23,$B$24,$B$25,$B$27,$B$28,$F$13)</f>
        <v>4.1409796464503836</v>
      </c>
      <c r="AE47" s="176">
        <f ca="1">_xll.Export_ParabolicVol_SimpleSquareRootCall($E47,$G47,AE$15,$B$21,$B$22,$B$23,$B$24,$B$25,$B$27,$B$28,$F$13)</f>
        <v>4.3321613769889282</v>
      </c>
      <c r="AF47" s="176">
        <f ca="1">_xll.Export_ParabolicVol_SimpleSquareRootCall($E47,$G47,AF$15,$B$21,$B$22,$B$23,$B$24,$B$25,$B$27,$B$28,$F$13)</f>
        <v>4.4804685064036871</v>
      </c>
      <c r="AG47" s="176">
        <f ca="1">_xll.Export_ParabolicVol_SimpleSquareRootCall($E47,$G47,AG$15,$B$21,$B$22,$B$23,$B$24,$B$25,$B$27,$B$28,$F$13)</f>
        <v>4.5872324765594445</v>
      </c>
      <c r="AH47" s="176">
        <f ca="1">_xll.Export_ParabolicVol_SimpleSquareRootCall($E47,$G47,AH$15,$B$21,$B$22,$B$23,$B$24,$B$25,$B$27,$B$28,$F$13)</f>
        <v>4.6577419951637413</v>
      </c>
      <c r="AJ47" s="176">
        <f ca="1">_xll.Export_Bergomi_SimpleSquareRootCall($E47,$G47,AJ$15,$B$15,$B$16,$B$17,$B$18,$B$19,$G47,$G47+$B$31,SUM!$F$12:$F$28,SUM!$G$12:$G$28,$B$21,$B$22,$B$23,$B$24,$B$25,$B$26,$B$27,$B$28,$B$29,$F$13)</f>
        <v>2.9090986260825642</v>
      </c>
      <c r="AK47" s="176">
        <f ca="1">_xll.Export_Bergomi_SimpleSquareRootCall($E47,$G47,AK$15,$B$15,$B$16,$B$17,$B$18,$B$19,$G47,$G47+$B$31,SUM!$F$12:$F$28,SUM!$G$12:$G$28,$B$21,$B$22,$B$23,$B$24,$B$25,$B$26,$B$27,$B$28,$B$29,$F$13)</f>
        <v>2.4953224282925497</v>
      </c>
      <c r="AL47" s="176">
        <f ca="1">_xll.Export_Bergomi_SimpleSquareRootCall($E47,$G47,AL$15,$B$15,$B$16,$B$17,$B$18,$B$19,$G47,$G47+$B$31,SUM!$F$12:$F$28,SUM!$G$12:$G$28,$B$21,$B$22,$B$23,$B$24,$B$25,$B$26,$B$27,$B$28,$B$29,$F$13)</f>
        <v>2.1458077054830227</v>
      </c>
      <c r="AM47" s="176">
        <f ca="1">_xll.Export_Bergomi_SimpleSquareRootCall($E47,$G47,AM$15,$B$15,$B$16,$B$17,$B$18,$B$19,$G47,$G47+$B$31,SUM!$F$12:$F$28,SUM!$G$12:$G$28,$B$21,$B$22,$B$23,$B$24,$B$25,$B$26,$B$27,$B$28,$B$29,$F$13)</f>
        <v>1.8596750431528137</v>
      </c>
      <c r="AN47" s="176">
        <f ca="1">_xll.Export_Bergomi_SimpleSquareRootCall($E47,$G47,AN$15,$B$15,$B$16,$B$17,$B$18,$B$19,$G47,$G47+$B$31,SUM!$F$12:$F$28,SUM!$G$12:$G$28,$B$21,$B$22,$B$23,$B$24,$B$25,$B$26,$B$27,$B$28,$B$29,$F$13)</f>
        <v>1.635303419794885</v>
      </c>
      <c r="AO47" s="176">
        <f ca="1">_xll.Export_Bergomi_SimpleSquareRootCall($E47,$G47,AO$15,$B$15,$B$16,$B$17,$B$18,$B$19,$G47,$G47+$B$31,SUM!$F$12:$F$28,SUM!$G$12:$G$28,$B$21,$B$22,$B$23,$B$24,$B$25,$B$26,$B$27,$B$28,$B$29,$F$13)</f>
        <v>1.4704502690098888</v>
      </c>
      <c r="AP47" s="176">
        <f ca="1">_xll.Export_Bergomi_SimpleSquareRootCall($E47,$G47,AP$15,$B$15,$B$16,$B$17,$B$18,$B$19,$G47,$G47+$B$31,SUM!$F$12:$F$28,SUM!$G$12:$G$28,$B$21,$B$22,$B$23,$B$24,$B$25,$B$26,$B$27,$B$28,$B$29,$F$13)</f>
        <v>1.3624428541011095</v>
      </c>
      <c r="AQ47" s="176">
        <f ca="1">_xll.Export_Bergomi_SimpleSquareRootCall($E47,$G47,AQ$15,$B$15,$B$16,$B$17,$B$18,$B$19,$G47,$G47+$B$31,SUM!$F$12:$F$28,SUM!$G$12:$G$28,$B$21,$B$22,$B$23,$B$24,$B$25,$B$26,$B$27,$B$28,$B$29,$F$13)</f>
        <v>1.3083994562254224</v>
      </c>
      <c r="AR47" s="176">
        <f ca="1">_xll.Export_Bergomi_SimpleSquareRootCall($E47,$G47,AR$15,$B$15,$B$16,$B$17,$B$18,$B$19,$G47,$G47+$B$31,SUM!$F$12:$F$28,SUM!$G$12:$G$28,$B$21,$B$22,$B$23,$B$24,$B$25,$B$26,$B$27,$B$28,$B$29,$F$13)</f>
        <v>1.3054271410285034</v>
      </c>
      <c r="AS47" s="176">
        <f ca="1">_xll.Export_Bergomi_SimpleSquareRootCall($E47,$G47,AS$15,$B$15,$B$16,$B$17,$B$18,$B$19,$G47,$G47+$B$31,SUM!$F$12:$F$28,SUM!$G$12:$G$28,$B$21,$B$22,$B$23,$B$24,$B$25,$B$26,$B$27,$B$28,$B$29,$F$13)</f>
        <v>1.3507450608514753</v>
      </c>
      <c r="AT47" s="176">
        <f ca="1">_xll.Export_Bergomi_SimpleSquareRootCall($E47,$G47,AT$15,$B$15,$B$16,$B$17,$B$18,$B$19,$G47,$G47+$B$31,SUM!$F$12:$F$28,SUM!$G$12:$G$28,$B$21,$B$22,$B$23,$B$24,$B$25,$B$26,$B$27,$B$28,$B$29,$F$13)</f>
        <v>1.4416964471241682</v>
      </c>
      <c r="AU47" s="176">
        <f ca="1">_xll.Export_Bergomi_SimpleSquareRootCall($E47,$G47,AU$15,$B$15,$B$16,$B$17,$B$18,$B$19,$G47,$G47+$B$31,SUM!$F$12:$F$28,SUM!$G$12:$G$28,$B$21,$B$22,$B$23,$B$24,$B$25,$B$26,$B$27,$B$28,$B$29,$F$13)</f>
        <v>1.5756327088063009</v>
      </c>
      <c r="AV47" s="176">
        <f ca="1">_xll.Export_Bergomi_SimpleSquareRootCall($E47,$G47,AV$15,$B$15,$B$16,$B$17,$B$18,$B$19,$G47,$G47+$B$31,SUM!$F$12:$F$28,SUM!$G$12:$G$28,$B$21,$B$22,$B$23,$B$24,$B$25,$B$26,$B$27,$B$28,$B$29,$F$13)</f>
        <v>1.7496746233781766</v>
      </c>
      <c r="AW47" s="176">
        <f ca="1">_xll.Export_Bergomi_SimpleSquareRootCall($E47,$G47,AW$15,$B$15,$B$16,$B$17,$B$18,$B$19,$G47,$G47+$B$31,SUM!$F$12:$F$28,SUM!$G$12:$G$28,$B$21,$B$22,$B$23,$B$24,$B$25,$B$26,$B$27,$B$28,$B$29,$F$13)</f>
        <v>1.9603761666154254</v>
      </c>
      <c r="AX47" s="176">
        <f ca="1">_xll.Export_Bergomi_SimpleSquareRootCall($E47,$G47,AX$15,$B$15,$B$16,$B$17,$B$18,$B$19,$G47,$G47+$B$31,SUM!$F$12:$F$28,SUM!$G$12:$G$28,$B$21,$B$22,$B$23,$B$24,$B$25,$B$26,$B$27,$B$28,$B$29,$F$13)</f>
        <v>2.2033362621829351</v>
      </c>
      <c r="AY47" s="176">
        <f ca="1">_xll.Export_Bergomi_SimpleSquareRootCall($E47,$G47,AY$15,$B$15,$B$16,$B$17,$B$18,$B$19,$G47,$G47+$B$31,SUM!$F$12:$F$28,SUM!$G$12:$G$28,$B$21,$B$22,$B$23,$B$24,$B$25,$B$26,$B$27,$B$28,$B$29,$F$13)</f>
        <v>2.4728235684994035</v>
      </c>
      <c r="AZ47" s="176">
        <f ca="1">_xll.Export_Bergomi_SimpleSquareRootCall($E47,$G47,AZ$15,$B$15,$B$16,$B$17,$B$18,$B$19,$G47,$G47+$B$31,SUM!$F$12:$F$28,SUM!$G$12:$G$28,$B$21,$B$22,$B$23,$B$24,$B$25,$B$26,$B$27,$B$28,$B$29,$F$13)</f>
        <v>2.7614988330920527</v>
      </c>
      <c r="BA47" s="176">
        <f ca="1">_xll.Export_Bergomi_SimpleSquareRootCall($E47,$G47,BA$15,$B$15,$B$16,$B$17,$B$18,$B$19,$G47,$G47+$B$31,SUM!$F$12:$F$28,SUM!$G$12:$G$28,$B$21,$B$22,$B$23,$B$24,$B$25,$B$26,$B$27,$B$28,$B$29,$F$13)</f>
        <v>3.0603344530225991</v>
      </c>
      <c r="BB47" s="176">
        <f ca="1">_xll.Export_Bergomi_SimpleSquareRootCall($E47,$G47,BB$15,$B$15,$B$16,$B$17,$B$18,$B$19,$G47,$G47+$B$31,SUM!$F$12:$F$28,SUM!$G$12:$G$28,$B$21,$B$22,$B$23,$B$24,$B$25,$B$26,$B$27,$B$28,$B$29,$F$13)</f>
        <v>3.3588332891015606</v>
      </c>
      <c r="BC47" s="176">
        <f ca="1">_xll.Export_Bergomi_SimpleSquareRootCall($E47,$G47,BC$15,$B$15,$B$16,$B$17,$B$18,$B$19,$G47,$G47+$B$31,SUM!$F$12:$F$28,SUM!$G$12:$G$28,$B$21,$B$22,$B$23,$B$24,$B$25,$B$26,$B$27,$B$28,$B$29,$F$13)</f>
        <v>3.6456259652808387</v>
      </c>
      <c r="BD47" s="176">
        <f ca="1">_xll.Export_Bergomi_SimpleSquareRootCall($E47,$G47,BD$15,$B$15,$B$16,$B$17,$B$18,$B$19,$G47,$G47+$B$31,SUM!$F$12:$F$28,SUM!$G$12:$G$28,$B$21,$B$22,$B$23,$B$24,$B$25,$B$26,$B$27,$B$28,$B$29,$F$13)</f>
        <v>3.909464593297967</v>
      </c>
      <c r="BE47" s="176">
        <f ca="1">_xll.Export_Bergomi_SimpleSquareRootCall($E47,$G47,BE$15,$B$15,$B$16,$B$17,$B$18,$B$19,$G47,$G47+$B$31,SUM!$F$12:$F$28,SUM!$G$12:$G$28,$B$21,$B$22,$B$23,$B$24,$B$25,$B$26,$B$27,$B$28,$B$29,$F$13)</f>
        <v>4.1405251121388504</v>
      </c>
      <c r="BF47" s="176">
        <f ca="1">_xll.Export_Bergomi_SimpleSquareRootCall($E47,$G47,BF$15,$B$15,$B$16,$B$17,$B$18,$B$19,$G47,$G47+$B$31,SUM!$F$12:$F$28,SUM!$G$12:$G$28,$B$21,$B$22,$B$23,$B$24,$B$25,$B$26,$B$27,$B$28,$B$29,$F$13)</f>
        <v>4.3317937040835677</v>
      </c>
      <c r="BG47" s="176">
        <f ca="1">_xll.Export_Bergomi_SimpleSquareRootCall($E47,$G47,BG$15,$B$15,$B$16,$B$17,$B$18,$B$19,$G47,$G47+$B$31,SUM!$F$12:$F$28,SUM!$G$12:$G$28,$B$21,$B$22,$B$23,$B$24,$B$25,$B$26,$B$27,$B$28,$B$29,$F$13)</f>
        <v>4.4801890783936962</v>
      </c>
      <c r="BH47" s="176">
        <f ca="1">_xll.Export_Bergomi_SimpleSquareRootCall($E47,$G47,BH$15,$B$15,$B$16,$B$17,$B$18,$B$19,$G47,$G47+$B$31,SUM!$F$12:$F$28,SUM!$G$12:$G$28,$B$21,$B$22,$B$23,$B$24,$B$25,$B$26,$B$27,$B$28,$B$29,$F$13)</f>
        <v>4.5870343368809383</v>
      </c>
      <c r="BI47" s="176">
        <f ca="1">_xll.Export_Bergomi_SimpleSquareRootCall($E47,$G47,BI$15,$B$15,$B$16,$B$17,$B$18,$B$19,$G47,$G47+$B$31,SUM!$F$12:$F$28,SUM!$G$12:$G$28,$B$21,$B$22,$B$23,$B$24,$B$25,$B$26,$B$27,$B$28,$B$29,$F$13)</f>
        <v>4.657611397809438</v>
      </c>
      <c r="BL47" s="169" t="e">
        <f ca="1">_xll.Export_ParabolicVol_VolSwapOption($G47,$G47,$G47+$B$31,BL$15,$B$15,$B$16,$B$17,$B$18,$B$19,$B$21,$B$22,$B$23,$B$24,SUM!$F$12:$F$28,SUM!$G$12:$G$28,OptionRacine!$B$27,OptionRacine!$B$26,OptionRacine!$B$28,OptionRacine!$F$13,OptionRacine!$BL$11,OptionRacine!$B$29)</f>
        <v>#VALUE!</v>
      </c>
      <c r="BM47" s="169" t="e">
        <f ca="1">_xll.Export_ParabolicVol_VolSwapOption($G47,$G47,$G47+$B$31,BM$15,$B$15,$B$16,$B$17,$B$18,$B$19,$B$21,$B$22,$B$23,$B$24,SUM!$F$12:$F$28,SUM!$G$12:$G$28,OptionRacine!$B$27,OptionRacine!$B$26,OptionRacine!$B$28,OptionRacine!$F$13,OptionRacine!$BL$11,OptionRacine!$B$29)</f>
        <v>#VALUE!</v>
      </c>
      <c r="BN47" s="169" t="e">
        <f ca="1">_xll.Export_ParabolicVol_VolSwapOption($G47,$G47,$G47+$B$31,BN$15,$B$15,$B$16,$B$17,$B$18,$B$19,$B$21,$B$22,$B$23,$B$24,SUM!$F$12:$F$28,SUM!$G$12:$G$28,OptionRacine!$B$27,OptionRacine!$B$26,OptionRacine!$B$28,OptionRacine!$F$13,OptionRacine!$BL$11,OptionRacine!$B$29)</f>
        <v>#VALUE!</v>
      </c>
      <c r="BO47" s="169" t="e">
        <f ca="1">_xll.Export_ParabolicVol_VolSwapOption($G47,$G47,$G47+$B$31,BO$15,$B$15,$B$16,$B$17,$B$18,$B$19,$B$21,$B$22,$B$23,$B$24,SUM!$F$12:$F$28,SUM!$G$12:$G$28,OptionRacine!$B$27,OptionRacine!$B$26,OptionRacine!$B$28,OptionRacine!$F$13,OptionRacine!$BL$11,OptionRacine!$B$29)</f>
        <v>#VALUE!</v>
      </c>
      <c r="BP47" s="169" t="e">
        <f ca="1">_xll.Export_ParabolicVol_VolSwapOption($G47,$G47,$G47+$B$31,BP$15,$B$15,$B$16,$B$17,$B$18,$B$19,$B$21,$B$22,$B$23,$B$24,SUM!$F$12:$F$28,SUM!$G$12:$G$28,OptionRacine!$B$27,OptionRacine!$B$26,OptionRacine!$B$28,OptionRacine!$F$13,OptionRacine!$BL$11,OptionRacine!$B$29)</f>
        <v>#VALUE!</v>
      </c>
      <c r="BQ47" s="169" t="e">
        <f ca="1">_xll.Export_ParabolicVol_VolSwapOption($G47,$G47,$G47+$B$31,BQ$15,$B$15,$B$16,$B$17,$B$18,$B$19,$B$21,$B$22,$B$23,$B$24,SUM!$F$12:$F$28,SUM!$G$12:$G$28,OptionRacine!$B$27,OptionRacine!$B$26,OptionRacine!$B$28,OptionRacine!$F$13,OptionRacine!$BL$11,OptionRacine!$B$29)</f>
        <v>#VALUE!</v>
      </c>
      <c r="BR47" s="169" t="e">
        <f ca="1">_xll.Export_ParabolicVol_VolSwapOption($G47,$G47,$G47+$B$31,BR$15,$B$15,$B$16,$B$17,$B$18,$B$19,$B$21,$B$22,$B$23,$B$24,SUM!$F$12:$F$28,SUM!$G$12:$G$28,OptionRacine!$B$27,OptionRacine!$B$26,OptionRacine!$B$28,OptionRacine!$F$13,OptionRacine!$BL$11,OptionRacine!$B$29)</f>
        <v>#VALUE!</v>
      </c>
      <c r="BS47" s="169" t="e">
        <f ca="1">_xll.Export_ParabolicVol_VolSwapOption($G47,$G47,$G47+$B$31,BS$15,$B$15,$B$16,$B$17,$B$18,$B$19,$B$21,$B$22,$B$23,$B$24,SUM!$F$12:$F$28,SUM!$G$12:$G$28,OptionRacine!$B$27,OptionRacine!$B$26,OptionRacine!$B$28,OptionRacine!$F$13,OptionRacine!$BL$11,OptionRacine!$B$29)</f>
        <v>#VALUE!</v>
      </c>
      <c r="BT47" s="169" t="e">
        <f ca="1">_xll.Export_ParabolicVol_VolSwapOption($G47,$G47,$G47+$B$31,BT$15,$B$15,$B$16,$B$17,$B$18,$B$19,$B$21,$B$22,$B$23,$B$24,SUM!$F$12:$F$28,SUM!$G$12:$G$28,OptionRacine!$B$27,OptionRacine!$B$26,OptionRacine!$B$28,OptionRacine!$F$13,OptionRacine!$BL$11,OptionRacine!$B$29)</f>
        <v>#VALUE!</v>
      </c>
      <c r="BU47" s="169" t="e">
        <f ca="1">_xll.Export_ParabolicVol_VolSwapOption($G47,$G47,$G47+$B$31,BU$15,$B$15,$B$16,$B$17,$B$18,$B$19,$B$21,$B$22,$B$23,$B$24,SUM!$F$12:$F$28,SUM!$G$12:$G$28,OptionRacine!$B$27,OptionRacine!$B$26,OptionRacine!$B$28,OptionRacine!$F$13,OptionRacine!$BL$11,OptionRacine!$B$29)</f>
        <v>#VALUE!</v>
      </c>
      <c r="BV47" s="169" t="e">
        <f ca="1">_xll.Export_ParabolicVol_VolSwapOption($G47,$G47,$G47+$B$31,BV$15,$B$15,$B$16,$B$17,$B$18,$B$19,$B$21,$B$22,$B$23,$B$24,SUM!$F$12:$F$28,SUM!$G$12:$G$28,OptionRacine!$B$27,OptionRacine!$B$26,OptionRacine!$B$28,OptionRacine!$F$13,OptionRacine!$BL$11,OptionRacine!$B$29)</f>
        <v>#VALUE!</v>
      </c>
      <c r="BW47" s="169" t="e">
        <f ca="1">_xll.Export_ParabolicVol_VolSwapOption($G47,$G47,$G47+$B$31,BW$15,$B$15,$B$16,$B$17,$B$18,$B$19,$B$21,$B$22,$B$23,$B$24,SUM!$F$12:$F$28,SUM!$G$12:$G$28,OptionRacine!$B$27,OptionRacine!$B$26,OptionRacine!$B$28,OptionRacine!$F$13,OptionRacine!$BL$11,OptionRacine!$B$29)</f>
        <v>#VALUE!</v>
      </c>
      <c r="BX47" s="169" t="e">
        <f ca="1">_xll.Export_ParabolicVol_VolSwapOption($G47,$G47,$G47+$B$31,BX$15,$B$15,$B$16,$B$17,$B$18,$B$19,$B$21,$B$22,$B$23,$B$24,SUM!$F$12:$F$28,SUM!$G$12:$G$28,OptionRacine!$B$27,OptionRacine!$B$26,OptionRacine!$B$28,OptionRacine!$F$13,OptionRacine!$BL$11,OptionRacine!$B$29)</f>
        <v>#VALUE!</v>
      </c>
      <c r="BY47" s="169" t="e">
        <f ca="1">_xll.Export_ParabolicVol_VolSwapOption($G47,$G47,$G47+$B$31,BY$15,$B$15,$B$16,$B$17,$B$18,$B$19,$B$21,$B$22,$B$23,$B$24,SUM!$F$12:$F$28,SUM!$G$12:$G$28,OptionRacine!$B$27,OptionRacine!$B$26,OptionRacine!$B$28,OptionRacine!$F$13,OptionRacine!$BL$11,OptionRacine!$B$29)</f>
        <v>#VALUE!</v>
      </c>
      <c r="BZ47" s="169" t="e">
        <f ca="1">_xll.Export_ParabolicVol_VolSwapOption($G47,$G47,$G47+$B$31,BZ$15,$B$15,$B$16,$B$17,$B$18,$B$19,$B$21,$B$22,$B$23,$B$24,SUM!$F$12:$F$28,SUM!$G$12:$G$28,OptionRacine!$B$27,OptionRacine!$B$26,OptionRacine!$B$28,OptionRacine!$F$13,OptionRacine!$BL$11,OptionRacine!$B$29)</f>
        <v>#VALUE!</v>
      </c>
      <c r="CA47" s="169" t="e">
        <f ca="1">_xll.Export_ParabolicVol_VolSwapOption($G47,$G47,$G47+$B$31,CA$15,$B$15,$B$16,$B$17,$B$18,$B$19,$B$21,$B$22,$B$23,$B$24,SUM!$F$12:$F$28,SUM!$G$12:$G$28,OptionRacine!$B$27,OptionRacine!$B$26,OptionRacine!$B$28,OptionRacine!$F$13,OptionRacine!$BL$11,OptionRacine!$B$29)</f>
        <v>#VALUE!</v>
      </c>
      <c r="CB47" s="169" t="e">
        <f ca="1">_xll.Export_ParabolicVol_VolSwapOption($G47,$G47,$G47+$B$31,CB$15,$B$15,$B$16,$B$17,$B$18,$B$19,$B$21,$B$22,$B$23,$B$24,SUM!$F$12:$F$28,SUM!$G$12:$G$28,OptionRacine!$B$27,OptionRacine!$B$26,OptionRacine!$B$28,OptionRacine!$F$13,OptionRacine!$BL$11,OptionRacine!$B$29)</f>
        <v>#VALUE!</v>
      </c>
      <c r="CC47" s="169" t="e">
        <f ca="1">_xll.Export_ParabolicVol_VolSwapOption($G47,$G47,$G47+$B$31,CC$15,$B$15,$B$16,$B$17,$B$18,$B$19,$B$21,$B$22,$B$23,$B$24,SUM!$F$12:$F$28,SUM!$G$12:$G$28,OptionRacine!$B$27,OptionRacine!$B$26,OptionRacine!$B$28,OptionRacine!$F$13,OptionRacine!$BL$11,OptionRacine!$B$29)</f>
        <v>#VALUE!</v>
      </c>
      <c r="CD47" s="169" t="e">
        <f ca="1">_xll.Export_ParabolicVol_VolSwapOption($G47,$G47,$G47+$B$31,CD$15,$B$15,$B$16,$B$17,$B$18,$B$19,$B$21,$B$22,$B$23,$B$24,SUM!$F$12:$F$28,SUM!$G$12:$G$28,OptionRacine!$B$27,OptionRacine!$B$26,OptionRacine!$B$28,OptionRacine!$F$13,OptionRacine!$BL$11,OptionRacine!$B$29)</f>
        <v>#VALUE!</v>
      </c>
      <c r="CE47" s="169" t="e">
        <f ca="1">_xll.Export_ParabolicVol_VolSwapOption($G47,$G47,$G47+$B$31,CE$15,$B$15,$B$16,$B$17,$B$18,$B$19,$B$21,$B$22,$B$23,$B$24,SUM!$F$12:$F$28,SUM!$G$12:$G$28,OptionRacine!$B$27,OptionRacine!$B$26,OptionRacine!$B$28,OptionRacine!$F$13,OptionRacine!$BL$11,OptionRacine!$B$29)</f>
        <v>#VALUE!</v>
      </c>
      <c r="CF47" s="169" t="e">
        <f ca="1">_xll.Export_ParabolicVol_VolSwapOption($G47,$G47,$G47+$B$31,CF$15,$B$15,$B$16,$B$17,$B$18,$B$19,$B$21,$B$22,$B$23,$B$24,SUM!$F$12:$F$28,SUM!$G$12:$G$28,OptionRacine!$B$27,OptionRacine!$B$26,OptionRacine!$B$28,OptionRacine!$F$13,OptionRacine!$BL$11,OptionRacine!$B$29)</f>
        <v>#VALUE!</v>
      </c>
      <c r="CG47" s="169" t="e">
        <f ca="1">_xll.Export_ParabolicVol_VolSwapOption($G47,$G47,$G47+$B$31,CG$15,$B$15,$B$16,$B$17,$B$18,$B$19,$B$21,$B$22,$B$23,$B$24,SUM!$F$12:$F$28,SUM!$G$12:$G$28,OptionRacine!$B$27,OptionRacine!$B$26,OptionRacine!$B$28,OptionRacine!$F$13,OptionRacine!$BL$11,OptionRacine!$B$29)</f>
        <v>#VALUE!</v>
      </c>
      <c r="CH47" s="169" t="e">
        <f ca="1">_xll.Export_ParabolicVol_VolSwapOption($G47,$G47,$G47+$B$31,CH$15,$B$15,$B$16,$B$17,$B$18,$B$19,$B$21,$B$22,$B$23,$B$24,SUM!$F$12:$F$28,SUM!$G$12:$G$28,OptionRacine!$B$27,OptionRacine!$B$26,OptionRacine!$B$28,OptionRacine!$F$13,OptionRacine!$BL$11,OptionRacine!$B$29)</f>
        <v>#VALUE!</v>
      </c>
      <c r="CI47" s="169" t="e">
        <f ca="1">_xll.Export_ParabolicVol_VolSwapOption($G47,$G47,$G47+$B$31,CI$15,$B$15,$B$16,$B$17,$B$18,$B$19,$B$21,$B$22,$B$23,$B$24,SUM!$F$12:$F$28,SUM!$G$12:$G$28,OptionRacine!$B$27,OptionRacine!$B$26,OptionRacine!$B$28,OptionRacine!$F$13,OptionRacine!$BL$11,OptionRacine!$B$29)</f>
        <v>#VALUE!</v>
      </c>
      <c r="CJ47" s="169" t="e">
        <f ca="1">_xll.Export_ParabolicVol_VolSwapOption($G47,$G47,$G47+$B$31,CJ$15,$B$15,$B$16,$B$17,$B$18,$B$19,$B$21,$B$22,$B$23,$B$24,SUM!$F$12:$F$28,SUM!$G$12:$G$28,OptionRacine!$B$27,OptionRacine!$B$26,OptionRacine!$B$28,OptionRacine!$F$13,OptionRacine!$BL$11,OptionRacine!$B$29)</f>
        <v>#VALUE!</v>
      </c>
      <c r="CK47" s="169" t="e">
        <f ca="1">_xll.Export_ParabolicVol_VolSwapOption($G47,$G47,$G47+$B$31,CK$15,$B$15,$B$16,$B$17,$B$18,$B$19,$B$21,$B$22,$B$23,$B$24,SUM!$F$12:$F$28,SUM!$G$12:$G$28,OptionRacine!$B$27,OptionRacine!$B$26,OptionRacine!$B$28,OptionRacine!$F$13,OptionRacine!$BL$11,OptionRacine!$B$29)</f>
        <v>#VALUE!</v>
      </c>
      <c r="CN47" s="181">
        <f ca="1">_xll.Export_ParabolicVol_VIXLikeOption(SUM!$F$12:$F$28,SUM!$G$12:$G$28,$E47,$G47,CN$15,$B$15,$B$16,$B$17,$B$18,$B$19,$B$21,$B$22,$B$23,$B$24,$B$25,$B$27,$B$26,$B$28,$F$13,$B$31,$CN$11,$B$29)</f>
        <v>2.9090986260825642</v>
      </c>
      <c r="CO47" s="181">
        <f ca="1">_xll.Export_ParabolicVol_VIXLikeOption(SUM!$F$12:$F$28,SUM!$G$12:$G$28,$E47,$G47,CO$15,$B$15,$B$16,$B$17,$B$18,$B$19,$B$21,$B$22,$B$23,$B$24,$B$25,$B$27,$B$26,$B$28,$F$13,$B$31,$CN$11,$B$29)</f>
        <v>2.4953224282925497</v>
      </c>
      <c r="CP47" s="181">
        <f ca="1">_xll.Export_ParabolicVol_VIXLikeOption(SUM!$F$12:$F$28,SUM!$G$12:$G$28,$E47,$G47,CP$15,$B$15,$B$16,$B$17,$B$18,$B$19,$B$21,$B$22,$B$23,$B$24,$B$25,$B$27,$B$26,$B$28,$F$13,$B$31,$CN$11,$B$29)</f>
        <v>2.1458077054830227</v>
      </c>
      <c r="CQ47" s="181">
        <f ca="1">_xll.Export_ParabolicVol_VIXLikeOption(SUM!$F$12:$F$28,SUM!$G$12:$G$28,$E47,$G47,CQ$15,$B$15,$B$16,$B$17,$B$18,$B$19,$B$21,$B$22,$B$23,$B$24,$B$25,$B$27,$B$26,$B$28,$F$13,$B$31,$CN$11,$B$29)</f>
        <v>1.8596750431528137</v>
      </c>
      <c r="CR47" s="181">
        <f ca="1">_xll.Export_ParabolicVol_VIXLikeOption(SUM!$F$12:$F$28,SUM!$G$12:$G$28,$E47,$G47,CR$15,$B$15,$B$16,$B$17,$B$18,$B$19,$B$21,$B$22,$B$23,$B$24,$B$25,$B$27,$B$26,$B$28,$F$13,$B$31,$CN$11,$B$29)</f>
        <v>1.635303419794885</v>
      </c>
      <c r="CS47" s="181">
        <f ca="1">_xll.Export_ParabolicVol_VIXLikeOption(SUM!$F$12:$F$28,SUM!$G$12:$G$28,$E47,$G47,CS$15,$B$15,$B$16,$B$17,$B$18,$B$19,$B$21,$B$22,$B$23,$B$24,$B$25,$B$27,$B$26,$B$28,$F$13,$B$31,$CN$11,$B$29)</f>
        <v>1.4704502690098888</v>
      </c>
      <c r="CT47" s="181">
        <f ca="1">_xll.Export_ParabolicVol_VIXLikeOption(SUM!$F$12:$F$28,SUM!$G$12:$G$28,$E47,$G47,CT$15,$B$15,$B$16,$B$17,$B$18,$B$19,$B$21,$B$22,$B$23,$B$24,$B$25,$B$27,$B$26,$B$28,$F$13,$B$31,$CN$11,$B$29)</f>
        <v>1.3624428541011095</v>
      </c>
      <c r="CU47" s="181">
        <f ca="1">_xll.Export_ParabolicVol_VIXLikeOption(SUM!$F$12:$F$28,SUM!$G$12:$G$28,$E47,$G47,CU$15,$B$15,$B$16,$B$17,$B$18,$B$19,$B$21,$B$22,$B$23,$B$24,$B$25,$B$27,$B$26,$B$28,$F$13,$B$31,$CN$11,$B$29)</f>
        <v>1.3083994562254224</v>
      </c>
      <c r="CV47" s="181">
        <f ca="1">_xll.Export_ParabolicVol_VIXLikeOption(SUM!$F$12:$F$28,SUM!$G$12:$G$28,$E47,$G47,CV$15,$B$15,$B$16,$B$17,$B$18,$B$19,$B$21,$B$22,$B$23,$B$24,$B$25,$B$27,$B$26,$B$28,$F$13,$B$31,$CN$11,$B$29)</f>
        <v>1.3054271410285034</v>
      </c>
      <c r="CW47" s="181">
        <f ca="1">_xll.Export_ParabolicVol_VIXLikeOption(SUM!$F$12:$F$28,SUM!$G$12:$G$28,$E47,$G47,CW$15,$B$15,$B$16,$B$17,$B$18,$B$19,$B$21,$B$22,$B$23,$B$24,$B$25,$B$27,$B$26,$B$28,$F$13,$B$31,$CN$11,$B$29)</f>
        <v>1.3507450608514753</v>
      </c>
      <c r="CX47" s="181">
        <f ca="1">_xll.Export_ParabolicVol_VIXLikeOption(SUM!$F$12:$F$28,SUM!$G$12:$G$28,$E47,$G47,CX$15,$B$15,$B$16,$B$17,$B$18,$B$19,$B$21,$B$22,$B$23,$B$24,$B$25,$B$27,$B$26,$B$28,$F$13,$B$31,$CN$11,$B$29)</f>
        <v>1.4416964471241682</v>
      </c>
      <c r="CY47" s="181">
        <f ca="1">_xll.Export_ParabolicVol_VIXLikeOption(SUM!$F$12:$F$28,SUM!$G$12:$G$28,$E47,$G47,CY$15,$B$15,$B$16,$B$17,$B$18,$B$19,$B$21,$B$22,$B$23,$B$24,$B$25,$B$27,$B$26,$B$28,$F$13,$B$31,$CN$11,$B$29)</f>
        <v>1.5756327088063009</v>
      </c>
      <c r="CZ47" s="181">
        <f ca="1">_xll.Export_ParabolicVol_VIXLikeOption(SUM!$F$12:$F$28,SUM!$G$12:$G$28,$E47,$G47,CZ$15,$B$15,$B$16,$B$17,$B$18,$B$19,$B$21,$B$22,$B$23,$B$24,$B$25,$B$27,$B$26,$B$28,$F$13,$B$31,$CN$11,$B$29)</f>
        <v>1.7496746233781766</v>
      </c>
      <c r="DA47" s="181">
        <f ca="1">_xll.Export_ParabolicVol_VIXLikeOption(SUM!$F$12:$F$28,SUM!$G$12:$G$28,$E47,$G47,DA$15,$B$15,$B$16,$B$17,$B$18,$B$19,$B$21,$B$22,$B$23,$B$24,$B$25,$B$27,$B$26,$B$28,$F$13,$B$31,$CN$11,$B$29)</f>
        <v>1.9603761666154254</v>
      </c>
      <c r="DB47" s="181">
        <f ca="1">_xll.Export_ParabolicVol_VIXLikeOption(SUM!$F$12:$F$28,SUM!$G$12:$G$28,$E47,$G47,DB$15,$B$15,$B$16,$B$17,$B$18,$B$19,$B$21,$B$22,$B$23,$B$24,$B$25,$B$27,$B$26,$B$28,$F$13,$B$31,$CN$11,$B$29)</f>
        <v>2.2033362621829351</v>
      </c>
      <c r="DC47" s="181">
        <f ca="1">_xll.Export_ParabolicVol_VIXLikeOption(SUM!$F$12:$F$28,SUM!$G$12:$G$28,$E47,$G47,DC$15,$B$15,$B$16,$B$17,$B$18,$B$19,$B$21,$B$22,$B$23,$B$24,$B$25,$B$27,$B$26,$B$28,$F$13,$B$31,$CN$11,$B$29)</f>
        <v>2.4728235684994035</v>
      </c>
      <c r="DD47" s="181">
        <f ca="1">_xll.Export_ParabolicVol_VIXLikeOption(SUM!$F$12:$F$28,SUM!$G$12:$G$28,$E47,$G47,DD$15,$B$15,$B$16,$B$17,$B$18,$B$19,$B$21,$B$22,$B$23,$B$24,$B$25,$B$27,$B$26,$B$28,$F$13,$B$31,$CN$11,$B$29)</f>
        <v>2.7614988330920527</v>
      </c>
      <c r="DE47" s="181">
        <f ca="1">_xll.Export_ParabolicVol_VIXLikeOption(SUM!$F$12:$F$28,SUM!$G$12:$G$28,$E47,$G47,DE$15,$B$15,$B$16,$B$17,$B$18,$B$19,$B$21,$B$22,$B$23,$B$24,$B$25,$B$27,$B$26,$B$28,$F$13,$B$31,$CN$11,$B$29)</f>
        <v>3.0603344530225991</v>
      </c>
      <c r="DF47" s="181">
        <f ca="1">_xll.Export_ParabolicVol_VIXLikeOption(SUM!$F$12:$F$28,SUM!$G$12:$G$28,$E47,$G47,DF$15,$B$15,$B$16,$B$17,$B$18,$B$19,$B$21,$B$22,$B$23,$B$24,$B$25,$B$27,$B$26,$B$28,$F$13,$B$31,$CN$11,$B$29)</f>
        <v>3.3588332891015606</v>
      </c>
      <c r="DG47" s="181">
        <f ca="1">_xll.Export_ParabolicVol_VIXLikeOption(SUM!$F$12:$F$28,SUM!$G$12:$G$28,$E47,$G47,DG$15,$B$15,$B$16,$B$17,$B$18,$B$19,$B$21,$B$22,$B$23,$B$24,$B$25,$B$27,$B$26,$B$28,$F$13,$B$31,$CN$11,$B$29)</f>
        <v>3.6456259652808387</v>
      </c>
      <c r="DH47" s="181">
        <f ca="1">_xll.Export_ParabolicVol_VIXLikeOption(SUM!$F$12:$F$28,SUM!$G$12:$G$28,$E47,$G47,DH$15,$B$15,$B$16,$B$17,$B$18,$B$19,$B$21,$B$22,$B$23,$B$24,$B$25,$B$27,$B$26,$B$28,$F$13,$B$31,$CN$11,$B$29)</f>
        <v>3.909464593297967</v>
      </c>
      <c r="DI47" s="181">
        <f ca="1">_xll.Export_ParabolicVol_VIXLikeOption(SUM!$F$12:$F$28,SUM!$G$12:$G$28,$E47,$G47,DI$15,$B$15,$B$16,$B$17,$B$18,$B$19,$B$21,$B$22,$B$23,$B$24,$B$25,$B$27,$B$26,$B$28,$F$13,$B$31,$CN$11,$B$29)</f>
        <v>4.1405251121388504</v>
      </c>
      <c r="DJ47" s="181">
        <f ca="1">_xll.Export_ParabolicVol_VIXLikeOption(SUM!$F$12:$F$28,SUM!$G$12:$G$28,$E47,$G47,DJ$15,$B$15,$B$16,$B$17,$B$18,$B$19,$B$21,$B$22,$B$23,$B$24,$B$25,$B$27,$B$26,$B$28,$F$13,$B$31,$CN$11,$B$29)</f>
        <v>4.3317937040835677</v>
      </c>
      <c r="DK47" s="181">
        <f ca="1">_xll.Export_ParabolicVol_VIXLikeOption(SUM!$F$12:$F$28,SUM!$G$12:$G$28,$E47,$G47,DK$15,$B$15,$B$16,$B$17,$B$18,$B$19,$B$21,$B$22,$B$23,$B$24,$B$25,$B$27,$B$26,$B$28,$F$13,$B$31,$CN$11,$B$29)</f>
        <v>4.4801890783936962</v>
      </c>
      <c r="DL47" s="181">
        <f ca="1">_xll.Export_ParabolicVol_VIXLikeOption(SUM!$F$12:$F$28,SUM!$G$12:$G$28,$E47,$G47,DL$15,$B$15,$B$16,$B$17,$B$18,$B$19,$B$21,$B$22,$B$23,$B$24,$B$25,$B$27,$B$26,$B$28,$F$13,$B$31,$CN$11,$B$29)</f>
        <v>4.5870343368809383</v>
      </c>
      <c r="DM47" s="181">
        <f ca="1">_xll.Export_ParabolicVol_VIXLikeOption(SUM!$F$12:$F$28,SUM!$G$12:$G$28,$E47,$G47,DM$15,$B$15,$B$16,$B$17,$B$18,$B$19,$B$21,$B$22,$B$23,$B$24,$B$25,$B$27,$B$26,$B$28,$F$13,$B$31,$CN$11,$B$29)</f>
        <v>4.657611397809438</v>
      </c>
    </row>
    <row r="48" spans="5:117" customFormat="1" ht="15.75" thickBot="1">
      <c r="E48" s="26">
        <v>19</v>
      </c>
      <c r="F48" s="42">
        <v>44701</v>
      </c>
      <c r="G48" s="13">
        <f ca="1">(F48-SUM!$B$4)/365.25</f>
        <v>8.1943874058863795</v>
      </c>
      <c r="I48" s="176">
        <f ca="1">_xll.Export_ParabolicVol_SimpleSquareRootCall($E48,$G48,I$15,$B$21,$B$22,$B$23,$B$24,$B$25,$B$27,$B$28,$F$13)</f>
        <v>2.8420742718435044</v>
      </c>
      <c r="J48" s="176">
        <f ca="1">_xll.Export_ParabolicVol_SimpleSquareRootCall($E48,$G48,J$15,$B$21,$B$22,$B$23,$B$24,$B$25,$B$27,$B$28,$F$13)</f>
        <v>2.4273009699050103</v>
      </c>
      <c r="K48" s="176">
        <f ca="1">_xll.Export_ParabolicVol_SimpleSquareRootCall($E48,$G48,K$15,$B$21,$B$22,$B$23,$B$24,$B$25,$B$27,$B$28,$F$13)</f>
        <v>2.0785063963464125</v>
      </c>
      <c r="L48" s="176">
        <f ca="1">_xll.Export_ParabolicVol_SimpleSquareRootCall($E48,$G48,L$15,$B$21,$B$22,$B$23,$B$24,$B$25,$B$27,$B$28,$F$13)</f>
        <v>1.7949925401684979</v>
      </c>
      <c r="M48" s="176">
        <f ca="1">_xll.Export_ParabolicVol_SimpleSquareRootCall($E48,$G48,M$15,$B$21,$B$22,$B$23,$B$24,$B$25,$B$27,$B$28,$F$13)</f>
        <v>1.5752288338055445</v>
      </c>
      <c r="N48" s="176">
        <f ca="1">_xll.Export_ParabolicVol_SimpleSquareRootCall($E48,$G48,N$15,$B$21,$B$22,$B$23,$B$24,$B$25,$B$27,$B$28,$F$13)</f>
        <v>1.4169863537956753</v>
      </c>
      <c r="O48" s="176">
        <f ca="1">_xll.Export_ParabolicVol_SimpleSquareRootCall($E48,$G48,O$15,$B$21,$B$22,$B$23,$B$24,$B$25,$B$27,$B$28,$F$13)</f>
        <v>1.3175528484786088</v>
      </c>
      <c r="P48" s="176">
        <f ca="1">_xll.Export_ParabolicVol_SimpleSquareRootCall($E48,$G48,P$15,$B$21,$B$22,$B$23,$B$24,$B$25,$B$27,$B$28,$F$13)</f>
        <v>1.2739775025614168</v>
      </c>
      <c r="Q48" s="176">
        <f ca="1">_xll.Export_ParabolicVol_SimpleSquareRootCall($E48,$G48,Q$15,$B$21,$B$22,$B$23,$B$24,$B$25,$B$27,$B$28,$F$13)</f>
        <v>1.2832821842140303</v>
      </c>
      <c r="R48" s="176">
        <f ca="1">_xll.Export_ParabolicVol_SimpleSquareRootCall($E48,$G48,R$15,$B$21,$B$22,$B$23,$B$24,$B$25,$B$27,$B$28,$F$13)</f>
        <v>1.3425809057894988</v>
      </c>
      <c r="S48" s="176">
        <f ca="1">_xll.Export_ParabolicVol_SimpleSquareRootCall($E48,$G48,S$15,$B$21,$B$22,$B$23,$B$24,$B$25,$B$27,$B$28,$F$13)</f>
        <v>1.4490680792578365</v>
      </c>
      <c r="T48" s="176">
        <f ca="1">_xll.Export_ParabolicVol_SimpleSquareRootCall($E48,$G48,T$15,$B$21,$B$22,$B$23,$B$24,$B$25,$B$27,$B$28,$F$13)</f>
        <v>1.5998613332751579</v>
      </c>
      <c r="U48" s="176">
        <f ca="1">_xll.Export_ParabolicVol_SimpleSquareRootCall($E48,$G48,U$15,$B$21,$B$22,$B$23,$B$24,$B$25,$B$27,$B$28,$F$13)</f>
        <v>1.7917105670973832</v>
      </c>
      <c r="V48" s="176">
        <f ca="1">_xll.Export_ParabolicVol_SimpleSquareRootCall($E48,$G48,V$15,$B$21,$B$22,$B$23,$B$24,$B$25,$B$27,$B$28,$F$13)</f>
        <v>2.0206092499606747</v>
      </c>
      <c r="W48" s="176">
        <f ca="1">_xll.Export_ParabolicVol_SimpleSquareRootCall($E48,$G48,W$15,$B$21,$B$22,$B$23,$B$24,$B$25,$B$27,$B$28,$F$13)</f>
        <v>2.28136728248381</v>
      </c>
      <c r="X48" s="176">
        <f ca="1">_xll.Export_ParabolicVol_SimpleSquareRootCall($E48,$G48,X$15,$B$21,$B$22,$B$23,$B$24,$B$25,$B$27,$B$28,$F$13)</f>
        <v>2.5672278969148814</v>
      </c>
      <c r="Y48" s="176">
        <f ca="1">_xll.Export_ParabolicVol_SimpleSquareRootCall($E48,$G48,Y$15,$B$21,$B$22,$B$23,$B$24,$B$25,$B$27,$B$28,$F$13)</f>
        <v>2.8696324829735729</v>
      </c>
      <c r="Z48" s="176">
        <f ca="1">_xll.Export_ParabolicVol_SimpleSquareRootCall($E48,$G48,Z$15,$B$21,$B$22,$B$23,$B$24,$B$25,$B$27,$B$28,$F$13)</f>
        <v>3.1782505641297658</v>
      </c>
      <c r="AA48" s="176">
        <f ca="1">_xll.Export_ParabolicVol_SimpleSquareRootCall($E48,$G48,AA$15,$B$21,$B$22,$B$23,$B$24,$B$25,$B$27,$B$28,$F$13)</f>
        <v>3.4813854012782932</v>
      </c>
      <c r="AB48" s="176">
        <f ca="1">_xll.Export_ParabolicVol_SimpleSquareRootCall($E48,$G48,AB$15,$B$21,$B$22,$B$23,$B$24,$B$25,$B$27,$B$28,$F$13)</f>
        <v>3.7668227824421243</v>
      </c>
      <c r="AC48" s="176">
        <f ca="1">_xll.Export_ParabolicVol_SimpleSquareRootCall($E48,$G48,AC$15,$B$21,$B$22,$B$23,$B$24,$B$25,$B$27,$B$28,$F$13)</f>
        <v>4.0230976234249711</v>
      </c>
      <c r="AD48" s="176">
        <f ca="1">_xll.Export_ParabolicVol_SimpleSquareRootCall($E48,$G48,AD$15,$B$21,$B$22,$B$23,$B$24,$B$25,$B$27,$B$28,$F$13)</f>
        <v>4.2410108418532264</v>
      </c>
      <c r="AE48" s="176">
        <f ca="1">_xll.Export_ParabolicVol_SimpleSquareRootCall($E48,$G48,AE$15,$B$21,$B$22,$B$23,$B$24,$B$25,$B$27,$B$28,$F$13)</f>
        <v>4.4150688233230841</v>
      </c>
      <c r="AF48" s="176">
        <f ca="1">_xll.Export_ParabolicVol_SimpleSquareRootCall($E48,$G48,AF$15,$B$21,$B$22,$B$23,$B$24,$B$25,$B$27,$B$28,$F$13)</f>
        <v>4.5444100899403752</v>
      </c>
      <c r="AG48" s="176">
        <f ca="1">_xll.Export_ParabolicVol_SimpleSquareRootCall($E48,$G48,AG$15,$B$21,$B$22,$B$23,$B$24,$B$25,$B$27,$B$28,$F$13)</f>
        <v>4.632821639700003</v>
      </c>
      <c r="AH48" s="176">
        <f ca="1">_xll.Export_ParabolicVol_SimpleSquareRootCall($E48,$G48,AH$15,$B$21,$B$22,$B$23,$B$24,$B$25,$B$27,$B$28,$F$13)</f>
        <v>4.6876918251700861</v>
      </c>
      <c r="AJ48" s="176">
        <f ca="1">_xll.Export_Bergomi_SimpleSquareRootCall($E48,$G48,AJ$15,$B$15,$B$16,$B$17,$B$18,$B$19,$G48,$G48+$B$31,SUM!$F$12:$F$28,SUM!$G$12:$G$28,$B$21,$B$22,$B$23,$B$24,$B$25,$B$26,$B$27,$B$28,$B$29,$F$13)</f>
        <v>2.8421055443448742</v>
      </c>
      <c r="AK48" s="176">
        <f ca="1">_xll.Export_Bergomi_SimpleSquareRootCall($E48,$G48,AK$15,$B$15,$B$16,$B$17,$B$18,$B$19,$G48,$G48+$B$31,SUM!$F$12:$F$28,SUM!$G$12:$G$28,$B$21,$B$22,$B$23,$B$24,$B$25,$B$26,$B$27,$B$28,$B$29,$F$13)</f>
        <v>2.427258377874506</v>
      </c>
      <c r="AL48" s="176">
        <f ca="1">_xll.Export_Bergomi_SimpleSquareRootCall($E48,$G48,AL$15,$B$15,$B$16,$B$17,$B$18,$B$19,$G48,$G48+$B$31,SUM!$F$12:$F$28,SUM!$G$12:$G$28,$B$21,$B$22,$B$23,$B$24,$B$25,$B$26,$B$27,$B$28,$B$29,$F$13)</f>
        <v>2.0783980955504524</v>
      </c>
      <c r="AM48" s="176">
        <f ca="1">_xll.Export_Bergomi_SimpleSquareRootCall($E48,$G48,AM$15,$B$15,$B$16,$B$17,$B$18,$B$19,$G48,$G48+$B$31,SUM!$F$12:$F$28,SUM!$G$12:$G$28,$B$21,$B$22,$B$23,$B$24,$B$25,$B$26,$B$27,$B$28,$B$29,$F$13)</f>
        <v>1.7948259010971843</v>
      </c>
      <c r="AN48" s="176">
        <f ca="1">_xll.Export_Bergomi_SimpleSquareRootCall($E48,$G48,AN$15,$B$15,$B$16,$B$17,$B$18,$B$19,$G48,$G48+$B$31,SUM!$F$12:$F$28,SUM!$G$12:$G$28,$B$21,$B$22,$B$23,$B$24,$B$25,$B$26,$B$27,$B$28,$B$29,$F$13)</f>
        <v>1.5750099665329038</v>
      </c>
      <c r="AO48" s="176">
        <f ca="1">_xll.Export_Bergomi_SimpleSquareRootCall($E48,$G48,AO$15,$B$15,$B$16,$B$17,$B$18,$B$19,$G48,$G48+$B$31,SUM!$F$12:$F$28,SUM!$G$12:$G$28,$B$21,$B$22,$B$23,$B$24,$B$25,$B$26,$B$27,$B$28,$B$29,$F$13)</f>
        <v>1.4167198163987513</v>
      </c>
      <c r="AP48" s="176">
        <f ca="1">_xll.Export_Bergomi_SimpleSquareRootCall($E48,$G48,AP$15,$B$15,$B$16,$B$17,$B$18,$B$19,$G48,$G48+$B$31,SUM!$F$12:$F$28,SUM!$G$12:$G$28,$B$21,$B$22,$B$23,$B$24,$B$25,$B$26,$B$27,$B$28,$B$29,$F$13)</f>
        <v>1.3172415665392407</v>
      </c>
      <c r="AQ48" s="176">
        <f ca="1">_xll.Export_Bergomi_SimpleSquareRootCall($E48,$G48,AQ$15,$B$15,$B$16,$B$17,$B$18,$B$19,$G48,$G48+$B$31,SUM!$F$12:$F$28,SUM!$G$12:$G$28,$B$21,$B$22,$B$23,$B$24,$B$25,$B$26,$B$27,$B$28,$B$29,$F$13)</f>
        <v>1.2736229037244671</v>
      </c>
      <c r="AR48" s="176">
        <f ca="1">_xll.Export_Bergomi_SimpleSquareRootCall($E48,$G48,AR$15,$B$15,$B$16,$B$17,$B$18,$B$19,$G48,$G48+$B$31,SUM!$F$12:$F$28,SUM!$G$12:$G$28,$B$21,$B$22,$B$23,$B$24,$B$25,$B$26,$B$27,$B$28,$B$29,$F$13)</f>
        <v>1.2828845301624783</v>
      </c>
      <c r="AS48" s="176">
        <f ca="1">_xll.Export_Bergomi_SimpleSquareRootCall($E48,$G48,AS$15,$B$15,$B$16,$B$17,$B$18,$B$19,$G48,$G48+$B$31,SUM!$F$12:$F$28,SUM!$G$12:$G$28,$B$21,$B$22,$B$23,$B$24,$B$25,$B$26,$B$27,$B$28,$B$29,$F$13)</f>
        <v>1.3421397911576531</v>
      </c>
      <c r="AT48" s="176">
        <f ca="1">_xll.Export_Bergomi_SimpleSquareRootCall($E48,$G48,AT$15,$B$15,$B$16,$B$17,$B$18,$B$19,$G48,$G48+$B$31,SUM!$F$12:$F$28,SUM!$G$12:$G$28,$B$21,$B$22,$B$23,$B$24,$B$25,$B$26,$B$27,$B$28,$B$29,$F$13)</f>
        <v>1.4485830635625994</v>
      </c>
      <c r="AU48" s="176">
        <f ca="1">_xll.Export_Bergomi_SimpleSquareRootCall($E48,$G48,AU$15,$B$15,$B$16,$B$17,$B$18,$B$19,$G48,$G48+$B$31,SUM!$F$12:$F$28,SUM!$G$12:$G$28,$B$21,$B$22,$B$23,$B$24,$B$25,$B$26,$B$27,$B$28,$B$29,$F$13)</f>
        <v>1.5993326726168287</v>
      </c>
      <c r="AV48" s="176">
        <f ca="1">_xll.Export_Bergomi_SimpleSquareRootCall($E48,$G48,AV$15,$B$15,$B$16,$B$17,$B$18,$B$19,$G48,$G48+$B$31,SUM!$F$12:$F$28,SUM!$G$12:$G$28,$B$21,$B$22,$B$23,$B$24,$B$25,$B$26,$B$27,$B$28,$B$29,$F$13)</f>
        <v>1.7911400091289116</v>
      </c>
      <c r="AW48" s="176">
        <f ca="1">_xll.Export_Bergomi_SimpleSquareRootCall($E48,$G48,AW$15,$B$15,$B$16,$B$17,$B$18,$B$19,$G48,$G48+$B$31,SUM!$F$12:$F$28,SUM!$G$12:$G$28,$B$21,$B$22,$B$23,$B$24,$B$25,$B$26,$B$27,$B$28,$B$29,$F$13)</f>
        <v>2.0200008413353876</v>
      </c>
      <c r="AX48" s="176">
        <f ca="1">_xll.Export_Bergomi_SimpleSquareRootCall($E48,$G48,AX$15,$B$15,$B$16,$B$17,$B$18,$B$19,$G48,$G48+$B$31,SUM!$F$12:$F$28,SUM!$G$12:$G$28,$B$21,$B$22,$B$23,$B$24,$B$25,$B$26,$B$27,$B$28,$B$29,$F$13)</f>
        <v>2.2807281091296474</v>
      </c>
      <c r="AY48" s="176">
        <f ca="1">_xll.Export_Bergomi_SimpleSquareRootCall($E48,$G48,AY$15,$B$15,$B$16,$B$17,$B$18,$B$19,$G48,$G48+$B$31,SUM!$F$12:$F$28,SUM!$G$12:$G$28,$B$21,$B$22,$B$23,$B$24,$B$25,$B$26,$B$27,$B$28,$B$29,$F$13)</f>
        <v>2.566568635871127</v>
      </c>
      <c r="AZ48" s="176">
        <f ca="1">_xll.Export_Bergomi_SimpleSquareRootCall($E48,$G48,AZ$15,$B$15,$B$16,$B$17,$B$18,$B$19,$G48,$G48+$B$31,SUM!$F$12:$F$28,SUM!$G$12:$G$28,$B$21,$B$22,$B$23,$B$24,$B$25,$B$26,$B$27,$B$28,$B$29,$F$13)</f>
        <v>2.8689675992668167</v>
      </c>
      <c r="BA48" s="176">
        <f ca="1">_xll.Export_Bergomi_SimpleSquareRootCall($E48,$G48,BA$15,$B$15,$B$16,$B$17,$B$18,$B$19,$G48,$G48+$B$31,SUM!$F$12:$F$28,SUM!$G$12:$G$28,$B$21,$B$22,$B$23,$B$24,$B$25,$B$26,$B$27,$B$28,$B$29,$F$13)</f>
        <v>3.1775979559675158</v>
      </c>
      <c r="BB48" s="176">
        <f ca="1">_xll.Export_Bergomi_SimpleSquareRootCall($E48,$G48,BB$15,$B$15,$B$16,$B$17,$B$18,$B$19,$G48,$G48+$B$31,SUM!$F$12:$F$28,SUM!$G$12:$G$28,$B$21,$B$22,$B$23,$B$24,$B$25,$B$26,$B$27,$B$28,$B$29,$F$13)</f>
        <v>3.4807653110111754</v>
      </c>
      <c r="BC48" s="176">
        <f ca="1">_xll.Export_Bergomi_SimpleSquareRootCall($E48,$G48,BC$15,$B$15,$B$16,$B$17,$B$18,$B$19,$G48,$G48+$B$31,SUM!$F$12:$F$28,SUM!$G$12:$G$28,$B$21,$B$22,$B$23,$B$24,$B$25,$B$26,$B$27,$B$28,$B$29,$F$13)</f>
        <v>3.7662558847066512</v>
      </c>
      <c r="BD48" s="176">
        <f ca="1">_xll.Export_Bergomi_SimpleSquareRootCall($E48,$G48,BD$15,$B$15,$B$16,$B$17,$B$18,$B$19,$G48,$G48+$B$31,SUM!$F$12:$F$28,SUM!$G$12:$G$28,$B$21,$B$22,$B$23,$B$24,$B$25,$B$26,$B$27,$B$28,$B$29,$F$13)</f>
        <v>4.0226024017788564</v>
      </c>
      <c r="BE48" s="176">
        <f ca="1">_xll.Export_Bergomi_SimpleSquareRootCall($E48,$G48,BE$15,$B$15,$B$16,$B$17,$B$18,$B$19,$G48,$G48+$B$31,SUM!$F$12:$F$28,SUM!$G$12:$G$28,$B$21,$B$22,$B$23,$B$24,$B$25,$B$26,$B$27,$B$28,$B$29,$F$13)</f>
        <v>4.2406006593084324</v>
      </c>
      <c r="BF48" s="176">
        <f ca="1">_xll.Export_Bergomi_SimpleSquareRootCall($E48,$G48,BF$15,$B$15,$B$16,$B$17,$B$18,$B$19,$G48,$G48+$B$31,SUM!$F$12:$F$28,SUM!$G$12:$G$28,$B$21,$B$22,$B$23,$B$24,$B$25,$B$26,$B$27,$B$28,$B$29,$F$13)</f>
        <v>4.4147493976923116</v>
      </c>
      <c r="BG48" s="176">
        <f ca="1">_xll.Export_Bergomi_SimpleSquareRootCall($E48,$G48,BG$15,$B$15,$B$16,$B$17,$B$18,$B$19,$G48,$G48+$B$31,SUM!$F$12:$F$28,SUM!$G$12:$G$28,$B$21,$B$22,$B$23,$B$24,$B$25,$B$26,$B$27,$B$28,$B$29,$F$13)</f>
        <v>4.5441782381326714</v>
      </c>
      <c r="BH48" s="176">
        <f ca="1">_xll.Export_Bergomi_SimpleSquareRootCall($E48,$G48,BH$15,$B$15,$B$16,$B$17,$B$18,$B$19,$G48,$G48+$B$31,SUM!$F$12:$F$28,SUM!$G$12:$G$28,$B$21,$B$22,$B$23,$B$24,$B$25,$B$26,$B$27,$B$28,$B$29,$F$13)</f>
        <v>4.6326659658645104</v>
      </c>
      <c r="BI48" s="176">
        <f ca="1">_xll.Export_Bergomi_SimpleSquareRootCall($E48,$G48,BI$15,$B$15,$B$16,$B$17,$B$18,$B$19,$G48,$G48+$B$31,SUM!$F$12:$F$28,SUM!$G$12:$G$28,$B$21,$B$22,$B$23,$B$24,$B$25,$B$26,$B$27,$B$28,$B$29,$F$13)</f>
        <v>4.6875954166425178</v>
      </c>
      <c r="BL48" s="169" t="e">
        <f ca="1">_xll.Export_ParabolicVol_VolSwapOption($G48,$G48,$G48+$B$31,BL$15,$B$15,$B$16,$B$17,$B$18,$B$19,$B$21,$B$22,$B$23,$B$24,SUM!$F$12:$F$28,SUM!$G$12:$G$28,OptionRacine!$B$27,OptionRacine!$B$26,OptionRacine!$B$28,OptionRacine!$F$13,OptionRacine!$BL$11,OptionRacine!$B$29)</f>
        <v>#VALUE!</v>
      </c>
      <c r="BM48" s="169" t="e">
        <f ca="1">_xll.Export_ParabolicVol_VolSwapOption($G48,$G48,$G48+$B$31,BM$15,$B$15,$B$16,$B$17,$B$18,$B$19,$B$21,$B$22,$B$23,$B$24,SUM!$F$12:$F$28,SUM!$G$12:$G$28,OptionRacine!$B$27,OptionRacine!$B$26,OptionRacine!$B$28,OptionRacine!$F$13,OptionRacine!$BL$11,OptionRacine!$B$29)</f>
        <v>#VALUE!</v>
      </c>
      <c r="BN48" s="169" t="e">
        <f ca="1">_xll.Export_ParabolicVol_VolSwapOption($G48,$G48,$G48+$B$31,BN$15,$B$15,$B$16,$B$17,$B$18,$B$19,$B$21,$B$22,$B$23,$B$24,SUM!$F$12:$F$28,SUM!$G$12:$G$28,OptionRacine!$B$27,OptionRacine!$B$26,OptionRacine!$B$28,OptionRacine!$F$13,OptionRacine!$BL$11,OptionRacine!$B$29)</f>
        <v>#VALUE!</v>
      </c>
      <c r="BO48" s="169" t="e">
        <f ca="1">_xll.Export_ParabolicVol_VolSwapOption($G48,$G48,$G48+$B$31,BO$15,$B$15,$B$16,$B$17,$B$18,$B$19,$B$21,$B$22,$B$23,$B$24,SUM!$F$12:$F$28,SUM!$G$12:$G$28,OptionRacine!$B$27,OptionRacine!$B$26,OptionRacine!$B$28,OptionRacine!$F$13,OptionRacine!$BL$11,OptionRacine!$B$29)</f>
        <v>#VALUE!</v>
      </c>
      <c r="BP48" s="169" t="e">
        <f ca="1">_xll.Export_ParabolicVol_VolSwapOption($G48,$G48,$G48+$B$31,BP$15,$B$15,$B$16,$B$17,$B$18,$B$19,$B$21,$B$22,$B$23,$B$24,SUM!$F$12:$F$28,SUM!$G$12:$G$28,OptionRacine!$B$27,OptionRacine!$B$26,OptionRacine!$B$28,OptionRacine!$F$13,OptionRacine!$BL$11,OptionRacine!$B$29)</f>
        <v>#VALUE!</v>
      </c>
      <c r="BQ48" s="169" t="e">
        <f ca="1">_xll.Export_ParabolicVol_VolSwapOption($G48,$G48,$G48+$B$31,BQ$15,$B$15,$B$16,$B$17,$B$18,$B$19,$B$21,$B$22,$B$23,$B$24,SUM!$F$12:$F$28,SUM!$G$12:$G$28,OptionRacine!$B$27,OptionRacine!$B$26,OptionRacine!$B$28,OptionRacine!$F$13,OptionRacine!$BL$11,OptionRacine!$B$29)</f>
        <v>#VALUE!</v>
      </c>
      <c r="BR48" s="169" t="e">
        <f ca="1">_xll.Export_ParabolicVol_VolSwapOption($G48,$G48,$G48+$B$31,BR$15,$B$15,$B$16,$B$17,$B$18,$B$19,$B$21,$B$22,$B$23,$B$24,SUM!$F$12:$F$28,SUM!$G$12:$G$28,OptionRacine!$B$27,OptionRacine!$B$26,OptionRacine!$B$28,OptionRacine!$F$13,OptionRacine!$BL$11,OptionRacine!$B$29)</f>
        <v>#VALUE!</v>
      </c>
      <c r="BS48" s="169" t="e">
        <f ca="1">_xll.Export_ParabolicVol_VolSwapOption($G48,$G48,$G48+$B$31,BS$15,$B$15,$B$16,$B$17,$B$18,$B$19,$B$21,$B$22,$B$23,$B$24,SUM!$F$12:$F$28,SUM!$G$12:$G$28,OptionRacine!$B$27,OptionRacine!$B$26,OptionRacine!$B$28,OptionRacine!$F$13,OptionRacine!$BL$11,OptionRacine!$B$29)</f>
        <v>#VALUE!</v>
      </c>
      <c r="BT48" s="169" t="e">
        <f ca="1">_xll.Export_ParabolicVol_VolSwapOption($G48,$G48,$G48+$B$31,BT$15,$B$15,$B$16,$B$17,$B$18,$B$19,$B$21,$B$22,$B$23,$B$24,SUM!$F$12:$F$28,SUM!$G$12:$G$28,OptionRacine!$B$27,OptionRacine!$B$26,OptionRacine!$B$28,OptionRacine!$F$13,OptionRacine!$BL$11,OptionRacine!$B$29)</f>
        <v>#VALUE!</v>
      </c>
      <c r="BU48" s="169" t="e">
        <f ca="1">_xll.Export_ParabolicVol_VolSwapOption($G48,$G48,$G48+$B$31,BU$15,$B$15,$B$16,$B$17,$B$18,$B$19,$B$21,$B$22,$B$23,$B$24,SUM!$F$12:$F$28,SUM!$G$12:$G$28,OptionRacine!$B$27,OptionRacine!$B$26,OptionRacine!$B$28,OptionRacine!$F$13,OptionRacine!$BL$11,OptionRacine!$B$29)</f>
        <v>#VALUE!</v>
      </c>
      <c r="BV48" s="169" t="e">
        <f ca="1">_xll.Export_ParabolicVol_VolSwapOption($G48,$G48,$G48+$B$31,BV$15,$B$15,$B$16,$B$17,$B$18,$B$19,$B$21,$B$22,$B$23,$B$24,SUM!$F$12:$F$28,SUM!$G$12:$G$28,OptionRacine!$B$27,OptionRacine!$B$26,OptionRacine!$B$28,OptionRacine!$F$13,OptionRacine!$BL$11,OptionRacine!$B$29)</f>
        <v>#VALUE!</v>
      </c>
      <c r="BW48" s="169" t="e">
        <f ca="1">_xll.Export_ParabolicVol_VolSwapOption($G48,$G48,$G48+$B$31,BW$15,$B$15,$B$16,$B$17,$B$18,$B$19,$B$21,$B$22,$B$23,$B$24,SUM!$F$12:$F$28,SUM!$G$12:$G$28,OptionRacine!$B$27,OptionRacine!$B$26,OptionRacine!$B$28,OptionRacine!$F$13,OptionRacine!$BL$11,OptionRacine!$B$29)</f>
        <v>#VALUE!</v>
      </c>
      <c r="BX48" s="169" t="e">
        <f ca="1">_xll.Export_ParabolicVol_VolSwapOption($G48,$G48,$G48+$B$31,BX$15,$B$15,$B$16,$B$17,$B$18,$B$19,$B$21,$B$22,$B$23,$B$24,SUM!$F$12:$F$28,SUM!$G$12:$G$28,OptionRacine!$B$27,OptionRacine!$B$26,OptionRacine!$B$28,OptionRacine!$F$13,OptionRacine!$BL$11,OptionRacine!$B$29)</f>
        <v>#VALUE!</v>
      </c>
      <c r="BY48" s="169" t="e">
        <f ca="1">_xll.Export_ParabolicVol_VolSwapOption($G48,$G48,$G48+$B$31,BY$15,$B$15,$B$16,$B$17,$B$18,$B$19,$B$21,$B$22,$B$23,$B$24,SUM!$F$12:$F$28,SUM!$G$12:$G$28,OptionRacine!$B$27,OptionRacine!$B$26,OptionRacine!$B$28,OptionRacine!$F$13,OptionRacine!$BL$11,OptionRacine!$B$29)</f>
        <v>#VALUE!</v>
      </c>
      <c r="BZ48" s="169" t="e">
        <f ca="1">_xll.Export_ParabolicVol_VolSwapOption($G48,$G48,$G48+$B$31,BZ$15,$B$15,$B$16,$B$17,$B$18,$B$19,$B$21,$B$22,$B$23,$B$24,SUM!$F$12:$F$28,SUM!$G$12:$G$28,OptionRacine!$B$27,OptionRacine!$B$26,OptionRacine!$B$28,OptionRacine!$F$13,OptionRacine!$BL$11,OptionRacine!$B$29)</f>
        <v>#VALUE!</v>
      </c>
      <c r="CA48" s="169" t="e">
        <f ca="1">_xll.Export_ParabolicVol_VolSwapOption($G48,$G48,$G48+$B$31,CA$15,$B$15,$B$16,$B$17,$B$18,$B$19,$B$21,$B$22,$B$23,$B$24,SUM!$F$12:$F$28,SUM!$G$12:$G$28,OptionRacine!$B$27,OptionRacine!$B$26,OptionRacine!$B$28,OptionRacine!$F$13,OptionRacine!$BL$11,OptionRacine!$B$29)</f>
        <v>#VALUE!</v>
      </c>
      <c r="CB48" s="169" t="e">
        <f ca="1">_xll.Export_ParabolicVol_VolSwapOption($G48,$G48,$G48+$B$31,CB$15,$B$15,$B$16,$B$17,$B$18,$B$19,$B$21,$B$22,$B$23,$B$24,SUM!$F$12:$F$28,SUM!$G$12:$G$28,OptionRacine!$B$27,OptionRacine!$B$26,OptionRacine!$B$28,OptionRacine!$F$13,OptionRacine!$BL$11,OptionRacine!$B$29)</f>
        <v>#VALUE!</v>
      </c>
      <c r="CC48" s="169" t="e">
        <f ca="1">_xll.Export_ParabolicVol_VolSwapOption($G48,$G48,$G48+$B$31,CC$15,$B$15,$B$16,$B$17,$B$18,$B$19,$B$21,$B$22,$B$23,$B$24,SUM!$F$12:$F$28,SUM!$G$12:$G$28,OptionRacine!$B$27,OptionRacine!$B$26,OptionRacine!$B$28,OptionRacine!$F$13,OptionRacine!$BL$11,OptionRacine!$B$29)</f>
        <v>#VALUE!</v>
      </c>
      <c r="CD48" s="169" t="e">
        <f ca="1">_xll.Export_ParabolicVol_VolSwapOption($G48,$G48,$G48+$B$31,CD$15,$B$15,$B$16,$B$17,$B$18,$B$19,$B$21,$B$22,$B$23,$B$24,SUM!$F$12:$F$28,SUM!$G$12:$G$28,OptionRacine!$B$27,OptionRacine!$B$26,OptionRacine!$B$28,OptionRacine!$F$13,OptionRacine!$BL$11,OptionRacine!$B$29)</f>
        <v>#VALUE!</v>
      </c>
      <c r="CE48" s="169" t="e">
        <f ca="1">_xll.Export_ParabolicVol_VolSwapOption($G48,$G48,$G48+$B$31,CE$15,$B$15,$B$16,$B$17,$B$18,$B$19,$B$21,$B$22,$B$23,$B$24,SUM!$F$12:$F$28,SUM!$G$12:$G$28,OptionRacine!$B$27,OptionRacine!$B$26,OptionRacine!$B$28,OptionRacine!$F$13,OptionRacine!$BL$11,OptionRacine!$B$29)</f>
        <v>#VALUE!</v>
      </c>
      <c r="CF48" s="169" t="e">
        <f ca="1">_xll.Export_ParabolicVol_VolSwapOption($G48,$G48,$G48+$B$31,CF$15,$B$15,$B$16,$B$17,$B$18,$B$19,$B$21,$B$22,$B$23,$B$24,SUM!$F$12:$F$28,SUM!$G$12:$G$28,OptionRacine!$B$27,OptionRacine!$B$26,OptionRacine!$B$28,OptionRacine!$F$13,OptionRacine!$BL$11,OptionRacine!$B$29)</f>
        <v>#VALUE!</v>
      </c>
      <c r="CG48" s="169" t="e">
        <f ca="1">_xll.Export_ParabolicVol_VolSwapOption($G48,$G48,$G48+$B$31,CG$15,$B$15,$B$16,$B$17,$B$18,$B$19,$B$21,$B$22,$B$23,$B$24,SUM!$F$12:$F$28,SUM!$G$12:$G$28,OptionRacine!$B$27,OptionRacine!$B$26,OptionRacine!$B$28,OptionRacine!$F$13,OptionRacine!$BL$11,OptionRacine!$B$29)</f>
        <v>#VALUE!</v>
      </c>
      <c r="CH48" s="169" t="e">
        <f ca="1">_xll.Export_ParabolicVol_VolSwapOption($G48,$G48,$G48+$B$31,CH$15,$B$15,$B$16,$B$17,$B$18,$B$19,$B$21,$B$22,$B$23,$B$24,SUM!$F$12:$F$28,SUM!$G$12:$G$28,OptionRacine!$B$27,OptionRacine!$B$26,OptionRacine!$B$28,OptionRacine!$F$13,OptionRacine!$BL$11,OptionRacine!$B$29)</f>
        <v>#VALUE!</v>
      </c>
      <c r="CI48" s="169" t="e">
        <f ca="1">_xll.Export_ParabolicVol_VolSwapOption($G48,$G48,$G48+$B$31,CI$15,$B$15,$B$16,$B$17,$B$18,$B$19,$B$21,$B$22,$B$23,$B$24,SUM!$F$12:$F$28,SUM!$G$12:$G$28,OptionRacine!$B$27,OptionRacine!$B$26,OptionRacine!$B$28,OptionRacine!$F$13,OptionRacine!$BL$11,OptionRacine!$B$29)</f>
        <v>#VALUE!</v>
      </c>
      <c r="CJ48" s="169" t="e">
        <f ca="1">_xll.Export_ParabolicVol_VolSwapOption($G48,$G48,$G48+$B$31,CJ$15,$B$15,$B$16,$B$17,$B$18,$B$19,$B$21,$B$22,$B$23,$B$24,SUM!$F$12:$F$28,SUM!$G$12:$G$28,OptionRacine!$B$27,OptionRacine!$B$26,OptionRacine!$B$28,OptionRacine!$F$13,OptionRacine!$BL$11,OptionRacine!$B$29)</f>
        <v>#VALUE!</v>
      </c>
      <c r="CK48" s="169" t="e">
        <f ca="1">_xll.Export_ParabolicVol_VolSwapOption($G48,$G48,$G48+$B$31,CK$15,$B$15,$B$16,$B$17,$B$18,$B$19,$B$21,$B$22,$B$23,$B$24,SUM!$F$12:$F$28,SUM!$G$12:$G$28,OptionRacine!$B$27,OptionRacine!$B$26,OptionRacine!$B$28,OptionRacine!$F$13,OptionRacine!$BL$11,OptionRacine!$B$29)</f>
        <v>#VALUE!</v>
      </c>
      <c r="CN48" s="181">
        <f ca="1">_xll.Export_ParabolicVol_VIXLikeOption(SUM!$F$12:$F$28,SUM!$G$12:$G$28,$E48,$G48,CN$15,$B$15,$B$16,$B$17,$B$18,$B$19,$B$21,$B$22,$B$23,$B$24,$B$25,$B$27,$B$26,$B$28,$F$13,$B$31,$CN$11,$B$29)</f>
        <v>2.8421055443448742</v>
      </c>
      <c r="CO48" s="181">
        <f ca="1">_xll.Export_ParabolicVol_VIXLikeOption(SUM!$F$12:$F$28,SUM!$G$12:$G$28,$E48,$G48,CO$15,$B$15,$B$16,$B$17,$B$18,$B$19,$B$21,$B$22,$B$23,$B$24,$B$25,$B$27,$B$26,$B$28,$F$13,$B$31,$CN$11,$B$29)</f>
        <v>2.427258377874506</v>
      </c>
      <c r="CP48" s="181">
        <f ca="1">_xll.Export_ParabolicVol_VIXLikeOption(SUM!$F$12:$F$28,SUM!$G$12:$G$28,$E48,$G48,CP$15,$B$15,$B$16,$B$17,$B$18,$B$19,$B$21,$B$22,$B$23,$B$24,$B$25,$B$27,$B$26,$B$28,$F$13,$B$31,$CN$11,$B$29)</f>
        <v>2.0783980955504524</v>
      </c>
      <c r="CQ48" s="181">
        <f ca="1">_xll.Export_ParabolicVol_VIXLikeOption(SUM!$F$12:$F$28,SUM!$G$12:$G$28,$E48,$G48,CQ$15,$B$15,$B$16,$B$17,$B$18,$B$19,$B$21,$B$22,$B$23,$B$24,$B$25,$B$27,$B$26,$B$28,$F$13,$B$31,$CN$11,$B$29)</f>
        <v>1.7948259010971843</v>
      </c>
      <c r="CR48" s="181">
        <f ca="1">_xll.Export_ParabolicVol_VIXLikeOption(SUM!$F$12:$F$28,SUM!$G$12:$G$28,$E48,$G48,CR$15,$B$15,$B$16,$B$17,$B$18,$B$19,$B$21,$B$22,$B$23,$B$24,$B$25,$B$27,$B$26,$B$28,$F$13,$B$31,$CN$11,$B$29)</f>
        <v>1.5750099665329038</v>
      </c>
      <c r="CS48" s="181">
        <f ca="1">_xll.Export_ParabolicVol_VIXLikeOption(SUM!$F$12:$F$28,SUM!$G$12:$G$28,$E48,$G48,CS$15,$B$15,$B$16,$B$17,$B$18,$B$19,$B$21,$B$22,$B$23,$B$24,$B$25,$B$27,$B$26,$B$28,$F$13,$B$31,$CN$11,$B$29)</f>
        <v>1.4167198163987513</v>
      </c>
      <c r="CT48" s="181">
        <f ca="1">_xll.Export_ParabolicVol_VIXLikeOption(SUM!$F$12:$F$28,SUM!$G$12:$G$28,$E48,$G48,CT$15,$B$15,$B$16,$B$17,$B$18,$B$19,$B$21,$B$22,$B$23,$B$24,$B$25,$B$27,$B$26,$B$28,$F$13,$B$31,$CN$11,$B$29)</f>
        <v>1.3172415665392407</v>
      </c>
      <c r="CU48" s="181">
        <f ca="1">_xll.Export_ParabolicVol_VIXLikeOption(SUM!$F$12:$F$28,SUM!$G$12:$G$28,$E48,$G48,CU$15,$B$15,$B$16,$B$17,$B$18,$B$19,$B$21,$B$22,$B$23,$B$24,$B$25,$B$27,$B$26,$B$28,$F$13,$B$31,$CN$11,$B$29)</f>
        <v>1.2736229037244671</v>
      </c>
      <c r="CV48" s="181">
        <f ca="1">_xll.Export_ParabolicVol_VIXLikeOption(SUM!$F$12:$F$28,SUM!$G$12:$G$28,$E48,$G48,CV$15,$B$15,$B$16,$B$17,$B$18,$B$19,$B$21,$B$22,$B$23,$B$24,$B$25,$B$27,$B$26,$B$28,$F$13,$B$31,$CN$11,$B$29)</f>
        <v>1.2828845301624783</v>
      </c>
      <c r="CW48" s="181">
        <f ca="1">_xll.Export_ParabolicVol_VIXLikeOption(SUM!$F$12:$F$28,SUM!$G$12:$G$28,$E48,$G48,CW$15,$B$15,$B$16,$B$17,$B$18,$B$19,$B$21,$B$22,$B$23,$B$24,$B$25,$B$27,$B$26,$B$28,$F$13,$B$31,$CN$11,$B$29)</f>
        <v>1.3421397911576531</v>
      </c>
      <c r="CX48" s="181">
        <f ca="1">_xll.Export_ParabolicVol_VIXLikeOption(SUM!$F$12:$F$28,SUM!$G$12:$G$28,$E48,$G48,CX$15,$B$15,$B$16,$B$17,$B$18,$B$19,$B$21,$B$22,$B$23,$B$24,$B$25,$B$27,$B$26,$B$28,$F$13,$B$31,$CN$11,$B$29)</f>
        <v>1.4485830635625994</v>
      </c>
      <c r="CY48" s="181">
        <f ca="1">_xll.Export_ParabolicVol_VIXLikeOption(SUM!$F$12:$F$28,SUM!$G$12:$G$28,$E48,$G48,CY$15,$B$15,$B$16,$B$17,$B$18,$B$19,$B$21,$B$22,$B$23,$B$24,$B$25,$B$27,$B$26,$B$28,$F$13,$B$31,$CN$11,$B$29)</f>
        <v>1.5993326726168287</v>
      </c>
      <c r="CZ48" s="181">
        <f ca="1">_xll.Export_ParabolicVol_VIXLikeOption(SUM!$F$12:$F$28,SUM!$G$12:$G$28,$E48,$G48,CZ$15,$B$15,$B$16,$B$17,$B$18,$B$19,$B$21,$B$22,$B$23,$B$24,$B$25,$B$27,$B$26,$B$28,$F$13,$B$31,$CN$11,$B$29)</f>
        <v>1.7911400091289116</v>
      </c>
      <c r="DA48" s="181">
        <f ca="1">_xll.Export_ParabolicVol_VIXLikeOption(SUM!$F$12:$F$28,SUM!$G$12:$G$28,$E48,$G48,DA$15,$B$15,$B$16,$B$17,$B$18,$B$19,$B$21,$B$22,$B$23,$B$24,$B$25,$B$27,$B$26,$B$28,$F$13,$B$31,$CN$11,$B$29)</f>
        <v>2.0200008413353876</v>
      </c>
      <c r="DB48" s="181">
        <f ca="1">_xll.Export_ParabolicVol_VIXLikeOption(SUM!$F$12:$F$28,SUM!$G$12:$G$28,$E48,$G48,DB$15,$B$15,$B$16,$B$17,$B$18,$B$19,$B$21,$B$22,$B$23,$B$24,$B$25,$B$27,$B$26,$B$28,$F$13,$B$31,$CN$11,$B$29)</f>
        <v>2.2807281091296474</v>
      </c>
      <c r="DC48" s="181">
        <f ca="1">_xll.Export_ParabolicVol_VIXLikeOption(SUM!$F$12:$F$28,SUM!$G$12:$G$28,$E48,$G48,DC$15,$B$15,$B$16,$B$17,$B$18,$B$19,$B$21,$B$22,$B$23,$B$24,$B$25,$B$27,$B$26,$B$28,$F$13,$B$31,$CN$11,$B$29)</f>
        <v>2.566568635871127</v>
      </c>
      <c r="DD48" s="181">
        <f ca="1">_xll.Export_ParabolicVol_VIXLikeOption(SUM!$F$12:$F$28,SUM!$G$12:$G$28,$E48,$G48,DD$15,$B$15,$B$16,$B$17,$B$18,$B$19,$B$21,$B$22,$B$23,$B$24,$B$25,$B$27,$B$26,$B$28,$F$13,$B$31,$CN$11,$B$29)</f>
        <v>2.8689675992668167</v>
      </c>
      <c r="DE48" s="181">
        <f ca="1">_xll.Export_ParabolicVol_VIXLikeOption(SUM!$F$12:$F$28,SUM!$G$12:$G$28,$E48,$G48,DE$15,$B$15,$B$16,$B$17,$B$18,$B$19,$B$21,$B$22,$B$23,$B$24,$B$25,$B$27,$B$26,$B$28,$F$13,$B$31,$CN$11,$B$29)</f>
        <v>3.1775979559675158</v>
      </c>
      <c r="DF48" s="181">
        <f ca="1">_xll.Export_ParabolicVol_VIXLikeOption(SUM!$F$12:$F$28,SUM!$G$12:$G$28,$E48,$G48,DF$15,$B$15,$B$16,$B$17,$B$18,$B$19,$B$21,$B$22,$B$23,$B$24,$B$25,$B$27,$B$26,$B$28,$F$13,$B$31,$CN$11,$B$29)</f>
        <v>3.4807653110111754</v>
      </c>
      <c r="DG48" s="181">
        <f ca="1">_xll.Export_ParabolicVol_VIXLikeOption(SUM!$F$12:$F$28,SUM!$G$12:$G$28,$E48,$G48,DG$15,$B$15,$B$16,$B$17,$B$18,$B$19,$B$21,$B$22,$B$23,$B$24,$B$25,$B$27,$B$26,$B$28,$F$13,$B$31,$CN$11,$B$29)</f>
        <v>3.7662558847066512</v>
      </c>
      <c r="DH48" s="181">
        <f ca="1">_xll.Export_ParabolicVol_VIXLikeOption(SUM!$F$12:$F$28,SUM!$G$12:$G$28,$E48,$G48,DH$15,$B$15,$B$16,$B$17,$B$18,$B$19,$B$21,$B$22,$B$23,$B$24,$B$25,$B$27,$B$26,$B$28,$F$13,$B$31,$CN$11,$B$29)</f>
        <v>4.0226024017788564</v>
      </c>
      <c r="DI48" s="181">
        <f ca="1">_xll.Export_ParabolicVol_VIXLikeOption(SUM!$F$12:$F$28,SUM!$G$12:$G$28,$E48,$G48,DI$15,$B$15,$B$16,$B$17,$B$18,$B$19,$B$21,$B$22,$B$23,$B$24,$B$25,$B$27,$B$26,$B$28,$F$13,$B$31,$CN$11,$B$29)</f>
        <v>4.2406006593084324</v>
      </c>
      <c r="DJ48" s="181">
        <f ca="1">_xll.Export_ParabolicVol_VIXLikeOption(SUM!$F$12:$F$28,SUM!$G$12:$G$28,$E48,$G48,DJ$15,$B$15,$B$16,$B$17,$B$18,$B$19,$B$21,$B$22,$B$23,$B$24,$B$25,$B$27,$B$26,$B$28,$F$13,$B$31,$CN$11,$B$29)</f>
        <v>4.4147493976923116</v>
      </c>
      <c r="DK48" s="181">
        <f ca="1">_xll.Export_ParabolicVol_VIXLikeOption(SUM!$F$12:$F$28,SUM!$G$12:$G$28,$E48,$G48,DK$15,$B$15,$B$16,$B$17,$B$18,$B$19,$B$21,$B$22,$B$23,$B$24,$B$25,$B$27,$B$26,$B$28,$F$13,$B$31,$CN$11,$B$29)</f>
        <v>4.5441782381326714</v>
      </c>
      <c r="DL48" s="181">
        <f ca="1">_xll.Export_ParabolicVol_VIXLikeOption(SUM!$F$12:$F$28,SUM!$G$12:$G$28,$E48,$G48,DL$15,$B$15,$B$16,$B$17,$B$18,$B$19,$B$21,$B$22,$B$23,$B$24,$B$25,$B$27,$B$26,$B$28,$F$13,$B$31,$CN$11,$B$29)</f>
        <v>4.6326659658645104</v>
      </c>
      <c r="DM48" s="181">
        <f ca="1">_xll.Export_ParabolicVol_VIXLikeOption(SUM!$F$12:$F$28,SUM!$G$12:$G$28,$E48,$G48,DM$15,$B$15,$B$16,$B$17,$B$18,$B$19,$B$21,$B$22,$B$23,$B$24,$B$25,$B$27,$B$26,$B$28,$F$13,$B$31,$CN$11,$B$29)</f>
        <v>4.6875954166425178</v>
      </c>
    </row>
    <row r="49" spans="5:117" customFormat="1" ht="15.75" thickBot="1">
      <c r="E49" s="26">
        <v>19</v>
      </c>
      <c r="F49" s="42">
        <v>45066</v>
      </c>
      <c r="G49" s="13">
        <f ca="1">(F49-SUM!$B$4)/365.25</f>
        <v>9.1937029431895958</v>
      </c>
      <c r="I49" s="176">
        <f ca="1">_xll.Export_ParabolicVol_SimpleSquareRootCall($E49,$G49,I$15,$B$21,$B$22,$B$23,$B$24,$B$25,$B$27,$B$28,$F$13)</f>
        <v>2.7821696438398442</v>
      </c>
      <c r="J49" s="176">
        <f ca="1">_xll.Export_ParabolicVol_SimpleSquareRootCall($E49,$G49,J$15,$B$21,$B$22,$B$23,$B$24,$B$25,$B$27,$B$28,$F$13)</f>
        <v>2.3666643348522838</v>
      </c>
      <c r="K49" s="176">
        <f ca="1">_xll.Export_ParabolicVol_SimpleSquareRootCall($E49,$G49,K$15,$B$21,$B$22,$B$23,$B$24,$B$25,$B$27,$B$28,$F$13)</f>
        <v>2.0187205483335213</v>
      </c>
      <c r="L49" s="176">
        <f ca="1">_xll.Export_ParabolicVol_SimpleSquareRootCall($E49,$G49,L$15,$B$21,$B$22,$B$23,$B$24,$B$25,$B$27,$B$28,$F$13)</f>
        <v>1.7378102129452642</v>
      </c>
      <c r="M49" s="176">
        <f ca="1">_xll.Export_ParabolicVol_SimpleSquareRootCall($E49,$G49,M$15,$B$21,$B$22,$B$23,$B$24,$B$25,$B$27,$B$28,$F$13)</f>
        <v>1.5224862465256066</v>
      </c>
      <c r="N49" s="176">
        <f ca="1">_xll.Export_ParabolicVol_SimpleSquareRootCall($E49,$G49,N$15,$B$21,$B$22,$B$23,$B$24,$B$25,$B$27,$B$28,$F$13)</f>
        <v>1.3705306108388116</v>
      </c>
      <c r="O49" s="176">
        <f ca="1">_xll.Export_ParabolicVol_SimpleSquareRootCall($E49,$G49,O$15,$B$21,$B$22,$B$23,$B$24,$B$25,$B$27,$B$28,$F$13)</f>
        <v>1.2791920918535908</v>
      </c>
      <c r="P49" s="176">
        <f ca="1">_xll.Export_ParabolicVol_SimpleSquareRootCall($E49,$G49,P$15,$B$21,$B$22,$B$23,$B$24,$B$25,$B$27,$B$28,$F$13)</f>
        <v>1.2454527883625943</v>
      </c>
      <c r="Q49" s="176">
        <f ca="1">_xll.Export_ParabolicVol_SimpleSquareRootCall($E49,$G49,Q$15,$B$21,$B$22,$B$23,$B$24,$B$25,$B$27,$B$28,$F$13)</f>
        <v>1.266250053147864</v>
      </c>
      <c r="R49" s="176">
        <f ca="1">_xll.Export_ParabolicVol_SimpleSquareRootCall($E49,$G49,R$15,$B$21,$B$22,$B$23,$B$24,$B$25,$B$27,$B$28,$F$13)</f>
        <v>1.3385888762428424</v>
      </c>
      <c r="S49" s="176">
        <f ca="1">_xll.Export_ParabolicVol_SimpleSquareRootCall($E49,$G49,S$15,$B$21,$B$22,$B$23,$B$24,$B$25,$B$27,$B$28,$F$13)</f>
        <v>1.4595035558490648</v>
      </c>
      <c r="T49" s="176">
        <f ca="1">_xll.Export_ParabolicVol_SimpleSquareRootCall($E49,$G49,T$15,$B$21,$B$22,$B$23,$B$24,$B$25,$B$27,$B$28,$F$13)</f>
        <v>1.6258577708833175</v>
      </c>
      <c r="U49" s="176">
        <f ca="1">_xll.Export_ParabolicVol_SimpleSquareRootCall($E49,$G49,U$15,$B$21,$B$22,$B$23,$B$24,$B$25,$B$27,$B$28,$F$13)</f>
        <v>1.8340024583368468</v>
      </c>
      <c r="V49" s="176">
        <f ca="1">_xll.Export_ParabolicVol_SimpleSquareRootCall($E49,$G49,V$15,$B$21,$B$22,$B$23,$B$24,$B$25,$B$27,$B$28,$F$13)</f>
        <v>2.0793390435880723</v>
      </c>
      <c r="W49" s="176">
        <f ca="1">_xll.Export_ParabolicVol_SimpleSquareRootCall($E49,$G49,W$15,$B$21,$B$22,$B$23,$B$24,$B$25,$B$27,$B$28,$F$13)</f>
        <v>2.3558624709415601</v>
      </c>
      <c r="X49" s="176">
        <f ca="1">_xll.Export_ParabolicVol_SimpleSquareRootCall($E49,$G49,X$15,$B$21,$B$22,$B$23,$B$24,$B$25,$B$27,$B$28,$F$13)</f>
        <v>2.6557847412187527</v>
      </c>
      <c r="Y49" s="176">
        <f ca="1">_xll.Export_ParabolicVol_SimpleSquareRootCall($E49,$G49,Y$15,$B$21,$B$22,$B$23,$B$24,$B$25,$B$27,$B$28,$F$13)</f>
        <v>2.9693621603015465</v>
      </c>
      <c r="Z49" s="176">
        <f ca="1">_xll.Export_ParabolicVol_SimpleSquareRootCall($E49,$G49,Z$15,$B$21,$B$22,$B$23,$B$24,$B$25,$B$27,$B$28,$F$13)</f>
        <v>3.2850589048440799</v>
      </c>
      <c r="AA49" s="176">
        <f ca="1">_xll.Export_ParabolicVol_SimpleSquareRootCall($E49,$G49,AA$15,$B$21,$B$22,$B$23,$B$24,$B$25,$B$27,$B$28,$F$13)</f>
        <v>3.5901598080152488</v>
      </c>
      <c r="AB49" s="176">
        <f ca="1">_xll.Export_ParabolicVol_SimpleSquareRootCall($E49,$G49,AB$15,$B$21,$B$22,$B$23,$B$24,$B$25,$B$27,$B$28,$F$13)</f>
        <v>3.8718773141319098</v>
      </c>
      <c r="AC49" s="176">
        <f ca="1">_xll.Export_ParabolicVol_SimpleSquareRootCall($E49,$G49,AC$15,$B$21,$B$22,$B$23,$B$24,$B$25,$B$27,$B$28,$F$13)</f>
        <v>4.1188692254590524</v>
      </c>
      <c r="AD49" s="176">
        <f ca="1">_xll.Export_ParabolicVol_SimpleSquareRootCall($E49,$G49,AD$15,$B$21,$B$22,$B$23,$B$24,$B$25,$B$27,$B$28,$F$13)</f>
        <v>4.3229073621956209</v>
      </c>
      <c r="AE49" s="176">
        <f ca="1">_xll.Export_ParabolicVol_SimpleSquareRootCall($E49,$G49,AE$15,$B$21,$B$22,$B$23,$B$24,$B$25,$B$27,$B$28,$F$13)</f>
        <v>4.4802670608478108</v>
      </c>
      <c r="AF49" s="176">
        <f ca="1">_xll.Export_ParabolicVol_SimpleSquareRootCall($E49,$G49,AF$15,$B$21,$B$22,$B$23,$B$24,$B$25,$B$27,$B$28,$F$13)</f>
        <v>4.5923416467591638</v>
      </c>
      <c r="AG49" s="176">
        <f ca="1">_xll.Export_ParabolicVol_SimpleSquareRootCall($E49,$G49,AG$15,$B$21,$B$22,$B$23,$B$24,$B$25,$B$27,$B$28,$F$13)</f>
        <v>4.6651281578725694</v>
      </c>
      <c r="AH49" s="176">
        <f ca="1">_xll.Export_ParabolicVol_SimpleSquareRootCall($E49,$G49,AH$15,$B$21,$B$22,$B$23,$B$24,$B$25,$B$27,$B$28,$F$13)</f>
        <v>4.7076067507874972</v>
      </c>
      <c r="AJ49" s="176">
        <f ca="1">_xll.Export_Bergomi_SimpleSquareRootCall($E49,$G49,AJ$15,$B$15,$B$16,$B$17,$B$18,$B$19,$G49,$G49+$B$31,SUM!$F$12:$F$28,SUM!$G$12:$G$28,$B$21,$B$22,$B$23,$B$24,$B$25,$B$26,$B$27,$B$28,$B$29,$F$13)</f>
        <v>2.782196756305364</v>
      </c>
      <c r="AK49" s="176">
        <f ca="1">_xll.Export_Bergomi_SimpleSquareRootCall($E49,$G49,AK$15,$B$15,$B$16,$B$17,$B$18,$B$19,$G49,$G49+$B$31,SUM!$F$12:$F$28,SUM!$G$12:$G$28,$B$21,$B$22,$B$23,$B$24,$B$25,$B$26,$B$27,$B$28,$B$29,$F$13)</f>
        <v>2.3666170502617083</v>
      </c>
      <c r="AL49" s="176">
        <f ca="1">_xll.Export_Bergomi_SimpleSquareRootCall($E49,$G49,AL$15,$B$15,$B$16,$B$17,$B$18,$B$19,$G49,$G49+$B$31,SUM!$F$12:$F$28,SUM!$G$12:$G$28,$B$21,$B$22,$B$23,$B$24,$B$25,$B$26,$B$27,$B$28,$B$29,$F$13)</f>
        <v>2.0186069742325405</v>
      </c>
      <c r="AM49" s="176">
        <f ca="1">_xll.Export_Bergomi_SimpleSquareRootCall($E49,$G49,AM$15,$B$15,$B$16,$B$17,$B$18,$B$19,$G49,$G49+$B$31,SUM!$F$12:$F$28,SUM!$G$12:$G$28,$B$21,$B$22,$B$23,$B$24,$B$25,$B$26,$B$27,$B$28,$B$29,$F$13)</f>
        <v>1.7376376804053784</v>
      </c>
      <c r="AN49" s="176">
        <f ca="1">_xll.Export_Bergomi_SimpleSquareRootCall($E49,$G49,AN$15,$B$15,$B$16,$B$17,$B$18,$B$19,$G49,$G49+$B$31,SUM!$F$12:$F$28,SUM!$G$12:$G$28,$B$21,$B$22,$B$23,$B$24,$B$25,$B$26,$B$27,$B$28,$B$29,$F$13)</f>
        <v>1.5222608116650054</v>
      </c>
      <c r="AO49" s="176">
        <f ca="1">_xll.Export_Bergomi_SimpleSquareRootCall($E49,$G49,AO$15,$B$15,$B$16,$B$17,$B$18,$B$19,$G49,$G49+$B$31,SUM!$F$12:$F$28,SUM!$G$12:$G$28,$B$21,$B$22,$B$23,$B$24,$B$25,$B$26,$B$27,$B$28,$B$29,$F$13)</f>
        <v>1.3702567519843487</v>
      </c>
      <c r="AP49" s="176">
        <f ca="1">_xll.Export_Bergomi_SimpleSquareRootCall($E49,$G49,AP$15,$B$15,$B$16,$B$17,$B$18,$B$19,$G49,$G49+$B$31,SUM!$F$12:$F$28,SUM!$G$12:$G$28,$B$21,$B$22,$B$23,$B$24,$B$25,$B$26,$B$27,$B$28,$B$29,$F$13)</f>
        <v>1.278872635578127</v>
      </c>
      <c r="AQ49" s="176">
        <f ca="1">_xll.Export_Bergomi_SimpleSquareRootCall($E49,$G49,AQ$15,$B$15,$B$16,$B$17,$B$18,$B$19,$G49,$G49+$B$31,SUM!$F$12:$F$28,SUM!$G$12:$G$28,$B$21,$B$22,$B$23,$B$24,$B$25,$B$26,$B$27,$B$28,$B$29,$F$13)</f>
        <v>1.245089069770781</v>
      </c>
      <c r="AR49" s="176">
        <f ca="1">_xll.Export_Bergomi_SimpleSquareRootCall($E49,$G49,AR$15,$B$15,$B$16,$B$17,$B$18,$B$19,$G49,$G49+$B$31,SUM!$F$12:$F$28,SUM!$G$12:$G$28,$B$21,$B$22,$B$23,$B$24,$B$25,$B$26,$B$27,$B$28,$B$29,$F$13)</f>
        <v>1.2658422905678952</v>
      </c>
      <c r="AS49" s="176">
        <f ca="1">_xll.Export_Bergomi_SimpleSquareRootCall($E49,$G49,AS$15,$B$15,$B$16,$B$17,$B$18,$B$19,$G49,$G49+$B$31,SUM!$F$12:$F$28,SUM!$G$12:$G$28,$B$21,$B$22,$B$23,$B$24,$B$25,$B$26,$B$27,$B$28,$B$29,$F$13)</f>
        <v>1.3381367257244838</v>
      </c>
      <c r="AT49" s="176">
        <f ca="1">_xll.Export_Bergomi_SimpleSquareRootCall($E49,$G49,AT$15,$B$15,$B$16,$B$17,$B$18,$B$19,$G49,$G49+$B$31,SUM!$F$12:$F$28,SUM!$G$12:$G$28,$B$21,$B$22,$B$23,$B$24,$B$25,$B$26,$B$27,$B$28,$B$29,$F$13)</f>
        <v>1.4590068066979094</v>
      </c>
      <c r="AU49" s="176">
        <f ca="1">_xll.Export_Bergomi_SimpleSquareRootCall($E49,$G49,AU$15,$B$15,$B$16,$B$17,$B$18,$B$19,$G49,$G49+$B$31,SUM!$F$12:$F$28,SUM!$G$12:$G$28,$B$21,$B$22,$B$23,$B$24,$B$25,$B$26,$B$27,$B$28,$B$29,$F$13)</f>
        <v>1.6253171431346631</v>
      </c>
      <c r="AV49" s="176">
        <f ca="1">_xll.Export_Bergomi_SimpleSquareRootCall($E49,$G49,AV$15,$B$15,$B$16,$B$17,$B$18,$B$19,$G49,$G49+$B$31,SUM!$F$12:$F$28,SUM!$G$12:$G$28,$B$21,$B$22,$B$23,$B$24,$B$25,$B$26,$B$27,$B$28,$B$29,$F$13)</f>
        <v>1.8334204571115522</v>
      </c>
      <c r="AW49" s="176">
        <f ca="1">_xll.Export_Bergomi_SimpleSquareRootCall($E49,$G49,AW$15,$B$15,$B$16,$B$17,$B$18,$B$19,$G49,$G49+$B$31,SUM!$F$12:$F$28,SUM!$G$12:$G$28,$B$21,$B$22,$B$23,$B$24,$B$25,$B$26,$B$27,$B$28,$B$29,$F$13)</f>
        <v>2.0787208059089424</v>
      </c>
      <c r="AX49" s="176">
        <f ca="1">_xll.Export_Bergomi_SimpleSquareRootCall($E49,$G49,AX$15,$B$15,$B$16,$B$17,$B$18,$B$19,$G49,$G49+$B$31,SUM!$F$12:$F$28,SUM!$G$12:$G$28,$B$21,$B$22,$B$23,$B$24,$B$25,$B$26,$B$27,$B$28,$B$29,$F$13)</f>
        <v>2.3552165048428026</v>
      </c>
      <c r="AY49" s="176">
        <f ca="1">_xll.Export_Bergomi_SimpleSquareRootCall($E49,$G49,AY$15,$B$15,$B$16,$B$17,$B$18,$B$19,$G49,$G49+$B$31,SUM!$F$12:$F$28,SUM!$G$12:$G$28,$B$21,$B$22,$B$23,$B$24,$B$25,$B$26,$B$27,$B$28,$B$29,$F$13)</f>
        <v>2.6551234088353546</v>
      </c>
      <c r="AZ49" s="176">
        <f ca="1">_xll.Export_Bergomi_SimpleSquareRootCall($E49,$G49,AZ$15,$B$15,$B$16,$B$17,$B$18,$B$19,$G49,$G49+$B$31,SUM!$F$12:$F$28,SUM!$G$12:$G$28,$B$21,$B$22,$B$23,$B$24,$B$25,$B$26,$B$27,$B$28,$B$29,$F$13)</f>
        <v>2.968701709470785</v>
      </c>
      <c r="BA49" s="176">
        <f ca="1">_xll.Export_Bergomi_SimpleSquareRootCall($E49,$G49,BA$15,$B$15,$B$16,$B$17,$B$18,$B$19,$G49,$G49+$B$31,SUM!$F$12:$F$28,SUM!$G$12:$G$28,$B$21,$B$22,$B$23,$B$24,$B$25,$B$26,$B$27,$B$28,$B$29,$F$13)</f>
        <v>3.2844188329210091</v>
      </c>
      <c r="BB49" s="176">
        <f ca="1">_xll.Export_Bergomi_SimpleSquareRootCall($E49,$G49,BB$15,$B$15,$B$16,$B$17,$B$18,$B$19,$G49,$G49+$B$31,SUM!$F$12:$F$28,SUM!$G$12:$G$28,$B$21,$B$22,$B$23,$B$24,$B$25,$B$26,$B$27,$B$28,$B$29,$F$13)</f>
        <v>3.5895613840363541</v>
      </c>
      <c r="BC49" s="176">
        <f ca="1">_xll.Export_Bergomi_SimpleSquareRootCall($E49,$G49,BC$15,$B$15,$B$16,$B$17,$B$18,$B$19,$G49,$G49+$B$31,SUM!$F$12:$F$28,SUM!$G$12:$G$28,$B$21,$B$22,$B$23,$B$24,$B$25,$B$26,$B$27,$B$28,$B$29,$F$13)</f>
        <v>3.871341230689457</v>
      </c>
      <c r="BD49" s="176">
        <f ca="1">_xll.Export_Bergomi_SimpleSquareRootCall($E49,$G49,BD$15,$B$15,$B$16,$B$17,$B$18,$B$19,$G49,$G49+$B$31,SUM!$F$12:$F$28,SUM!$G$12:$G$28,$B$21,$B$22,$B$23,$B$24,$B$25,$B$26,$B$27,$B$28,$B$29,$F$13)</f>
        <v>4.1184126180380574</v>
      </c>
      <c r="BE49" s="176">
        <f ca="1">_xll.Export_Bergomi_SimpleSquareRootCall($E49,$G49,BE$15,$B$15,$B$16,$B$17,$B$18,$B$19,$G49,$G49+$B$31,SUM!$F$12:$F$28,SUM!$G$12:$G$28,$B$21,$B$22,$B$23,$B$24,$B$25,$B$26,$B$27,$B$28,$B$29,$F$13)</f>
        <v>4.3225407806287608</v>
      </c>
      <c r="BF49" s="176">
        <f ca="1">_xll.Export_Bergomi_SimpleSquareRootCall($E49,$G49,BF$15,$B$15,$B$16,$B$17,$B$18,$B$19,$G49,$G49+$B$31,SUM!$F$12:$F$28,SUM!$G$12:$G$28,$B$21,$B$22,$B$23,$B$24,$B$25,$B$26,$B$27,$B$28,$B$29,$F$13)</f>
        <v>4.4799922718761147</v>
      </c>
      <c r="BG49" s="176">
        <f ca="1">_xll.Export_Bergomi_SimpleSquareRootCall($E49,$G49,BG$15,$B$15,$B$16,$B$17,$B$18,$B$19,$G49,$G49+$B$31,SUM!$F$12:$F$28,SUM!$G$12:$G$28,$B$21,$B$22,$B$23,$B$24,$B$25,$B$26,$B$27,$B$28,$B$29,$F$13)</f>
        <v>4.5921511761622673</v>
      </c>
      <c r="BH49" s="176">
        <f ca="1">_xll.Export_Bergomi_SimpleSquareRootCall($E49,$G49,BH$15,$B$15,$B$16,$B$17,$B$18,$B$19,$G49,$G49+$B$31,SUM!$F$12:$F$28,SUM!$G$12:$G$28,$B$21,$B$22,$B$23,$B$24,$B$25,$B$26,$B$27,$B$28,$B$29,$F$13)</f>
        <v>4.6650070597273725</v>
      </c>
      <c r="BI49" s="176">
        <f ca="1">_xll.Export_Bergomi_SimpleSquareRootCall($E49,$G49,BI$15,$B$15,$B$16,$B$17,$B$18,$B$19,$G49,$G49+$B$31,SUM!$F$12:$F$28,SUM!$G$12:$G$28,$B$21,$B$22,$B$23,$B$24,$B$25,$B$26,$B$27,$B$28,$B$29,$F$13)</f>
        <v>4.7075362487359458</v>
      </c>
      <c r="BL49" s="169" t="e">
        <f ca="1">_xll.Export_ParabolicVol_VolSwapOption($G49,$G49,$G49+$B$31,BL$15,$B$15,$B$16,$B$17,$B$18,$B$19,$B$21,$B$22,$B$23,$B$24,SUM!$F$12:$F$28,SUM!$G$12:$G$28,OptionRacine!$B$27,OptionRacine!$B$26,OptionRacine!$B$28,OptionRacine!$F$13,OptionRacine!$BL$11,OptionRacine!$B$29)</f>
        <v>#VALUE!</v>
      </c>
      <c r="BM49" s="169" t="e">
        <f ca="1">_xll.Export_ParabolicVol_VolSwapOption($G49,$G49,$G49+$B$31,BM$15,$B$15,$B$16,$B$17,$B$18,$B$19,$B$21,$B$22,$B$23,$B$24,SUM!$F$12:$F$28,SUM!$G$12:$G$28,OptionRacine!$B$27,OptionRacine!$B$26,OptionRacine!$B$28,OptionRacine!$F$13,OptionRacine!$BL$11,OptionRacine!$B$29)</f>
        <v>#VALUE!</v>
      </c>
      <c r="BN49" s="169" t="e">
        <f ca="1">_xll.Export_ParabolicVol_VolSwapOption($G49,$G49,$G49+$B$31,BN$15,$B$15,$B$16,$B$17,$B$18,$B$19,$B$21,$B$22,$B$23,$B$24,SUM!$F$12:$F$28,SUM!$G$12:$G$28,OptionRacine!$B$27,OptionRacine!$B$26,OptionRacine!$B$28,OptionRacine!$F$13,OptionRacine!$BL$11,OptionRacine!$B$29)</f>
        <v>#VALUE!</v>
      </c>
      <c r="BO49" s="169" t="e">
        <f ca="1">_xll.Export_ParabolicVol_VolSwapOption($G49,$G49,$G49+$B$31,BO$15,$B$15,$B$16,$B$17,$B$18,$B$19,$B$21,$B$22,$B$23,$B$24,SUM!$F$12:$F$28,SUM!$G$12:$G$28,OptionRacine!$B$27,OptionRacine!$B$26,OptionRacine!$B$28,OptionRacine!$F$13,OptionRacine!$BL$11,OptionRacine!$B$29)</f>
        <v>#VALUE!</v>
      </c>
      <c r="BP49" s="169" t="e">
        <f ca="1">_xll.Export_ParabolicVol_VolSwapOption($G49,$G49,$G49+$B$31,BP$15,$B$15,$B$16,$B$17,$B$18,$B$19,$B$21,$B$22,$B$23,$B$24,SUM!$F$12:$F$28,SUM!$G$12:$G$28,OptionRacine!$B$27,OptionRacine!$B$26,OptionRacine!$B$28,OptionRacine!$F$13,OptionRacine!$BL$11,OptionRacine!$B$29)</f>
        <v>#VALUE!</v>
      </c>
      <c r="BQ49" s="169" t="e">
        <f ca="1">_xll.Export_ParabolicVol_VolSwapOption($G49,$G49,$G49+$B$31,BQ$15,$B$15,$B$16,$B$17,$B$18,$B$19,$B$21,$B$22,$B$23,$B$24,SUM!$F$12:$F$28,SUM!$G$12:$G$28,OptionRacine!$B$27,OptionRacine!$B$26,OptionRacine!$B$28,OptionRacine!$F$13,OptionRacine!$BL$11,OptionRacine!$B$29)</f>
        <v>#VALUE!</v>
      </c>
      <c r="BR49" s="169" t="e">
        <f ca="1">_xll.Export_ParabolicVol_VolSwapOption($G49,$G49,$G49+$B$31,BR$15,$B$15,$B$16,$B$17,$B$18,$B$19,$B$21,$B$22,$B$23,$B$24,SUM!$F$12:$F$28,SUM!$G$12:$G$28,OptionRacine!$B$27,OptionRacine!$B$26,OptionRacine!$B$28,OptionRacine!$F$13,OptionRacine!$BL$11,OptionRacine!$B$29)</f>
        <v>#VALUE!</v>
      </c>
      <c r="BS49" s="169" t="e">
        <f ca="1">_xll.Export_ParabolicVol_VolSwapOption($G49,$G49,$G49+$B$31,BS$15,$B$15,$B$16,$B$17,$B$18,$B$19,$B$21,$B$22,$B$23,$B$24,SUM!$F$12:$F$28,SUM!$G$12:$G$28,OptionRacine!$B$27,OptionRacine!$B$26,OptionRacine!$B$28,OptionRacine!$F$13,OptionRacine!$BL$11,OptionRacine!$B$29)</f>
        <v>#VALUE!</v>
      </c>
      <c r="BT49" s="169" t="e">
        <f ca="1">_xll.Export_ParabolicVol_VolSwapOption($G49,$G49,$G49+$B$31,BT$15,$B$15,$B$16,$B$17,$B$18,$B$19,$B$21,$B$22,$B$23,$B$24,SUM!$F$12:$F$28,SUM!$G$12:$G$28,OptionRacine!$B$27,OptionRacine!$B$26,OptionRacine!$B$28,OptionRacine!$F$13,OptionRacine!$BL$11,OptionRacine!$B$29)</f>
        <v>#VALUE!</v>
      </c>
      <c r="BU49" s="169" t="e">
        <f ca="1">_xll.Export_ParabolicVol_VolSwapOption($G49,$G49,$G49+$B$31,BU$15,$B$15,$B$16,$B$17,$B$18,$B$19,$B$21,$B$22,$B$23,$B$24,SUM!$F$12:$F$28,SUM!$G$12:$G$28,OptionRacine!$B$27,OptionRacine!$B$26,OptionRacine!$B$28,OptionRacine!$F$13,OptionRacine!$BL$11,OptionRacine!$B$29)</f>
        <v>#VALUE!</v>
      </c>
      <c r="BV49" s="169" t="e">
        <f ca="1">_xll.Export_ParabolicVol_VolSwapOption($G49,$G49,$G49+$B$31,BV$15,$B$15,$B$16,$B$17,$B$18,$B$19,$B$21,$B$22,$B$23,$B$24,SUM!$F$12:$F$28,SUM!$G$12:$G$28,OptionRacine!$B$27,OptionRacine!$B$26,OptionRacine!$B$28,OptionRacine!$F$13,OptionRacine!$BL$11,OptionRacine!$B$29)</f>
        <v>#VALUE!</v>
      </c>
      <c r="BW49" s="169" t="e">
        <f ca="1">_xll.Export_ParabolicVol_VolSwapOption($G49,$G49,$G49+$B$31,BW$15,$B$15,$B$16,$B$17,$B$18,$B$19,$B$21,$B$22,$B$23,$B$24,SUM!$F$12:$F$28,SUM!$G$12:$G$28,OptionRacine!$B$27,OptionRacine!$B$26,OptionRacine!$B$28,OptionRacine!$F$13,OptionRacine!$BL$11,OptionRacine!$B$29)</f>
        <v>#VALUE!</v>
      </c>
      <c r="BX49" s="169" t="e">
        <f ca="1">_xll.Export_ParabolicVol_VolSwapOption($G49,$G49,$G49+$B$31,BX$15,$B$15,$B$16,$B$17,$B$18,$B$19,$B$21,$B$22,$B$23,$B$24,SUM!$F$12:$F$28,SUM!$G$12:$G$28,OptionRacine!$B$27,OptionRacine!$B$26,OptionRacine!$B$28,OptionRacine!$F$13,OptionRacine!$BL$11,OptionRacine!$B$29)</f>
        <v>#VALUE!</v>
      </c>
      <c r="BY49" s="169" t="e">
        <f ca="1">_xll.Export_ParabolicVol_VolSwapOption($G49,$G49,$G49+$B$31,BY$15,$B$15,$B$16,$B$17,$B$18,$B$19,$B$21,$B$22,$B$23,$B$24,SUM!$F$12:$F$28,SUM!$G$12:$G$28,OptionRacine!$B$27,OptionRacine!$B$26,OptionRacine!$B$28,OptionRacine!$F$13,OptionRacine!$BL$11,OptionRacine!$B$29)</f>
        <v>#VALUE!</v>
      </c>
      <c r="BZ49" s="169" t="e">
        <f ca="1">_xll.Export_ParabolicVol_VolSwapOption($G49,$G49,$G49+$B$31,BZ$15,$B$15,$B$16,$B$17,$B$18,$B$19,$B$21,$B$22,$B$23,$B$24,SUM!$F$12:$F$28,SUM!$G$12:$G$28,OptionRacine!$B$27,OptionRacine!$B$26,OptionRacine!$B$28,OptionRacine!$F$13,OptionRacine!$BL$11,OptionRacine!$B$29)</f>
        <v>#VALUE!</v>
      </c>
      <c r="CA49" s="169" t="e">
        <f ca="1">_xll.Export_ParabolicVol_VolSwapOption($G49,$G49,$G49+$B$31,CA$15,$B$15,$B$16,$B$17,$B$18,$B$19,$B$21,$B$22,$B$23,$B$24,SUM!$F$12:$F$28,SUM!$G$12:$G$28,OptionRacine!$B$27,OptionRacine!$B$26,OptionRacine!$B$28,OptionRacine!$F$13,OptionRacine!$BL$11,OptionRacine!$B$29)</f>
        <v>#VALUE!</v>
      </c>
      <c r="CB49" s="169" t="e">
        <f ca="1">_xll.Export_ParabolicVol_VolSwapOption($G49,$G49,$G49+$B$31,CB$15,$B$15,$B$16,$B$17,$B$18,$B$19,$B$21,$B$22,$B$23,$B$24,SUM!$F$12:$F$28,SUM!$G$12:$G$28,OptionRacine!$B$27,OptionRacine!$B$26,OptionRacine!$B$28,OptionRacine!$F$13,OptionRacine!$BL$11,OptionRacine!$B$29)</f>
        <v>#VALUE!</v>
      </c>
      <c r="CC49" s="169" t="e">
        <f ca="1">_xll.Export_ParabolicVol_VolSwapOption($G49,$G49,$G49+$B$31,CC$15,$B$15,$B$16,$B$17,$B$18,$B$19,$B$21,$B$22,$B$23,$B$24,SUM!$F$12:$F$28,SUM!$G$12:$G$28,OptionRacine!$B$27,OptionRacine!$B$26,OptionRacine!$B$28,OptionRacine!$F$13,OptionRacine!$BL$11,OptionRacine!$B$29)</f>
        <v>#VALUE!</v>
      </c>
      <c r="CD49" s="169" t="e">
        <f ca="1">_xll.Export_ParabolicVol_VolSwapOption($G49,$G49,$G49+$B$31,CD$15,$B$15,$B$16,$B$17,$B$18,$B$19,$B$21,$B$22,$B$23,$B$24,SUM!$F$12:$F$28,SUM!$G$12:$G$28,OptionRacine!$B$27,OptionRacine!$B$26,OptionRacine!$B$28,OptionRacine!$F$13,OptionRacine!$BL$11,OptionRacine!$B$29)</f>
        <v>#VALUE!</v>
      </c>
      <c r="CE49" s="169" t="e">
        <f ca="1">_xll.Export_ParabolicVol_VolSwapOption($G49,$G49,$G49+$B$31,CE$15,$B$15,$B$16,$B$17,$B$18,$B$19,$B$21,$B$22,$B$23,$B$24,SUM!$F$12:$F$28,SUM!$G$12:$G$28,OptionRacine!$B$27,OptionRacine!$B$26,OptionRacine!$B$28,OptionRacine!$F$13,OptionRacine!$BL$11,OptionRacine!$B$29)</f>
        <v>#VALUE!</v>
      </c>
      <c r="CF49" s="169" t="e">
        <f ca="1">_xll.Export_ParabolicVol_VolSwapOption($G49,$G49,$G49+$B$31,CF$15,$B$15,$B$16,$B$17,$B$18,$B$19,$B$21,$B$22,$B$23,$B$24,SUM!$F$12:$F$28,SUM!$G$12:$G$28,OptionRacine!$B$27,OptionRacine!$B$26,OptionRacine!$B$28,OptionRacine!$F$13,OptionRacine!$BL$11,OptionRacine!$B$29)</f>
        <v>#VALUE!</v>
      </c>
      <c r="CG49" s="169" t="e">
        <f ca="1">_xll.Export_ParabolicVol_VolSwapOption($G49,$G49,$G49+$B$31,CG$15,$B$15,$B$16,$B$17,$B$18,$B$19,$B$21,$B$22,$B$23,$B$24,SUM!$F$12:$F$28,SUM!$G$12:$G$28,OptionRacine!$B$27,OptionRacine!$B$26,OptionRacine!$B$28,OptionRacine!$F$13,OptionRacine!$BL$11,OptionRacine!$B$29)</f>
        <v>#VALUE!</v>
      </c>
      <c r="CH49" s="169" t="e">
        <f ca="1">_xll.Export_ParabolicVol_VolSwapOption($G49,$G49,$G49+$B$31,CH$15,$B$15,$B$16,$B$17,$B$18,$B$19,$B$21,$B$22,$B$23,$B$24,SUM!$F$12:$F$28,SUM!$G$12:$G$28,OptionRacine!$B$27,OptionRacine!$B$26,OptionRacine!$B$28,OptionRacine!$F$13,OptionRacine!$BL$11,OptionRacine!$B$29)</f>
        <v>#VALUE!</v>
      </c>
      <c r="CI49" s="169" t="e">
        <f ca="1">_xll.Export_ParabolicVol_VolSwapOption($G49,$G49,$G49+$B$31,CI$15,$B$15,$B$16,$B$17,$B$18,$B$19,$B$21,$B$22,$B$23,$B$24,SUM!$F$12:$F$28,SUM!$G$12:$G$28,OptionRacine!$B$27,OptionRacine!$B$26,OptionRacine!$B$28,OptionRacine!$F$13,OptionRacine!$BL$11,OptionRacine!$B$29)</f>
        <v>#VALUE!</v>
      </c>
      <c r="CJ49" s="169" t="e">
        <f ca="1">_xll.Export_ParabolicVol_VolSwapOption($G49,$G49,$G49+$B$31,CJ$15,$B$15,$B$16,$B$17,$B$18,$B$19,$B$21,$B$22,$B$23,$B$24,SUM!$F$12:$F$28,SUM!$G$12:$G$28,OptionRacine!$B$27,OptionRacine!$B$26,OptionRacine!$B$28,OptionRacine!$F$13,OptionRacine!$BL$11,OptionRacine!$B$29)</f>
        <v>#VALUE!</v>
      </c>
      <c r="CK49" s="169" t="e">
        <f ca="1">_xll.Export_ParabolicVol_VolSwapOption($G49,$G49,$G49+$B$31,CK$15,$B$15,$B$16,$B$17,$B$18,$B$19,$B$21,$B$22,$B$23,$B$24,SUM!$F$12:$F$28,SUM!$G$12:$G$28,OptionRacine!$B$27,OptionRacine!$B$26,OptionRacine!$B$28,OptionRacine!$F$13,OptionRacine!$BL$11,OptionRacine!$B$29)</f>
        <v>#VALUE!</v>
      </c>
      <c r="CN49" s="181">
        <f ca="1">_xll.Export_ParabolicVol_VIXLikeOption(SUM!$F$12:$F$28,SUM!$G$12:$G$28,$E49,$G49,CN$15,$B$15,$B$16,$B$17,$B$18,$B$19,$B$21,$B$22,$B$23,$B$24,$B$25,$B$27,$B$26,$B$28,$F$13,$B$31,$CN$11,$B$29)</f>
        <v>2.782196756305364</v>
      </c>
      <c r="CO49" s="181">
        <f ca="1">_xll.Export_ParabolicVol_VIXLikeOption(SUM!$F$12:$F$28,SUM!$G$12:$G$28,$E49,$G49,CO$15,$B$15,$B$16,$B$17,$B$18,$B$19,$B$21,$B$22,$B$23,$B$24,$B$25,$B$27,$B$26,$B$28,$F$13,$B$31,$CN$11,$B$29)</f>
        <v>2.3666170502617083</v>
      </c>
      <c r="CP49" s="181">
        <f ca="1">_xll.Export_ParabolicVol_VIXLikeOption(SUM!$F$12:$F$28,SUM!$G$12:$G$28,$E49,$G49,CP$15,$B$15,$B$16,$B$17,$B$18,$B$19,$B$21,$B$22,$B$23,$B$24,$B$25,$B$27,$B$26,$B$28,$F$13,$B$31,$CN$11,$B$29)</f>
        <v>2.0186069742325405</v>
      </c>
      <c r="CQ49" s="181">
        <f ca="1">_xll.Export_ParabolicVol_VIXLikeOption(SUM!$F$12:$F$28,SUM!$G$12:$G$28,$E49,$G49,CQ$15,$B$15,$B$16,$B$17,$B$18,$B$19,$B$21,$B$22,$B$23,$B$24,$B$25,$B$27,$B$26,$B$28,$F$13,$B$31,$CN$11,$B$29)</f>
        <v>1.7376376804053784</v>
      </c>
      <c r="CR49" s="181">
        <f ca="1">_xll.Export_ParabolicVol_VIXLikeOption(SUM!$F$12:$F$28,SUM!$G$12:$G$28,$E49,$G49,CR$15,$B$15,$B$16,$B$17,$B$18,$B$19,$B$21,$B$22,$B$23,$B$24,$B$25,$B$27,$B$26,$B$28,$F$13,$B$31,$CN$11,$B$29)</f>
        <v>1.5222608116650054</v>
      </c>
      <c r="CS49" s="181">
        <f ca="1">_xll.Export_ParabolicVol_VIXLikeOption(SUM!$F$12:$F$28,SUM!$G$12:$G$28,$E49,$G49,CS$15,$B$15,$B$16,$B$17,$B$18,$B$19,$B$21,$B$22,$B$23,$B$24,$B$25,$B$27,$B$26,$B$28,$F$13,$B$31,$CN$11,$B$29)</f>
        <v>1.3702567519843487</v>
      </c>
      <c r="CT49" s="181">
        <f ca="1">_xll.Export_ParabolicVol_VIXLikeOption(SUM!$F$12:$F$28,SUM!$G$12:$G$28,$E49,$G49,CT$15,$B$15,$B$16,$B$17,$B$18,$B$19,$B$21,$B$22,$B$23,$B$24,$B$25,$B$27,$B$26,$B$28,$F$13,$B$31,$CN$11,$B$29)</f>
        <v>1.278872635578127</v>
      </c>
      <c r="CU49" s="181">
        <f ca="1">_xll.Export_ParabolicVol_VIXLikeOption(SUM!$F$12:$F$28,SUM!$G$12:$G$28,$E49,$G49,CU$15,$B$15,$B$16,$B$17,$B$18,$B$19,$B$21,$B$22,$B$23,$B$24,$B$25,$B$27,$B$26,$B$28,$F$13,$B$31,$CN$11,$B$29)</f>
        <v>1.245089069770781</v>
      </c>
      <c r="CV49" s="181">
        <f ca="1">_xll.Export_ParabolicVol_VIXLikeOption(SUM!$F$12:$F$28,SUM!$G$12:$G$28,$E49,$G49,CV$15,$B$15,$B$16,$B$17,$B$18,$B$19,$B$21,$B$22,$B$23,$B$24,$B$25,$B$27,$B$26,$B$28,$F$13,$B$31,$CN$11,$B$29)</f>
        <v>1.2658422905678952</v>
      </c>
      <c r="CW49" s="181">
        <f ca="1">_xll.Export_ParabolicVol_VIXLikeOption(SUM!$F$12:$F$28,SUM!$G$12:$G$28,$E49,$G49,CW$15,$B$15,$B$16,$B$17,$B$18,$B$19,$B$21,$B$22,$B$23,$B$24,$B$25,$B$27,$B$26,$B$28,$F$13,$B$31,$CN$11,$B$29)</f>
        <v>1.3381367257244838</v>
      </c>
      <c r="CX49" s="181">
        <f ca="1">_xll.Export_ParabolicVol_VIXLikeOption(SUM!$F$12:$F$28,SUM!$G$12:$G$28,$E49,$G49,CX$15,$B$15,$B$16,$B$17,$B$18,$B$19,$B$21,$B$22,$B$23,$B$24,$B$25,$B$27,$B$26,$B$28,$F$13,$B$31,$CN$11,$B$29)</f>
        <v>1.4590068066979094</v>
      </c>
      <c r="CY49" s="181">
        <f ca="1">_xll.Export_ParabolicVol_VIXLikeOption(SUM!$F$12:$F$28,SUM!$G$12:$G$28,$E49,$G49,CY$15,$B$15,$B$16,$B$17,$B$18,$B$19,$B$21,$B$22,$B$23,$B$24,$B$25,$B$27,$B$26,$B$28,$F$13,$B$31,$CN$11,$B$29)</f>
        <v>1.6253171431346631</v>
      </c>
      <c r="CZ49" s="181">
        <f ca="1">_xll.Export_ParabolicVol_VIXLikeOption(SUM!$F$12:$F$28,SUM!$G$12:$G$28,$E49,$G49,CZ$15,$B$15,$B$16,$B$17,$B$18,$B$19,$B$21,$B$22,$B$23,$B$24,$B$25,$B$27,$B$26,$B$28,$F$13,$B$31,$CN$11,$B$29)</f>
        <v>1.8334204571115522</v>
      </c>
      <c r="DA49" s="181">
        <f ca="1">_xll.Export_ParabolicVol_VIXLikeOption(SUM!$F$12:$F$28,SUM!$G$12:$G$28,$E49,$G49,DA$15,$B$15,$B$16,$B$17,$B$18,$B$19,$B$21,$B$22,$B$23,$B$24,$B$25,$B$27,$B$26,$B$28,$F$13,$B$31,$CN$11,$B$29)</f>
        <v>2.0787208059089424</v>
      </c>
      <c r="DB49" s="181">
        <f ca="1">_xll.Export_ParabolicVol_VIXLikeOption(SUM!$F$12:$F$28,SUM!$G$12:$G$28,$E49,$G49,DB$15,$B$15,$B$16,$B$17,$B$18,$B$19,$B$21,$B$22,$B$23,$B$24,$B$25,$B$27,$B$26,$B$28,$F$13,$B$31,$CN$11,$B$29)</f>
        <v>2.3552165048428026</v>
      </c>
      <c r="DC49" s="181">
        <f ca="1">_xll.Export_ParabolicVol_VIXLikeOption(SUM!$F$12:$F$28,SUM!$G$12:$G$28,$E49,$G49,DC$15,$B$15,$B$16,$B$17,$B$18,$B$19,$B$21,$B$22,$B$23,$B$24,$B$25,$B$27,$B$26,$B$28,$F$13,$B$31,$CN$11,$B$29)</f>
        <v>2.6551234088353546</v>
      </c>
      <c r="DD49" s="181">
        <f ca="1">_xll.Export_ParabolicVol_VIXLikeOption(SUM!$F$12:$F$28,SUM!$G$12:$G$28,$E49,$G49,DD$15,$B$15,$B$16,$B$17,$B$18,$B$19,$B$21,$B$22,$B$23,$B$24,$B$25,$B$27,$B$26,$B$28,$F$13,$B$31,$CN$11,$B$29)</f>
        <v>2.968701709470785</v>
      </c>
      <c r="DE49" s="181">
        <f ca="1">_xll.Export_ParabolicVol_VIXLikeOption(SUM!$F$12:$F$28,SUM!$G$12:$G$28,$E49,$G49,DE$15,$B$15,$B$16,$B$17,$B$18,$B$19,$B$21,$B$22,$B$23,$B$24,$B$25,$B$27,$B$26,$B$28,$F$13,$B$31,$CN$11,$B$29)</f>
        <v>3.2844188329210091</v>
      </c>
      <c r="DF49" s="181">
        <f ca="1">_xll.Export_ParabolicVol_VIXLikeOption(SUM!$F$12:$F$28,SUM!$G$12:$G$28,$E49,$G49,DF$15,$B$15,$B$16,$B$17,$B$18,$B$19,$B$21,$B$22,$B$23,$B$24,$B$25,$B$27,$B$26,$B$28,$F$13,$B$31,$CN$11,$B$29)</f>
        <v>3.5895613840363541</v>
      </c>
      <c r="DG49" s="181">
        <f ca="1">_xll.Export_ParabolicVol_VIXLikeOption(SUM!$F$12:$F$28,SUM!$G$12:$G$28,$E49,$G49,DG$15,$B$15,$B$16,$B$17,$B$18,$B$19,$B$21,$B$22,$B$23,$B$24,$B$25,$B$27,$B$26,$B$28,$F$13,$B$31,$CN$11,$B$29)</f>
        <v>3.871341230689457</v>
      </c>
      <c r="DH49" s="181">
        <f ca="1">_xll.Export_ParabolicVol_VIXLikeOption(SUM!$F$12:$F$28,SUM!$G$12:$G$28,$E49,$G49,DH$15,$B$15,$B$16,$B$17,$B$18,$B$19,$B$21,$B$22,$B$23,$B$24,$B$25,$B$27,$B$26,$B$28,$F$13,$B$31,$CN$11,$B$29)</f>
        <v>4.1184126180380574</v>
      </c>
      <c r="DI49" s="181">
        <f ca="1">_xll.Export_ParabolicVol_VIXLikeOption(SUM!$F$12:$F$28,SUM!$G$12:$G$28,$E49,$G49,DI$15,$B$15,$B$16,$B$17,$B$18,$B$19,$B$21,$B$22,$B$23,$B$24,$B$25,$B$27,$B$26,$B$28,$F$13,$B$31,$CN$11,$B$29)</f>
        <v>4.3225407806287608</v>
      </c>
      <c r="DJ49" s="181">
        <f ca="1">_xll.Export_ParabolicVol_VIXLikeOption(SUM!$F$12:$F$28,SUM!$G$12:$G$28,$E49,$G49,DJ$15,$B$15,$B$16,$B$17,$B$18,$B$19,$B$21,$B$22,$B$23,$B$24,$B$25,$B$27,$B$26,$B$28,$F$13,$B$31,$CN$11,$B$29)</f>
        <v>4.4799922718761147</v>
      </c>
      <c r="DK49" s="181">
        <f ca="1">_xll.Export_ParabolicVol_VIXLikeOption(SUM!$F$12:$F$28,SUM!$G$12:$G$28,$E49,$G49,DK$15,$B$15,$B$16,$B$17,$B$18,$B$19,$B$21,$B$22,$B$23,$B$24,$B$25,$B$27,$B$26,$B$28,$F$13,$B$31,$CN$11,$B$29)</f>
        <v>4.5921511761622673</v>
      </c>
      <c r="DL49" s="181">
        <f ca="1">_xll.Export_ParabolicVol_VIXLikeOption(SUM!$F$12:$F$28,SUM!$G$12:$G$28,$E49,$G49,DL$15,$B$15,$B$16,$B$17,$B$18,$B$19,$B$21,$B$22,$B$23,$B$24,$B$25,$B$27,$B$26,$B$28,$F$13,$B$31,$CN$11,$B$29)</f>
        <v>4.6650070597273725</v>
      </c>
      <c r="DM49" s="181">
        <f ca="1">_xll.Export_ParabolicVol_VIXLikeOption(SUM!$F$12:$F$28,SUM!$G$12:$G$28,$E49,$G49,DM$15,$B$15,$B$16,$B$17,$B$18,$B$19,$B$21,$B$22,$B$23,$B$24,$B$25,$B$27,$B$26,$B$28,$F$13,$B$31,$CN$11,$B$29)</f>
        <v>4.7075362487359458</v>
      </c>
    </row>
    <row r="50" spans="5:117" customFormat="1" ht="15.75" thickBot="1">
      <c r="E50" s="26">
        <v>19</v>
      </c>
      <c r="F50" s="42">
        <v>45432</v>
      </c>
      <c r="G50" s="13">
        <f ca="1">(F50-SUM!$B$4)/365.25</f>
        <v>10.195756331279945</v>
      </c>
      <c r="I50" s="176">
        <f ca="1">_xll.Export_ParabolicVol_SimpleSquareRootCall($E50,$G50,I$15,$B$21,$B$22,$B$23,$B$24,$B$25,$B$27,$B$28,$F$13)</f>
        <v>2.7279360683638694</v>
      </c>
      <c r="J50" s="176">
        <f ca="1">_xll.Export_ParabolicVol_SimpleSquareRootCall($E50,$G50,J$15,$B$21,$B$22,$B$23,$B$24,$B$25,$B$27,$B$28,$F$13)</f>
        <v>2.3119552647008099</v>
      </c>
      <c r="K50" s="176">
        <f ca="1">_xll.Export_ParabolicVol_SimpleSquareRootCall($E50,$G50,K$15,$B$21,$B$22,$B$23,$B$24,$B$25,$B$27,$B$28,$F$13)</f>
        <v>1.9650060793670192</v>
      </c>
      <c r="L50" s="176">
        <f ca="1">_xll.Export_ParabolicVol_SimpleSquareRootCall($E50,$G50,L$15,$B$21,$B$22,$B$23,$B$24,$B$25,$B$27,$B$28,$F$13)</f>
        <v>1.686721543517725</v>
      </c>
      <c r="M50" s="176">
        <f ca="1">_xll.Export_ParabolicVol_SimpleSquareRootCall($E50,$G50,M$15,$B$21,$B$22,$B$23,$B$24,$B$25,$B$27,$B$28,$F$13)</f>
        <v>1.4757332351858614</v>
      </c>
      <c r="N50" s="176">
        <f ca="1">_xll.Export_ParabolicVol_SimpleSquareRootCall($E50,$G50,N$15,$B$21,$B$22,$B$23,$B$24,$B$25,$B$27,$B$28,$F$13)</f>
        <v>1.3298328083677522</v>
      </c>
      <c r="O50" s="176">
        <f ca="1">_xll.Export_ParabolicVol_SimpleSquareRootCall($E50,$G50,O$15,$B$21,$B$22,$B$23,$B$24,$B$25,$B$27,$B$28,$F$13)</f>
        <v>1.2462315463788085</v>
      </c>
      <c r="P50" s="176">
        <f ca="1">_xll.Export_ParabolicVol_SimpleSquareRootCall($E50,$G50,P$15,$B$21,$B$22,$B$23,$B$24,$B$25,$B$27,$B$28,$F$13)</f>
        <v>1.2218467213429778</v>
      </c>
      <c r="Q50" s="176">
        <f ca="1">_xll.Export_ParabolicVol_SimpleSquareRootCall($E50,$G50,Q$15,$B$21,$B$22,$B$23,$B$24,$B$25,$B$27,$B$28,$F$13)</f>
        <v>1.2535315749237139</v>
      </c>
      <c r="R50" s="176">
        <f ca="1">_xll.Export_ParabolicVol_SimpleSquareRootCall($E50,$G50,R$15,$B$21,$B$22,$B$23,$B$24,$B$25,$B$27,$B$28,$F$13)</f>
        <v>1.33817766667227</v>
      </c>
      <c r="S50" s="176">
        <f ca="1">_xll.Export_ParabolicVol_SimpleSquareRootCall($E50,$G50,S$15,$B$21,$B$22,$B$23,$B$24,$B$25,$B$27,$B$28,$F$13)</f>
        <v>1.4726475000207986</v>
      </c>
      <c r="T50" s="176">
        <f ca="1">_xll.Export_ParabolicVol_SimpleSquareRootCall($E50,$G50,T$15,$B$21,$B$22,$B$23,$B$24,$B$25,$B$27,$B$28,$F$13)</f>
        <v>1.6535308125412511</v>
      </c>
      <c r="U50" s="176">
        <f ca="1">_xll.Export_ParabolicVol_SimpleSquareRootCall($E50,$G50,U$15,$B$21,$B$22,$B$23,$B$24,$B$25,$B$27,$B$28,$F$13)</f>
        <v>1.876752629328295</v>
      </c>
      <c r="V50" s="176">
        <f ca="1">_xll.Export_ParabolicVol_SimpleSquareRootCall($E50,$G50,V$15,$B$21,$B$22,$B$23,$B$24,$B$25,$B$27,$B$28,$F$13)</f>
        <v>2.1370931838832954</v>
      </c>
      <c r="W50" s="176">
        <f ca="1">_xll.Export_ParabolicVol_SimpleSquareRootCall($E50,$G50,W$15,$B$21,$B$22,$B$23,$B$24,$B$25,$B$27,$B$28,$F$13)</f>
        <v>2.4277103017951287</v>
      </c>
      <c r="X50" s="176">
        <f ca="1">_xll.Export_ParabolicVol_SimpleSquareRootCall($E50,$G50,X$15,$B$21,$B$22,$B$23,$B$24,$B$25,$B$27,$B$28,$F$13)</f>
        <v>2.7397838822477469</v>
      </c>
      <c r="Y50" s="176">
        <f ca="1">_xll.Export_ParabolicVol_SimpleSquareRootCall($E50,$G50,Y$15,$B$21,$B$22,$B$23,$B$24,$B$25,$B$27,$B$28,$F$13)</f>
        <v>3.0624245793722955</v>
      </c>
      <c r="Z50" s="176">
        <f ca="1">_xll.Export_ParabolicVol_SimpleSquareRootCall($E50,$G50,Z$15,$B$21,$B$22,$B$23,$B$24,$B$25,$B$27,$B$28,$F$13)</f>
        <v>3.3829917930892983</v>
      </c>
      <c r="AA50" s="176">
        <f ca="1">_xll.Export_ParabolicVol_SimpleSquareRootCall($E50,$G50,AA$15,$B$21,$B$22,$B$23,$B$24,$B$25,$B$27,$B$28,$F$13)</f>
        <v>3.687929426619927</v>
      </c>
      <c r="AB50" s="176">
        <f ca="1">_xll.Export_ParabolicVol_SimpleSquareRootCall($E50,$G50,AB$15,$B$21,$B$22,$B$23,$B$24,$B$25,$B$27,$B$28,$F$13)</f>
        <v>3.9641302933156326</v>
      </c>
      <c r="AC50" s="176">
        <f ca="1">_xll.Export_ParabolicVol_SimpleSquareRootCall($E50,$G50,AC$15,$B$21,$B$22,$B$23,$B$24,$B$25,$B$27,$B$28,$F$13)</f>
        <v>4.2006741407935255</v>
      </c>
      <c r="AD50" s="176">
        <f ca="1">_xll.Export_ParabolicVol_SimpleSquareRootCall($E50,$G50,AD$15,$B$21,$B$22,$B$23,$B$24,$B$25,$B$27,$B$28,$F$13)</f>
        <v>4.3905786291230964</v>
      </c>
      <c r="AE50" s="176">
        <f ca="1">_xll.Export_ParabolicVol_SimpleSquareRootCall($E50,$G50,AE$15,$B$21,$B$22,$B$23,$B$24,$B$25,$B$27,$B$28,$F$13)</f>
        <v>4.5320394264178008</v>
      </c>
      <c r="AF50" s="176">
        <f ca="1">_xll.Export_ParabolicVol_SimpleSquareRootCall($E50,$G50,AF$15,$B$21,$B$22,$B$23,$B$24,$B$25,$B$27,$B$28,$F$13)</f>
        <v>4.628638391230564</v>
      </c>
      <c r="AG50" s="176">
        <f ca="1">_xll.Export_ParabolicVol_SimpleSquareRootCall($E50,$G50,AG$15,$B$21,$B$22,$B$23,$B$24,$B$25,$B$27,$B$28,$F$13)</f>
        <v>4.6882661043060123</v>
      </c>
      <c r="AH50" s="176">
        <f ca="1">_xll.Export_ParabolicVol_SimpleSquareRootCall($E50,$G50,AH$15,$B$21,$B$22,$B$23,$B$24,$B$25,$B$27,$B$28,$F$13)</f>
        <v>4.7210024192959184</v>
      </c>
      <c r="AJ50" s="176">
        <f ca="1">_xll.Export_Bergomi_SimpleSquareRootCall($E50,$G50,AJ$15,$B$15,$B$16,$B$17,$B$18,$B$19,$G50,$G50+$B$31,SUM!$F$12:$F$28,SUM!$G$12:$G$28,$B$21,$B$22,$B$23,$B$24,$B$25,$B$26,$B$27,$B$28,$B$29,$F$13)</f>
        <v>2.7279649364407321</v>
      </c>
      <c r="AK50" s="176">
        <f ca="1">_xll.Export_Bergomi_SimpleSquareRootCall($E50,$G50,AK$15,$B$15,$B$16,$B$17,$B$18,$B$19,$G50,$G50+$B$31,SUM!$F$12:$F$28,SUM!$G$12:$G$28,$B$21,$B$22,$B$23,$B$24,$B$25,$B$26,$B$27,$B$28,$B$29,$F$13)</f>
        <v>2.3119094795922184</v>
      </c>
      <c r="AL50" s="176">
        <f ca="1">_xll.Export_Bergomi_SimpleSquareRootCall($E50,$G50,AL$15,$B$15,$B$16,$B$17,$B$18,$B$19,$G50,$G50+$B$31,SUM!$F$12:$F$28,SUM!$G$12:$G$28,$B$21,$B$22,$B$23,$B$24,$B$25,$B$26,$B$27,$B$28,$B$29,$F$13)</f>
        <v>1.9648935736422846</v>
      </c>
      <c r="AM50" s="176">
        <f ca="1">_xll.Export_Bergomi_SimpleSquareRootCall($E50,$G50,AM$15,$B$15,$B$16,$B$17,$B$18,$B$19,$G50,$G50+$B$31,SUM!$F$12:$F$28,SUM!$G$12:$G$28,$B$21,$B$22,$B$23,$B$24,$B$25,$B$26,$B$27,$B$28,$B$29,$F$13)</f>
        <v>1.6865494264588186</v>
      </c>
      <c r="AN50" s="176">
        <f ca="1">_xll.Export_Bergomi_SimpleSquareRootCall($E50,$G50,AN$15,$B$15,$B$16,$B$17,$B$18,$B$19,$G50,$G50+$B$31,SUM!$F$12:$F$28,SUM!$G$12:$G$28,$B$21,$B$22,$B$23,$B$24,$B$25,$B$26,$B$27,$B$28,$B$29,$F$13)</f>
        <v>1.4755072853184357</v>
      </c>
      <c r="AO50" s="176">
        <f ca="1">_xll.Export_Bergomi_SimpleSquareRootCall($E50,$G50,AO$15,$B$15,$B$16,$B$17,$B$18,$B$19,$G50,$G50+$B$31,SUM!$F$12:$F$28,SUM!$G$12:$G$28,$B$21,$B$22,$B$23,$B$24,$B$25,$B$26,$B$27,$B$28,$B$29,$F$13)</f>
        <v>1.3295571746799055</v>
      </c>
      <c r="AP50" s="176">
        <f ca="1">_xll.Export_Bergomi_SimpleSquareRootCall($E50,$G50,AP$15,$B$15,$B$16,$B$17,$B$18,$B$19,$G50,$G50+$B$31,SUM!$F$12:$F$28,SUM!$G$12:$G$28,$B$21,$B$22,$B$23,$B$24,$B$25,$B$26,$B$27,$B$28,$B$29,$F$13)</f>
        <v>1.2459086945432118</v>
      </c>
      <c r="AQ50" s="176">
        <f ca="1">_xll.Export_Bergomi_SimpleSquareRootCall($E50,$G50,AQ$15,$B$15,$B$16,$B$17,$B$18,$B$19,$G50,$G50+$B$31,SUM!$F$12:$F$28,SUM!$G$12:$G$28,$B$21,$B$22,$B$23,$B$24,$B$25,$B$26,$B$27,$B$28,$B$29,$F$13)</f>
        <v>1.2214776304201882</v>
      </c>
      <c r="AR50" s="176">
        <f ca="1">_xll.Export_Bergomi_SimpleSquareRootCall($E50,$G50,AR$15,$B$15,$B$16,$B$17,$B$18,$B$19,$G50,$G50+$B$31,SUM!$F$12:$F$28,SUM!$G$12:$G$28,$B$21,$B$22,$B$23,$B$24,$B$25,$B$26,$B$27,$B$28,$B$29,$F$13)</f>
        <v>1.2531161630157064</v>
      </c>
      <c r="AS50" s="176">
        <f ca="1">_xll.Export_Bergomi_SimpleSquareRootCall($E50,$G50,AS$15,$B$15,$B$16,$B$17,$B$18,$B$19,$G50,$G50+$B$31,SUM!$F$12:$F$28,SUM!$G$12:$G$28,$B$21,$B$22,$B$23,$B$24,$B$25,$B$26,$B$27,$B$28,$B$29,$F$13)</f>
        <v>1.3377154088711496</v>
      </c>
      <c r="AT50" s="176">
        <f ca="1">_xll.Export_Bergomi_SimpleSquareRootCall($E50,$G50,AT$15,$B$15,$B$16,$B$17,$B$18,$B$19,$G50,$G50+$B$31,SUM!$F$12:$F$28,SUM!$G$12:$G$28,$B$21,$B$22,$B$23,$B$24,$B$25,$B$26,$B$27,$B$28,$B$29,$F$13)</f>
        <v>1.472138197763716</v>
      </c>
      <c r="AU50" s="176">
        <f ca="1">_xll.Export_Bergomi_SimpleSquareRootCall($E50,$G50,AU$15,$B$15,$B$16,$B$17,$B$18,$B$19,$G50,$G50+$B$31,SUM!$F$12:$F$28,SUM!$G$12:$G$28,$B$21,$B$22,$B$23,$B$24,$B$25,$B$26,$B$27,$B$28,$B$29,$F$13)</f>
        <v>1.6529754716558265</v>
      </c>
      <c r="AV50" s="176">
        <f ca="1">_xll.Export_Bergomi_SimpleSquareRootCall($E50,$G50,AV$15,$B$15,$B$16,$B$17,$B$18,$B$19,$G50,$G50+$B$31,SUM!$F$12:$F$28,SUM!$G$12:$G$28,$B$21,$B$22,$B$23,$B$24,$B$25,$B$26,$B$27,$B$28,$B$29,$F$13)</f>
        <v>1.8761543937643053</v>
      </c>
      <c r="AW50" s="176">
        <f ca="1">_xll.Export_Bergomi_SimpleSquareRootCall($E50,$G50,AW$15,$B$15,$B$16,$B$17,$B$18,$B$19,$G50,$G50+$B$31,SUM!$F$12:$F$28,SUM!$G$12:$G$28,$B$21,$B$22,$B$23,$B$24,$B$25,$B$26,$B$27,$B$28,$B$29,$F$13)</f>
        <v>2.1364582451987739</v>
      </c>
      <c r="AX50" s="176">
        <f ca="1">_xll.Export_Bergomi_SimpleSquareRootCall($E50,$G50,AX$15,$B$15,$B$16,$B$17,$B$18,$B$19,$G50,$G50+$B$31,SUM!$F$12:$F$28,SUM!$G$12:$G$28,$B$21,$B$22,$B$23,$B$24,$B$25,$B$26,$B$27,$B$28,$B$29,$F$13)</f>
        <v>2.4270486588901345</v>
      </c>
      <c r="AY50" s="176">
        <f ca="1">_xll.Export_Bergomi_SimpleSquareRootCall($E50,$G50,AY$15,$B$15,$B$16,$B$17,$B$18,$B$19,$G50,$G50+$B$31,SUM!$F$12:$F$28,SUM!$G$12:$G$28,$B$21,$B$22,$B$23,$B$24,$B$25,$B$26,$B$27,$B$28,$B$29,$F$13)</f>
        <v>2.7391097685195023</v>
      </c>
      <c r="AZ50" s="176">
        <f ca="1">_xll.Export_Bergomi_SimpleSquareRootCall($E50,$G50,AZ$15,$B$15,$B$16,$B$17,$B$18,$B$19,$G50,$G50+$B$31,SUM!$F$12:$F$28,SUM!$G$12:$G$28,$B$21,$B$22,$B$23,$B$24,$B$25,$B$26,$B$27,$B$28,$B$29,$F$13)</f>
        <v>3.0617563244337234</v>
      </c>
      <c r="BA50" s="176">
        <f ca="1">_xll.Export_Bergomi_SimpleSquareRootCall($E50,$G50,BA$15,$B$15,$B$16,$B$17,$B$18,$B$19,$G50,$G50+$B$31,SUM!$F$12:$F$28,SUM!$G$12:$G$28,$B$21,$B$22,$B$23,$B$24,$B$25,$B$26,$B$27,$B$28,$B$29,$F$13)</f>
        <v>3.3823508773337925</v>
      </c>
      <c r="BB50" s="176">
        <f ca="1">_xll.Export_Bergomi_SimpleSquareRootCall($E50,$G50,BB$15,$B$15,$B$16,$B$17,$B$18,$B$19,$G50,$G50+$B$31,SUM!$F$12:$F$28,SUM!$G$12:$G$28,$B$21,$B$22,$B$23,$B$24,$B$25,$B$26,$B$27,$B$28,$B$29,$F$13)</f>
        <v>3.6873385654889659</v>
      </c>
      <c r="BC50" s="176">
        <f ca="1">_xll.Export_Bergomi_SimpleSquareRootCall($E50,$G50,BC$15,$B$15,$B$16,$B$17,$B$18,$B$19,$G50,$G50+$B$31,SUM!$F$12:$F$28,SUM!$G$12:$G$28,$B$21,$B$22,$B$23,$B$24,$B$25,$B$26,$B$27,$B$28,$B$29,$F$13)</f>
        <v>3.9636105972745375</v>
      </c>
      <c r="BD50" s="176">
        <f ca="1">_xll.Export_Bergomi_SimpleSquareRootCall($E50,$G50,BD$15,$B$15,$B$16,$B$17,$B$18,$B$19,$G50,$G50+$B$31,SUM!$F$12:$F$28,SUM!$G$12:$G$28,$B$21,$B$22,$B$23,$B$24,$B$25,$B$26,$B$27,$B$28,$B$29,$F$13)</f>
        <v>4.2002417419475035</v>
      </c>
      <c r="BE50" s="176">
        <f ca="1">_xll.Export_Bergomi_SimpleSquareRootCall($E50,$G50,BE$15,$B$15,$B$16,$B$17,$B$18,$B$19,$G50,$G50+$B$31,SUM!$F$12:$F$28,SUM!$G$12:$G$28,$B$21,$B$22,$B$23,$B$24,$B$25,$B$26,$B$27,$B$28,$B$29,$F$13)</f>
        <v>4.3902415653977611</v>
      </c>
      <c r="BF50" s="176">
        <f ca="1">_xll.Export_Bergomi_SimpleSquareRootCall($E50,$G50,BF$15,$B$15,$B$16,$B$17,$B$18,$B$19,$G50,$G50+$B$31,SUM!$F$12:$F$28,SUM!$G$12:$G$28,$B$21,$B$22,$B$23,$B$24,$B$25,$B$26,$B$27,$B$28,$B$29,$F$13)</f>
        <v>4.5317958342039599</v>
      </c>
      <c r="BG50" s="176">
        <f ca="1">_xll.Export_Bergomi_SimpleSquareRootCall($E50,$G50,BG$15,$B$15,$B$16,$B$17,$B$18,$B$19,$G50,$G50+$B$31,SUM!$F$12:$F$28,SUM!$G$12:$G$28,$B$21,$B$22,$B$23,$B$24,$B$25,$B$26,$B$27,$B$28,$B$29,$F$13)</f>
        <v>4.628476918209504</v>
      </c>
      <c r="BH50" s="176">
        <f ca="1">_xll.Export_Bergomi_SimpleSquareRootCall($E50,$G50,BH$15,$B$15,$B$16,$B$17,$B$18,$B$19,$G50,$G50+$B$31,SUM!$F$12:$F$28,SUM!$G$12:$G$28,$B$21,$B$22,$B$23,$B$24,$B$25,$B$26,$B$27,$B$28,$B$29,$F$13)</f>
        <v>4.6881687644615733</v>
      </c>
      <c r="BI50" s="176">
        <f ca="1">_xll.Export_Bergomi_SimpleSquareRootCall($E50,$G50,BI$15,$B$15,$B$16,$B$17,$B$18,$B$19,$G50,$G50+$B$31,SUM!$F$12:$F$28,SUM!$G$12:$G$28,$B$21,$B$22,$B$23,$B$24,$B$25,$B$26,$B$27,$B$28,$B$29,$F$13)</f>
        <v>4.7209490572942281</v>
      </c>
      <c r="BL50" s="169" t="e">
        <f ca="1">_xll.Export_ParabolicVol_VolSwapOption($G50,$G50,$G50+$B$31,BL$15,$B$15,$B$16,$B$17,$B$18,$B$19,$B$21,$B$22,$B$23,$B$24,SUM!$F$12:$F$28,SUM!$G$12:$G$28,OptionRacine!$B$27,OptionRacine!$B$26,OptionRacine!$B$28,OptionRacine!$F$13,OptionRacine!$BL$11,OptionRacine!$B$29)</f>
        <v>#VALUE!</v>
      </c>
      <c r="BM50" s="169" t="e">
        <f ca="1">_xll.Export_ParabolicVol_VolSwapOption($G50,$G50,$G50+$B$31,BM$15,$B$15,$B$16,$B$17,$B$18,$B$19,$B$21,$B$22,$B$23,$B$24,SUM!$F$12:$F$28,SUM!$G$12:$G$28,OptionRacine!$B$27,OptionRacine!$B$26,OptionRacine!$B$28,OptionRacine!$F$13,OptionRacine!$BL$11,OptionRacine!$B$29)</f>
        <v>#VALUE!</v>
      </c>
      <c r="BN50" s="169" t="e">
        <f ca="1">_xll.Export_ParabolicVol_VolSwapOption($G50,$G50,$G50+$B$31,BN$15,$B$15,$B$16,$B$17,$B$18,$B$19,$B$21,$B$22,$B$23,$B$24,SUM!$F$12:$F$28,SUM!$G$12:$G$28,OptionRacine!$B$27,OptionRacine!$B$26,OptionRacine!$B$28,OptionRacine!$F$13,OptionRacine!$BL$11,OptionRacine!$B$29)</f>
        <v>#VALUE!</v>
      </c>
      <c r="BO50" s="169" t="e">
        <f ca="1">_xll.Export_ParabolicVol_VolSwapOption($G50,$G50,$G50+$B$31,BO$15,$B$15,$B$16,$B$17,$B$18,$B$19,$B$21,$B$22,$B$23,$B$24,SUM!$F$12:$F$28,SUM!$G$12:$G$28,OptionRacine!$B$27,OptionRacine!$B$26,OptionRacine!$B$28,OptionRacine!$F$13,OptionRacine!$BL$11,OptionRacine!$B$29)</f>
        <v>#VALUE!</v>
      </c>
      <c r="BP50" s="169" t="e">
        <f ca="1">_xll.Export_ParabolicVol_VolSwapOption($G50,$G50,$G50+$B$31,BP$15,$B$15,$B$16,$B$17,$B$18,$B$19,$B$21,$B$22,$B$23,$B$24,SUM!$F$12:$F$28,SUM!$G$12:$G$28,OptionRacine!$B$27,OptionRacine!$B$26,OptionRacine!$B$28,OptionRacine!$F$13,OptionRacine!$BL$11,OptionRacine!$B$29)</f>
        <v>#VALUE!</v>
      </c>
      <c r="BQ50" s="169" t="e">
        <f ca="1">_xll.Export_ParabolicVol_VolSwapOption($G50,$G50,$G50+$B$31,BQ$15,$B$15,$B$16,$B$17,$B$18,$B$19,$B$21,$B$22,$B$23,$B$24,SUM!$F$12:$F$28,SUM!$G$12:$G$28,OptionRacine!$B$27,OptionRacine!$B$26,OptionRacine!$B$28,OptionRacine!$F$13,OptionRacine!$BL$11,OptionRacine!$B$29)</f>
        <v>#VALUE!</v>
      </c>
      <c r="BR50" s="169" t="e">
        <f ca="1">_xll.Export_ParabolicVol_VolSwapOption($G50,$G50,$G50+$B$31,BR$15,$B$15,$B$16,$B$17,$B$18,$B$19,$B$21,$B$22,$B$23,$B$24,SUM!$F$12:$F$28,SUM!$G$12:$G$28,OptionRacine!$B$27,OptionRacine!$B$26,OptionRacine!$B$28,OptionRacine!$F$13,OptionRacine!$BL$11,OptionRacine!$B$29)</f>
        <v>#VALUE!</v>
      </c>
      <c r="BS50" s="169" t="e">
        <f ca="1">_xll.Export_ParabolicVol_VolSwapOption($G50,$G50,$G50+$B$31,BS$15,$B$15,$B$16,$B$17,$B$18,$B$19,$B$21,$B$22,$B$23,$B$24,SUM!$F$12:$F$28,SUM!$G$12:$G$28,OptionRacine!$B$27,OptionRacine!$B$26,OptionRacine!$B$28,OptionRacine!$F$13,OptionRacine!$BL$11,OptionRacine!$B$29)</f>
        <v>#VALUE!</v>
      </c>
      <c r="BT50" s="169" t="e">
        <f ca="1">_xll.Export_ParabolicVol_VolSwapOption($G50,$G50,$G50+$B$31,BT$15,$B$15,$B$16,$B$17,$B$18,$B$19,$B$21,$B$22,$B$23,$B$24,SUM!$F$12:$F$28,SUM!$G$12:$G$28,OptionRacine!$B$27,OptionRacine!$B$26,OptionRacine!$B$28,OptionRacine!$F$13,OptionRacine!$BL$11,OptionRacine!$B$29)</f>
        <v>#VALUE!</v>
      </c>
      <c r="BU50" s="169" t="e">
        <f ca="1">_xll.Export_ParabolicVol_VolSwapOption($G50,$G50,$G50+$B$31,BU$15,$B$15,$B$16,$B$17,$B$18,$B$19,$B$21,$B$22,$B$23,$B$24,SUM!$F$12:$F$28,SUM!$G$12:$G$28,OptionRacine!$B$27,OptionRacine!$B$26,OptionRacine!$B$28,OptionRacine!$F$13,OptionRacine!$BL$11,OptionRacine!$B$29)</f>
        <v>#VALUE!</v>
      </c>
      <c r="BV50" s="169" t="e">
        <f ca="1">_xll.Export_ParabolicVol_VolSwapOption($G50,$G50,$G50+$B$31,BV$15,$B$15,$B$16,$B$17,$B$18,$B$19,$B$21,$B$22,$B$23,$B$24,SUM!$F$12:$F$28,SUM!$G$12:$G$28,OptionRacine!$B$27,OptionRacine!$B$26,OptionRacine!$B$28,OptionRacine!$F$13,OptionRacine!$BL$11,OptionRacine!$B$29)</f>
        <v>#VALUE!</v>
      </c>
      <c r="BW50" s="169" t="e">
        <f ca="1">_xll.Export_ParabolicVol_VolSwapOption($G50,$G50,$G50+$B$31,BW$15,$B$15,$B$16,$B$17,$B$18,$B$19,$B$21,$B$22,$B$23,$B$24,SUM!$F$12:$F$28,SUM!$G$12:$G$28,OptionRacine!$B$27,OptionRacine!$B$26,OptionRacine!$B$28,OptionRacine!$F$13,OptionRacine!$BL$11,OptionRacine!$B$29)</f>
        <v>#VALUE!</v>
      </c>
      <c r="BX50" s="169" t="e">
        <f ca="1">_xll.Export_ParabolicVol_VolSwapOption($G50,$G50,$G50+$B$31,BX$15,$B$15,$B$16,$B$17,$B$18,$B$19,$B$21,$B$22,$B$23,$B$24,SUM!$F$12:$F$28,SUM!$G$12:$G$28,OptionRacine!$B$27,OptionRacine!$B$26,OptionRacine!$B$28,OptionRacine!$F$13,OptionRacine!$BL$11,OptionRacine!$B$29)</f>
        <v>#VALUE!</v>
      </c>
      <c r="BY50" s="169" t="e">
        <f ca="1">_xll.Export_ParabolicVol_VolSwapOption($G50,$G50,$G50+$B$31,BY$15,$B$15,$B$16,$B$17,$B$18,$B$19,$B$21,$B$22,$B$23,$B$24,SUM!$F$12:$F$28,SUM!$G$12:$G$28,OptionRacine!$B$27,OptionRacine!$B$26,OptionRacine!$B$28,OptionRacine!$F$13,OptionRacine!$BL$11,OptionRacine!$B$29)</f>
        <v>#VALUE!</v>
      </c>
      <c r="BZ50" s="169" t="e">
        <f ca="1">_xll.Export_ParabolicVol_VolSwapOption($G50,$G50,$G50+$B$31,BZ$15,$B$15,$B$16,$B$17,$B$18,$B$19,$B$21,$B$22,$B$23,$B$24,SUM!$F$12:$F$28,SUM!$G$12:$G$28,OptionRacine!$B$27,OptionRacine!$B$26,OptionRacine!$B$28,OptionRacine!$F$13,OptionRacine!$BL$11,OptionRacine!$B$29)</f>
        <v>#VALUE!</v>
      </c>
      <c r="CA50" s="169" t="e">
        <f ca="1">_xll.Export_ParabolicVol_VolSwapOption($G50,$G50,$G50+$B$31,CA$15,$B$15,$B$16,$B$17,$B$18,$B$19,$B$21,$B$22,$B$23,$B$24,SUM!$F$12:$F$28,SUM!$G$12:$G$28,OptionRacine!$B$27,OptionRacine!$B$26,OptionRacine!$B$28,OptionRacine!$F$13,OptionRacine!$BL$11,OptionRacine!$B$29)</f>
        <v>#VALUE!</v>
      </c>
      <c r="CB50" s="169" t="e">
        <f ca="1">_xll.Export_ParabolicVol_VolSwapOption($G50,$G50,$G50+$B$31,CB$15,$B$15,$B$16,$B$17,$B$18,$B$19,$B$21,$B$22,$B$23,$B$24,SUM!$F$12:$F$28,SUM!$G$12:$G$28,OptionRacine!$B$27,OptionRacine!$B$26,OptionRacine!$B$28,OptionRacine!$F$13,OptionRacine!$BL$11,OptionRacine!$B$29)</f>
        <v>#VALUE!</v>
      </c>
      <c r="CC50" s="169" t="e">
        <f ca="1">_xll.Export_ParabolicVol_VolSwapOption($G50,$G50,$G50+$B$31,CC$15,$B$15,$B$16,$B$17,$B$18,$B$19,$B$21,$B$22,$B$23,$B$24,SUM!$F$12:$F$28,SUM!$G$12:$G$28,OptionRacine!$B$27,OptionRacine!$B$26,OptionRacine!$B$28,OptionRacine!$F$13,OptionRacine!$BL$11,OptionRacine!$B$29)</f>
        <v>#VALUE!</v>
      </c>
      <c r="CD50" s="169" t="e">
        <f ca="1">_xll.Export_ParabolicVol_VolSwapOption($G50,$G50,$G50+$B$31,CD$15,$B$15,$B$16,$B$17,$B$18,$B$19,$B$21,$B$22,$B$23,$B$24,SUM!$F$12:$F$28,SUM!$G$12:$G$28,OptionRacine!$B$27,OptionRacine!$B$26,OptionRacine!$B$28,OptionRacine!$F$13,OptionRacine!$BL$11,OptionRacine!$B$29)</f>
        <v>#VALUE!</v>
      </c>
      <c r="CE50" s="169" t="e">
        <f ca="1">_xll.Export_ParabolicVol_VolSwapOption($G50,$G50,$G50+$B$31,CE$15,$B$15,$B$16,$B$17,$B$18,$B$19,$B$21,$B$22,$B$23,$B$24,SUM!$F$12:$F$28,SUM!$G$12:$G$28,OptionRacine!$B$27,OptionRacine!$B$26,OptionRacine!$B$28,OptionRacine!$F$13,OptionRacine!$BL$11,OptionRacine!$B$29)</f>
        <v>#VALUE!</v>
      </c>
      <c r="CF50" s="169" t="e">
        <f ca="1">_xll.Export_ParabolicVol_VolSwapOption($G50,$G50,$G50+$B$31,CF$15,$B$15,$B$16,$B$17,$B$18,$B$19,$B$21,$B$22,$B$23,$B$24,SUM!$F$12:$F$28,SUM!$G$12:$G$28,OptionRacine!$B$27,OptionRacine!$B$26,OptionRacine!$B$28,OptionRacine!$F$13,OptionRacine!$BL$11,OptionRacine!$B$29)</f>
        <v>#VALUE!</v>
      </c>
      <c r="CG50" s="169" t="e">
        <f ca="1">_xll.Export_ParabolicVol_VolSwapOption($G50,$G50,$G50+$B$31,CG$15,$B$15,$B$16,$B$17,$B$18,$B$19,$B$21,$B$22,$B$23,$B$24,SUM!$F$12:$F$28,SUM!$G$12:$G$28,OptionRacine!$B$27,OptionRacine!$B$26,OptionRacine!$B$28,OptionRacine!$F$13,OptionRacine!$BL$11,OptionRacine!$B$29)</f>
        <v>#VALUE!</v>
      </c>
      <c r="CH50" s="169" t="e">
        <f ca="1">_xll.Export_ParabolicVol_VolSwapOption($G50,$G50,$G50+$B$31,CH$15,$B$15,$B$16,$B$17,$B$18,$B$19,$B$21,$B$22,$B$23,$B$24,SUM!$F$12:$F$28,SUM!$G$12:$G$28,OptionRacine!$B$27,OptionRacine!$B$26,OptionRacine!$B$28,OptionRacine!$F$13,OptionRacine!$BL$11,OptionRacine!$B$29)</f>
        <v>#VALUE!</v>
      </c>
      <c r="CI50" s="169" t="e">
        <f ca="1">_xll.Export_ParabolicVol_VolSwapOption($G50,$G50,$G50+$B$31,CI$15,$B$15,$B$16,$B$17,$B$18,$B$19,$B$21,$B$22,$B$23,$B$24,SUM!$F$12:$F$28,SUM!$G$12:$G$28,OptionRacine!$B$27,OptionRacine!$B$26,OptionRacine!$B$28,OptionRacine!$F$13,OptionRacine!$BL$11,OptionRacine!$B$29)</f>
        <v>#VALUE!</v>
      </c>
      <c r="CJ50" s="169" t="e">
        <f ca="1">_xll.Export_ParabolicVol_VolSwapOption($G50,$G50,$G50+$B$31,CJ$15,$B$15,$B$16,$B$17,$B$18,$B$19,$B$21,$B$22,$B$23,$B$24,SUM!$F$12:$F$28,SUM!$G$12:$G$28,OptionRacine!$B$27,OptionRacine!$B$26,OptionRacine!$B$28,OptionRacine!$F$13,OptionRacine!$BL$11,OptionRacine!$B$29)</f>
        <v>#VALUE!</v>
      </c>
      <c r="CK50" s="169" t="e">
        <f ca="1">_xll.Export_ParabolicVol_VolSwapOption($G50,$G50,$G50+$B$31,CK$15,$B$15,$B$16,$B$17,$B$18,$B$19,$B$21,$B$22,$B$23,$B$24,SUM!$F$12:$F$28,SUM!$G$12:$G$28,OptionRacine!$B$27,OptionRacine!$B$26,OptionRacine!$B$28,OptionRacine!$F$13,OptionRacine!$BL$11,OptionRacine!$B$29)</f>
        <v>#VALUE!</v>
      </c>
      <c r="CN50" s="181">
        <f ca="1">_xll.Export_ParabolicVol_VIXLikeOption(SUM!$F$12:$F$28,SUM!$G$12:$G$28,$E50,$G50,CN$15,$B$15,$B$16,$B$17,$B$18,$B$19,$B$21,$B$22,$B$23,$B$24,$B$25,$B$27,$B$26,$B$28,$F$13,$B$31,$CN$11,$B$29)</f>
        <v>2.7279649364407321</v>
      </c>
      <c r="CO50" s="181">
        <f ca="1">_xll.Export_ParabolicVol_VIXLikeOption(SUM!$F$12:$F$28,SUM!$G$12:$G$28,$E50,$G50,CO$15,$B$15,$B$16,$B$17,$B$18,$B$19,$B$21,$B$22,$B$23,$B$24,$B$25,$B$27,$B$26,$B$28,$F$13,$B$31,$CN$11,$B$29)</f>
        <v>2.3119094795922184</v>
      </c>
      <c r="CP50" s="181">
        <f ca="1">_xll.Export_ParabolicVol_VIXLikeOption(SUM!$F$12:$F$28,SUM!$G$12:$G$28,$E50,$G50,CP$15,$B$15,$B$16,$B$17,$B$18,$B$19,$B$21,$B$22,$B$23,$B$24,$B$25,$B$27,$B$26,$B$28,$F$13,$B$31,$CN$11,$B$29)</f>
        <v>1.9648935736422846</v>
      </c>
      <c r="CQ50" s="181">
        <f ca="1">_xll.Export_ParabolicVol_VIXLikeOption(SUM!$F$12:$F$28,SUM!$G$12:$G$28,$E50,$G50,CQ$15,$B$15,$B$16,$B$17,$B$18,$B$19,$B$21,$B$22,$B$23,$B$24,$B$25,$B$27,$B$26,$B$28,$F$13,$B$31,$CN$11,$B$29)</f>
        <v>1.6865494264588186</v>
      </c>
      <c r="CR50" s="181">
        <f ca="1">_xll.Export_ParabolicVol_VIXLikeOption(SUM!$F$12:$F$28,SUM!$G$12:$G$28,$E50,$G50,CR$15,$B$15,$B$16,$B$17,$B$18,$B$19,$B$21,$B$22,$B$23,$B$24,$B$25,$B$27,$B$26,$B$28,$F$13,$B$31,$CN$11,$B$29)</f>
        <v>1.4755072853184357</v>
      </c>
      <c r="CS50" s="181">
        <f ca="1">_xll.Export_ParabolicVol_VIXLikeOption(SUM!$F$12:$F$28,SUM!$G$12:$G$28,$E50,$G50,CS$15,$B$15,$B$16,$B$17,$B$18,$B$19,$B$21,$B$22,$B$23,$B$24,$B$25,$B$27,$B$26,$B$28,$F$13,$B$31,$CN$11,$B$29)</f>
        <v>1.3295571746799055</v>
      </c>
      <c r="CT50" s="181">
        <f ca="1">_xll.Export_ParabolicVol_VIXLikeOption(SUM!$F$12:$F$28,SUM!$G$12:$G$28,$E50,$G50,CT$15,$B$15,$B$16,$B$17,$B$18,$B$19,$B$21,$B$22,$B$23,$B$24,$B$25,$B$27,$B$26,$B$28,$F$13,$B$31,$CN$11,$B$29)</f>
        <v>1.2459086945432118</v>
      </c>
      <c r="CU50" s="181">
        <f ca="1">_xll.Export_ParabolicVol_VIXLikeOption(SUM!$F$12:$F$28,SUM!$G$12:$G$28,$E50,$G50,CU$15,$B$15,$B$16,$B$17,$B$18,$B$19,$B$21,$B$22,$B$23,$B$24,$B$25,$B$27,$B$26,$B$28,$F$13,$B$31,$CN$11,$B$29)</f>
        <v>1.2214776304201882</v>
      </c>
      <c r="CV50" s="181">
        <f ca="1">_xll.Export_ParabolicVol_VIXLikeOption(SUM!$F$12:$F$28,SUM!$G$12:$G$28,$E50,$G50,CV$15,$B$15,$B$16,$B$17,$B$18,$B$19,$B$21,$B$22,$B$23,$B$24,$B$25,$B$27,$B$26,$B$28,$F$13,$B$31,$CN$11,$B$29)</f>
        <v>1.2531161630157064</v>
      </c>
      <c r="CW50" s="181">
        <f ca="1">_xll.Export_ParabolicVol_VIXLikeOption(SUM!$F$12:$F$28,SUM!$G$12:$G$28,$E50,$G50,CW$15,$B$15,$B$16,$B$17,$B$18,$B$19,$B$21,$B$22,$B$23,$B$24,$B$25,$B$27,$B$26,$B$28,$F$13,$B$31,$CN$11,$B$29)</f>
        <v>1.3377154088711496</v>
      </c>
      <c r="CX50" s="181">
        <f ca="1">_xll.Export_ParabolicVol_VIXLikeOption(SUM!$F$12:$F$28,SUM!$G$12:$G$28,$E50,$G50,CX$15,$B$15,$B$16,$B$17,$B$18,$B$19,$B$21,$B$22,$B$23,$B$24,$B$25,$B$27,$B$26,$B$28,$F$13,$B$31,$CN$11,$B$29)</f>
        <v>1.472138197763716</v>
      </c>
      <c r="CY50" s="181">
        <f ca="1">_xll.Export_ParabolicVol_VIXLikeOption(SUM!$F$12:$F$28,SUM!$G$12:$G$28,$E50,$G50,CY$15,$B$15,$B$16,$B$17,$B$18,$B$19,$B$21,$B$22,$B$23,$B$24,$B$25,$B$27,$B$26,$B$28,$F$13,$B$31,$CN$11,$B$29)</f>
        <v>1.6529754716558265</v>
      </c>
      <c r="CZ50" s="181">
        <f ca="1">_xll.Export_ParabolicVol_VIXLikeOption(SUM!$F$12:$F$28,SUM!$G$12:$G$28,$E50,$G50,CZ$15,$B$15,$B$16,$B$17,$B$18,$B$19,$B$21,$B$22,$B$23,$B$24,$B$25,$B$27,$B$26,$B$28,$F$13,$B$31,$CN$11,$B$29)</f>
        <v>1.8761543937643053</v>
      </c>
      <c r="DA50" s="181">
        <f ca="1">_xll.Export_ParabolicVol_VIXLikeOption(SUM!$F$12:$F$28,SUM!$G$12:$G$28,$E50,$G50,DA$15,$B$15,$B$16,$B$17,$B$18,$B$19,$B$21,$B$22,$B$23,$B$24,$B$25,$B$27,$B$26,$B$28,$F$13,$B$31,$CN$11,$B$29)</f>
        <v>2.1364582451987739</v>
      </c>
      <c r="DB50" s="181">
        <f ca="1">_xll.Export_ParabolicVol_VIXLikeOption(SUM!$F$12:$F$28,SUM!$G$12:$G$28,$E50,$G50,DB$15,$B$15,$B$16,$B$17,$B$18,$B$19,$B$21,$B$22,$B$23,$B$24,$B$25,$B$27,$B$26,$B$28,$F$13,$B$31,$CN$11,$B$29)</f>
        <v>2.4270486588901345</v>
      </c>
      <c r="DC50" s="181">
        <f ca="1">_xll.Export_ParabolicVol_VIXLikeOption(SUM!$F$12:$F$28,SUM!$G$12:$G$28,$E50,$G50,DC$15,$B$15,$B$16,$B$17,$B$18,$B$19,$B$21,$B$22,$B$23,$B$24,$B$25,$B$27,$B$26,$B$28,$F$13,$B$31,$CN$11,$B$29)</f>
        <v>2.7391097685195023</v>
      </c>
      <c r="DD50" s="181">
        <f ca="1">_xll.Export_ParabolicVol_VIXLikeOption(SUM!$F$12:$F$28,SUM!$G$12:$G$28,$E50,$G50,DD$15,$B$15,$B$16,$B$17,$B$18,$B$19,$B$21,$B$22,$B$23,$B$24,$B$25,$B$27,$B$26,$B$28,$F$13,$B$31,$CN$11,$B$29)</f>
        <v>3.0617563244337234</v>
      </c>
      <c r="DE50" s="181">
        <f ca="1">_xll.Export_ParabolicVol_VIXLikeOption(SUM!$F$12:$F$28,SUM!$G$12:$G$28,$E50,$G50,DE$15,$B$15,$B$16,$B$17,$B$18,$B$19,$B$21,$B$22,$B$23,$B$24,$B$25,$B$27,$B$26,$B$28,$F$13,$B$31,$CN$11,$B$29)</f>
        <v>3.3823508773337925</v>
      </c>
      <c r="DF50" s="181">
        <f ca="1">_xll.Export_ParabolicVol_VIXLikeOption(SUM!$F$12:$F$28,SUM!$G$12:$G$28,$E50,$G50,DF$15,$B$15,$B$16,$B$17,$B$18,$B$19,$B$21,$B$22,$B$23,$B$24,$B$25,$B$27,$B$26,$B$28,$F$13,$B$31,$CN$11,$B$29)</f>
        <v>3.6873385654889659</v>
      </c>
      <c r="DG50" s="181">
        <f ca="1">_xll.Export_ParabolicVol_VIXLikeOption(SUM!$F$12:$F$28,SUM!$G$12:$G$28,$E50,$G50,DG$15,$B$15,$B$16,$B$17,$B$18,$B$19,$B$21,$B$22,$B$23,$B$24,$B$25,$B$27,$B$26,$B$28,$F$13,$B$31,$CN$11,$B$29)</f>
        <v>3.9636105972745375</v>
      </c>
      <c r="DH50" s="181">
        <f ca="1">_xll.Export_ParabolicVol_VIXLikeOption(SUM!$F$12:$F$28,SUM!$G$12:$G$28,$E50,$G50,DH$15,$B$15,$B$16,$B$17,$B$18,$B$19,$B$21,$B$22,$B$23,$B$24,$B$25,$B$27,$B$26,$B$28,$F$13,$B$31,$CN$11,$B$29)</f>
        <v>4.2002417419475035</v>
      </c>
      <c r="DI50" s="181">
        <f ca="1">_xll.Export_ParabolicVol_VIXLikeOption(SUM!$F$12:$F$28,SUM!$G$12:$G$28,$E50,$G50,DI$15,$B$15,$B$16,$B$17,$B$18,$B$19,$B$21,$B$22,$B$23,$B$24,$B$25,$B$27,$B$26,$B$28,$F$13,$B$31,$CN$11,$B$29)</f>
        <v>4.3902415653977611</v>
      </c>
      <c r="DJ50" s="181">
        <f ca="1">_xll.Export_ParabolicVol_VIXLikeOption(SUM!$F$12:$F$28,SUM!$G$12:$G$28,$E50,$G50,DJ$15,$B$15,$B$16,$B$17,$B$18,$B$19,$B$21,$B$22,$B$23,$B$24,$B$25,$B$27,$B$26,$B$28,$F$13,$B$31,$CN$11,$B$29)</f>
        <v>4.5317958342039599</v>
      </c>
      <c r="DK50" s="181">
        <f ca="1">_xll.Export_ParabolicVol_VIXLikeOption(SUM!$F$12:$F$28,SUM!$G$12:$G$28,$E50,$G50,DK$15,$B$15,$B$16,$B$17,$B$18,$B$19,$B$21,$B$22,$B$23,$B$24,$B$25,$B$27,$B$26,$B$28,$F$13,$B$31,$CN$11,$B$29)</f>
        <v>4.628476918209504</v>
      </c>
      <c r="DL50" s="181">
        <f ca="1">_xll.Export_ParabolicVol_VIXLikeOption(SUM!$F$12:$F$28,SUM!$G$12:$G$28,$E50,$G50,DL$15,$B$15,$B$16,$B$17,$B$18,$B$19,$B$21,$B$22,$B$23,$B$24,$B$25,$B$27,$B$26,$B$28,$F$13,$B$31,$CN$11,$B$29)</f>
        <v>4.6881687644615733</v>
      </c>
      <c r="DM50" s="181">
        <f ca="1">_xll.Export_ParabolicVol_VIXLikeOption(SUM!$F$12:$F$28,SUM!$G$12:$G$28,$E50,$G50,DM$15,$B$15,$B$16,$B$17,$B$18,$B$19,$B$21,$B$22,$B$23,$B$24,$B$25,$B$27,$B$26,$B$28,$F$13,$B$31,$CN$11,$B$29)</f>
        <v>4.7209490572942281</v>
      </c>
    </row>
    <row r="51" spans="5:117" customFormat="1" ht="15.75" thickBot="1">
      <c r="E51" s="26">
        <v>19</v>
      </c>
      <c r="F51" s="42">
        <v>45797</v>
      </c>
      <c r="G51" s="13">
        <f ca="1">(F51-SUM!$B$4)/365.25</f>
        <v>11.195071868583161</v>
      </c>
      <c r="I51" s="176">
        <f ca="1">_xll.Export_ParabolicVol_SimpleSquareRootCall($E51,$G51,I$15,$B$21,$B$22,$B$23,$B$24,$B$25,$B$27,$B$28,$F$13)</f>
        <v>2.678707684091596</v>
      </c>
      <c r="J51" s="176">
        <f ca="1">_xll.Export_ParabolicVol_SimpleSquareRootCall($E51,$G51,J$15,$B$21,$B$22,$B$23,$B$24,$B$25,$B$27,$B$28,$F$13)</f>
        <v>2.2624537082482412</v>
      </c>
      <c r="K51" s="176">
        <f ca="1">_xll.Export_ParabolicVol_SimpleSquareRootCall($E51,$G51,K$15,$B$21,$B$22,$B$23,$B$24,$B$25,$B$27,$B$28,$F$13)</f>
        <v>1.9166000042425377</v>
      </c>
      <c r="L51" s="176">
        <f ca="1">_xll.Export_ParabolicVol_SimpleSquareRootCall($E51,$G51,L$15,$B$21,$B$22,$B$23,$B$24,$B$25,$B$27,$B$28,$F$13)</f>
        <v>1.6409321200857827</v>
      </c>
      <c r="M51" s="176">
        <f ca="1">_xll.Export_ParabolicVol_SimpleSquareRootCall($E51,$G51,M$15,$B$21,$B$22,$B$23,$B$24,$B$25,$B$27,$B$28,$F$13)</f>
        <v>1.4341556128592972</v>
      </c>
      <c r="N51" s="176">
        <f ca="1">_xll.Export_ParabolicVol_SimpleSquareRootCall($E51,$G51,N$15,$B$21,$B$22,$B$23,$B$24,$B$25,$B$27,$B$28,$F$13)</f>
        <v>1.2940706267100108</v>
      </c>
      <c r="O51" s="176">
        <f ca="1">_xll.Export_ParabolicVol_SimpleSquareRootCall($E51,$G51,O$15,$B$21,$B$22,$B$23,$B$24,$B$25,$B$27,$B$28,$F$13)</f>
        <v>1.2178521702598966</v>
      </c>
      <c r="P51" s="176">
        <f ca="1">_xll.Export_ParabolicVol_SimpleSquareRootCall($E51,$G51,P$15,$B$21,$B$22,$B$23,$B$24,$B$25,$B$27,$B$28,$F$13)</f>
        <v>1.2023545134471409</v>
      </c>
      <c r="Q51" s="176">
        <f ca="1">_xll.Export_ParabolicVol_SimpleSquareRootCall($E51,$G51,Q$15,$B$21,$B$22,$B$23,$B$24,$B$25,$B$27,$B$28,$F$13)</f>
        <v>1.2443467636261272</v>
      </c>
      <c r="R51" s="176">
        <f ca="1">_xll.Export_ParabolicVol_SimpleSquareRootCall($E51,$G51,R$15,$B$21,$B$22,$B$23,$B$24,$B$25,$B$27,$B$28,$F$13)</f>
        <v>1.3406026638860873</v>
      </c>
      <c r="S51" s="176">
        <f ca="1">_xll.Export_ParabolicVol_SimpleSquareRootCall($E51,$G51,S$15,$B$21,$B$22,$B$23,$B$24,$B$25,$B$27,$B$28,$F$13)</f>
        <v>1.4878023524193515</v>
      </c>
      <c r="T51" s="176">
        <f ca="1">_xll.Export_ParabolicVol_SimpleSquareRootCall($E51,$G51,T$15,$B$21,$B$22,$B$23,$B$24,$B$25,$B$27,$B$28,$F$13)</f>
        <v>1.6822445726504736</v>
      </c>
      <c r="U51" s="176">
        <f ca="1">_xll.Export_ParabolicVol_SimpleSquareRootCall($E51,$G51,U$15,$B$21,$B$22,$B$23,$B$24,$B$25,$B$27,$B$28,$F$13)</f>
        <v>1.9194069678318628</v>
      </c>
      <c r="V51" s="176">
        <f ca="1">_xll.Export_ParabolicVol_SimpleSquareRootCall($E51,$G51,V$15,$B$21,$B$22,$B$23,$B$24,$B$25,$B$27,$B$28,$F$13)</f>
        <v>2.1934279791476325</v>
      </c>
      <c r="W51" s="176">
        <f ca="1">_xll.Export_ParabolicVol_SimpleSquareRootCall($E51,$G51,W$15,$B$21,$B$22,$B$23,$B$24,$B$25,$B$27,$B$28,$F$13)</f>
        <v>2.4966178860111099</v>
      </c>
      <c r="X51" s="176">
        <f ca="1">_xll.Export_ParabolicVol_SimpleSquareRootCall($E51,$G51,X$15,$B$21,$B$22,$B$23,$B$24,$B$25,$B$27,$B$28,$F$13)</f>
        <v>2.8191378983164088</v>
      </c>
      <c r="Y51" s="176">
        <f ca="1">_xll.Export_ParabolicVol_SimpleSquareRootCall($E51,$G51,Y$15,$B$21,$B$22,$B$23,$B$24,$B$25,$B$27,$B$28,$F$13)</f>
        <v>3.1490073350613588</v>
      </c>
      <c r="Z51" s="176">
        <f ca="1">_xll.Export_ParabolicVol_SimpleSquareRootCall($E51,$G51,Z$15,$B$21,$B$22,$B$23,$B$24,$B$25,$B$27,$B$28,$F$13)</f>
        <v>3.4725929056563838</v>
      </c>
      <c r="AA51" s="176">
        <f ca="1">_xll.Export_ParabolicVol_SimpleSquareRootCall($E51,$G51,AA$15,$B$21,$B$22,$B$23,$B$24,$B$25,$B$27,$B$28,$F$13)</f>
        <v>3.7756766231430343</v>
      </c>
      <c r="AB51" s="176">
        <f ca="1">_xll.Export_ParabolicVol_SimpleSquareRootCall($E51,$G51,AB$15,$B$21,$B$22,$B$23,$B$24,$B$25,$B$27,$B$28,$F$13)</f>
        <v>4.0450679544987116</v>
      </c>
      <c r="AC51" s="176">
        <f ca="1">_xll.Export_ParabolicVol_SimpleSquareRootCall($E51,$G51,AC$15,$B$21,$B$22,$B$23,$B$24,$B$25,$B$27,$B$28,$F$13)</f>
        <v>4.2705222085764882</v>
      </c>
      <c r="AD51" s="176">
        <f ca="1">_xll.Export_ParabolicVol_SimpleSquareRootCall($E51,$G51,AD$15,$B$21,$B$22,$B$23,$B$24,$B$25,$B$27,$B$28,$F$13)</f>
        <v>4.4465008094453387</v>
      </c>
      <c r="AE51" s="176">
        <f ca="1">_xll.Export_ParabolicVol_SimpleSquareRootCall($E51,$G51,AE$15,$B$21,$B$22,$B$23,$B$24,$B$25,$B$27,$B$28,$F$13)</f>
        <v>4.573172467031374</v>
      </c>
      <c r="AF51" s="176">
        <f ca="1">_xll.Export_ParabolicVol_SimpleSquareRootCall($E51,$G51,AF$15,$B$21,$B$22,$B$23,$B$24,$B$25,$B$27,$B$28,$F$13)</f>
        <v>4.656149989446055</v>
      </c>
      <c r="AG51" s="176">
        <f ca="1">_xll.Export_ParabolicVol_SimpleSquareRootCall($E51,$G51,AG$15,$B$21,$B$22,$B$23,$B$24,$B$25,$B$27,$B$28,$F$13)</f>
        <v>4.7048598803562101</v>
      </c>
      <c r="AH51" s="176">
        <f ca="1">_xll.Export_ParabolicVol_SimpleSquareRootCall($E51,$G51,AH$15,$B$21,$B$22,$B$23,$B$24,$B$25,$B$27,$B$28,$F$13)</f>
        <v>4.7300333873038349</v>
      </c>
      <c r="AJ51" s="176">
        <f ca="1">_xll.Export_Bergomi_SimpleSquareRootCall($E51,$G51,AJ$15,$B$15,$B$16,$B$17,$B$18,$B$19,$G51,$G51+$B$31,SUM!$F$12:$F$28,SUM!$G$12:$G$28,$B$21,$B$22,$B$23,$B$24,$B$25,$B$26,$B$27,$B$28,$B$29,$F$13)</f>
        <v>2.6787347729375717</v>
      </c>
      <c r="AK51" s="176">
        <f ca="1">_xll.Export_Bergomi_SimpleSquareRootCall($E51,$G51,AK$15,$B$15,$B$16,$B$17,$B$18,$B$19,$G51,$G51+$B$31,SUM!$F$12:$F$28,SUM!$G$12:$G$28,$B$21,$B$22,$B$23,$B$24,$B$25,$B$26,$B$27,$B$28,$B$29,$F$13)</f>
        <v>2.2624057968750431</v>
      </c>
      <c r="AL51" s="176">
        <f ca="1">_xll.Export_Bergomi_SimpleSquareRootCall($E51,$G51,AL$15,$B$15,$B$16,$B$17,$B$18,$B$19,$G51,$G51+$B$31,SUM!$F$12:$F$28,SUM!$G$12:$G$28,$B$21,$B$22,$B$23,$B$24,$B$25,$B$26,$B$27,$B$28,$B$29,$F$13)</f>
        <v>1.9164849161366431</v>
      </c>
      <c r="AM51" s="176">
        <f ca="1">_xll.Export_Bergomi_SimpleSquareRootCall($E51,$G51,AM$15,$B$15,$B$16,$B$17,$B$18,$B$19,$G51,$G51+$B$31,SUM!$F$12:$F$28,SUM!$G$12:$G$28,$B$21,$B$22,$B$23,$B$24,$B$25,$B$26,$B$27,$B$28,$B$29,$F$13)</f>
        <v>1.6407568380807216</v>
      </c>
      <c r="AN51" s="176">
        <f ca="1">_xll.Export_Bergomi_SimpleSquareRootCall($E51,$G51,AN$15,$B$15,$B$16,$B$17,$B$18,$B$19,$G51,$G51+$B$31,SUM!$F$12:$F$28,SUM!$G$12:$G$28,$B$21,$B$22,$B$23,$B$24,$B$25,$B$26,$B$27,$B$28,$B$29,$F$13)</f>
        <v>1.4339257585771494</v>
      </c>
      <c r="AO51" s="176">
        <f ca="1">_xll.Export_Bergomi_SimpleSquareRootCall($E51,$G51,AO$15,$B$15,$B$16,$B$17,$B$18,$B$19,$G51,$G51+$B$31,SUM!$F$12:$F$28,SUM!$G$12:$G$28,$B$21,$B$22,$B$23,$B$24,$B$25,$B$26,$B$27,$B$28,$B$29,$F$13)</f>
        <v>1.2937901607883175</v>
      </c>
      <c r="AP51" s="176">
        <f ca="1">_xll.Export_Bergomi_SimpleSquareRootCall($E51,$G51,AP$15,$B$15,$B$16,$B$17,$B$18,$B$19,$G51,$G51+$B$31,SUM!$F$12:$F$28,SUM!$G$12:$G$28,$B$21,$B$22,$B$23,$B$24,$B$25,$B$26,$B$27,$B$28,$B$29,$F$13)</f>
        <v>1.2175233538456594</v>
      </c>
      <c r="AQ51" s="176">
        <f ca="1">_xll.Export_Bergomi_SimpleSquareRootCall($E51,$G51,AQ$15,$B$15,$B$16,$B$17,$B$18,$B$19,$G51,$G51+$B$31,SUM!$F$12:$F$28,SUM!$G$12:$G$28,$B$21,$B$22,$B$23,$B$24,$B$25,$B$26,$B$27,$B$28,$B$29,$F$13)</f>
        <v>1.2019781370133815</v>
      </c>
      <c r="AR51" s="176">
        <f ca="1">_xll.Export_Bergomi_SimpleSquareRootCall($E51,$G51,AR$15,$B$15,$B$16,$B$17,$B$18,$B$19,$G51,$G51+$B$31,SUM!$F$12:$F$28,SUM!$G$12:$G$28,$B$21,$B$22,$B$23,$B$24,$B$25,$B$26,$B$27,$B$28,$B$29,$F$13)</f>
        <v>1.2439226195888591</v>
      </c>
      <c r="AS51" s="176">
        <f ca="1">_xll.Export_Bergomi_SimpleSquareRootCall($E51,$G51,AS$15,$B$15,$B$16,$B$17,$B$18,$B$19,$G51,$G51+$B$31,SUM!$F$12:$F$28,SUM!$G$12:$G$28,$B$21,$B$22,$B$23,$B$24,$B$25,$B$26,$B$27,$B$28,$B$29,$F$13)</f>
        <v>1.3401302232773953</v>
      </c>
      <c r="AT51" s="176">
        <f ca="1">_xll.Export_Bergomi_SimpleSquareRootCall($E51,$G51,AT$15,$B$15,$B$16,$B$17,$B$18,$B$19,$G51,$G51+$B$31,SUM!$F$12:$F$28,SUM!$G$12:$G$28,$B$21,$B$22,$B$23,$B$24,$B$25,$B$26,$B$27,$B$28,$B$29,$F$13)</f>
        <v>1.4872816009928089</v>
      </c>
      <c r="AU51" s="176">
        <f ca="1">_xll.Export_Bergomi_SimpleSquareRootCall($E51,$G51,AU$15,$B$15,$B$16,$B$17,$B$18,$B$19,$G51,$G51+$B$31,SUM!$F$12:$F$28,SUM!$G$12:$G$28,$B$21,$B$22,$B$23,$B$24,$B$25,$B$26,$B$27,$B$28,$B$29,$F$13)</f>
        <v>1.6816769580849877</v>
      </c>
      <c r="AV51" s="176">
        <f ca="1">_xll.Export_Bergomi_SimpleSquareRootCall($E51,$G51,AV$15,$B$15,$B$16,$B$17,$B$18,$B$19,$G51,$G51+$B$31,SUM!$F$12:$F$28,SUM!$G$12:$G$28,$B$21,$B$22,$B$23,$B$24,$B$25,$B$26,$B$27,$B$28,$B$29,$F$13)</f>
        <v>1.9187963949770077</v>
      </c>
      <c r="AW51" s="176">
        <f ca="1">_xll.Export_Bergomi_SimpleSquareRootCall($E51,$G51,AW$15,$B$15,$B$16,$B$17,$B$18,$B$19,$G51,$G51+$B$31,SUM!$F$12:$F$28,SUM!$G$12:$G$28,$B$21,$B$22,$B$23,$B$24,$B$25,$B$26,$B$27,$B$28,$B$29,$F$13)</f>
        <v>2.19278175611361</v>
      </c>
      <c r="AX51" s="176">
        <f ca="1">_xll.Export_Bergomi_SimpleSquareRootCall($E51,$G51,AX$15,$B$15,$B$16,$B$17,$B$18,$B$19,$G51,$G51+$B$31,SUM!$F$12:$F$28,SUM!$G$12:$G$28,$B$21,$B$22,$B$23,$B$24,$B$25,$B$26,$B$27,$B$28,$B$29,$F$13)</f>
        <v>2.4959474696801447</v>
      </c>
      <c r="AY51" s="176">
        <f ca="1">_xll.Export_Bergomi_SimpleSquareRootCall($E51,$G51,AY$15,$B$15,$B$16,$B$17,$B$18,$B$19,$G51,$G51+$B$31,SUM!$F$12:$F$28,SUM!$G$12:$G$28,$B$21,$B$22,$B$23,$B$24,$B$25,$B$26,$B$27,$B$28,$B$29,$F$13)</f>
        <v>2.8184592239675652</v>
      </c>
      <c r="AZ51" s="176">
        <f ca="1">_xll.Export_Bergomi_SimpleSquareRootCall($E51,$G51,AZ$15,$B$15,$B$16,$B$17,$B$18,$B$19,$G51,$G51+$B$31,SUM!$F$12:$F$28,SUM!$G$12:$G$28,$B$21,$B$22,$B$23,$B$24,$B$25,$B$26,$B$27,$B$28,$B$29,$F$13)</f>
        <v>3.1483404666583463</v>
      </c>
      <c r="BA51" s="176">
        <f ca="1">_xll.Export_Bergomi_SimpleSquareRootCall($E51,$G51,BA$15,$B$15,$B$16,$B$17,$B$18,$B$19,$G51,$G51+$B$31,SUM!$F$12:$F$28,SUM!$G$12:$G$28,$B$21,$B$22,$B$23,$B$24,$B$25,$B$26,$B$27,$B$28,$B$29,$F$13)</f>
        <v>3.4719607536627533</v>
      </c>
      <c r="BB51" s="176">
        <f ca="1">_xll.Export_Bergomi_SimpleSquareRootCall($E51,$G51,BB$15,$B$15,$B$16,$B$17,$B$18,$B$19,$G51,$G51+$B$31,SUM!$F$12:$F$28,SUM!$G$12:$G$28,$B$21,$B$22,$B$23,$B$24,$B$25,$B$26,$B$27,$B$28,$B$29,$F$13)</f>
        <v>3.7751025996630272</v>
      </c>
      <c r="BC51" s="176">
        <f ca="1">_xll.Export_Bergomi_SimpleSquareRootCall($E51,$G51,BC$15,$B$15,$B$16,$B$17,$B$18,$B$19,$G51,$G51+$B$31,SUM!$F$12:$F$28,SUM!$G$12:$G$28,$B$21,$B$22,$B$23,$B$24,$B$25,$B$26,$B$27,$B$28,$B$29,$F$13)</f>
        <v>4.0445727130044435</v>
      </c>
      <c r="BD51" s="176">
        <f ca="1">_xll.Export_Bergomi_SimpleSquareRootCall($E51,$G51,BD$15,$B$15,$B$16,$B$17,$B$18,$B$19,$G51,$G51+$B$31,SUM!$F$12:$F$28,SUM!$G$12:$G$28,$B$21,$B$22,$B$23,$B$24,$B$25,$B$26,$B$27,$B$28,$B$29,$F$13)</f>
        <v>4.2701200305490792</v>
      </c>
      <c r="BE51" s="176">
        <f ca="1">_xll.Export_Bergomi_SimpleSquareRootCall($E51,$G51,BE$15,$B$15,$B$16,$B$17,$B$18,$B$19,$G51,$G51+$B$31,SUM!$F$12:$F$28,SUM!$G$12:$G$28,$B$21,$B$22,$B$23,$B$24,$B$25,$B$26,$B$27,$B$28,$B$29,$F$13)</f>
        <v>4.4461966225734253</v>
      </c>
      <c r="BF51" s="176">
        <f ca="1">_xll.Export_Bergomi_SimpleSquareRootCall($E51,$G51,BF$15,$B$15,$B$16,$B$17,$B$18,$B$19,$G51,$G51+$B$31,SUM!$F$12:$F$28,SUM!$G$12:$G$28,$B$21,$B$22,$B$23,$B$24,$B$25,$B$26,$B$27,$B$28,$B$29,$F$13)</f>
        <v>4.5729606526827542</v>
      </c>
      <c r="BG51" s="176">
        <f ca="1">_xll.Export_Bergomi_SimpleSquareRootCall($E51,$G51,BG$15,$B$15,$B$16,$B$17,$B$18,$B$19,$G51,$G51+$B$31,SUM!$F$12:$F$28,SUM!$G$12:$G$28,$B$21,$B$22,$B$23,$B$24,$B$25,$B$26,$B$27,$B$28,$B$29,$F$13)</f>
        <v>4.6560157802797795</v>
      </c>
      <c r="BH51" s="176">
        <f ca="1">_xll.Export_Bergomi_SimpleSquareRootCall($E51,$G51,BH$15,$B$15,$B$16,$B$17,$B$18,$B$19,$G51,$G51+$B$31,SUM!$F$12:$F$28,SUM!$G$12:$G$28,$B$21,$B$22,$B$23,$B$24,$B$25,$B$26,$B$27,$B$28,$B$29,$F$13)</f>
        <v>4.7047831960327278</v>
      </c>
      <c r="BI51" s="176">
        <f ca="1">_xll.Export_Bergomi_SimpleSquareRootCall($E51,$G51,BI$15,$B$15,$B$16,$B$17,$B$18,$B$19,$G51,$G51+$B$31,SUM!$F$12:$F$28,SUM!$G$12:$G$28,$B$21,$B$22,$B$23,$B$24,$B$25,$B$26,$B$27,$B$28,$B$29,$F$13)</f>
        <v>4.7299937899491811</v>
      </c>
      <c r="BL51" s="169" t="e">
        <f ca="1">_xll.Export_ParabolicVol_VolSwapOption($G51,$G51,$G51+$B$31,BL$15,$B$15,$B$16,$B$17,$B$18,$B$19,$B$21,$B$22,$B$23,$B$24,SUM!$F$12:$F$28,SUM!$G$12:$G$28,OptionRacine!$B$27,OptionRacine!$B$26,OptionRacine!$B$28,OptionRacine!$F$13,OptionRacine!$BL$11,OptionRacine!$B$29)</f>
        <v>#VALUE!</v>
      </c>
      <c r="BM51" s="169" t="e">
        <f ca="1">_xll.Export_ParabolicVol_VolSwapOption($G51,$G51,$G51+$B$31,BM$15,$B$15,$B$16,$B$17,$B$18,$B$19,$B$21,$B$22,$B$23,$B$24,SUM!$F$12:$F$28,SUM!$G$12:$G$28,OptionRacine!$B$27,OptionRacine!$B$26,OptionRacine!$B$28,OptionRacine!$F$13,OptionRacine!$BL$11,OptionRacine!$B$29)</f>
        <v>#VALUE!</v>
      </c>
      <c r="BN51" s="169" t="e">
        <f ca="1">_xll.Export_ParabolicVol_VolSwapOption($G51,$G51,$G51+$B$31,BN$15,$B$15,$B$16,$B$17,$B$18,$B$19,$B$21,$B$22,$B$23,$B$24,SUM!$F$12:$F$28,SUM!$G$12:$G$28,OptionRacine!$B$27,OptionRacine!$B$26,OptionRacine!$B$28,OptionRacine!$F$13,OptionRacine!$BL$11,OptionRacine!$B$29)</f>
        <v>#VALUE!</v>
      </c>
      <c r="BO51" s="169" t="e">
        <f ca="1">_xll.Export_ParabolicVol_VolSwapOption($G51,$G51,$G51+$B$31,BO$15,$B$15,$B$16,$B$17,$B$18,$B$19,$B$21,$B$22,$B$23,$B$24,SUM!$F$12:$F$28,SUM!$G$12:$G$28,OptionRacine!$B$27,OptionRacine!$B$26,OptionRacine!$B$28,OptionRacine!$F$13,OptionRacine!$BL$11,OptionRacine!$B$29)</f>
        <v>#VALUE!</v>
      </c>
      <c r="BP51" s="169" t="e">
        <f ca="1">_xll.Export_ParabolicVol_VolSwapOption($G51,$G51,$G51+$B$31,BP$15,$B$15,$B$16,$B$17,$B$18,$B$19,$B$21,$B$22,$B$23,$B$24,SUM!$F$12:$F$28,SUM!$G$12:$G$28,OptionRacine!$B$27,OptionRacine!$B$26,OptionRacine!$B$28,OptionRacine!$F$13,OptionRacine!$BL$11,OptionRacine!$B$29)</f>
        <v>#VALUE!</v>
      </c>
      <c r="BQ51" s="169" t="e">
        <f ca="1">_xll.Export_ParabolicVol_VolSwapOption($G51,$G51,$G51+$B$31,BQ$15,$B$15,$B$16,$B$17,$B$18,$B$19,$B$21,$B$22,$B$23,$B$24,SUM!$F$12:$F$28,SUM!$G$12:$G$28,OptionRacine!$B$27,OptionRacine!$B$26,OptionRacine!$B$28,OptionRacine!$F$13,OptionRacine!$BL$11,OptionRacine!$B$29)</f>
        <v>#VALUE!</v>
      </c>
      <c r="BR51" s="169" t="e">
        <f ca="1">_xll.Export_ParabolicVol_VolSwapOption($G51,$G51,$G51+$B$31,BR$15,$B$15,$B$16,$B$17,$B$18,$B$19,$B$21,$B$22,$B$23,$B$24,SUM!$F$12:$F$28,SUM!$G$12:$G$28,OptionRacine!$B$27,OptionRacine!$B$26,OptionRacine!$B$28,OptionRacine!$F$13,OptionRacine!$BL$11,OptionRacine!$B$29)</f>
        <v>#VALUE!</v>
      </c>
      <c r="BS51" s="169" t="e">
        <f ca="1">_xll.Export_ParabolicVol_VolSwapOption($G51,$G51,$G51+$B$31,BS$15,$B$15,$B$16,$B$17,$B$18,$B$19,$B$21,$B$22,$B$23,$B$24,SUM!$F$12:$F$28,SUM!$G$12:$G$28,OptionRacine!$B$27,OptionRacine!$B$26,OptionRacine!$B$28,OptionRacine!$F$13,OptionRacine!$BL$11,OptionRacine!$B$29)</f>
        <v>#VALUE!</v>
      </c>
      <c r="BT51" s="169" t="e">
        <f ca="1">_xll.Export_ParabolicVol_VolSwapOption($G51,$G51,$G51+$B$31,BT$15,$B$15,$B$16,$B$17,$B$18,$B$19,$B$21,$B$22,$B$23,$B$24,SUM!$F$12:$F$28,SUM!$G$12:$G$28,OptionRacine!$B$27,OptionRacine!$B$26,OptionRacine!$B$28,OptionRacine!$F$13,OptionRacine!$BL$11,OptionRacine!$B$29)</f>
        <v>#VALUE!</v>
      </c>
      <c r="BU51" s="169" t="e">
        <f ca="1">_xll.Export_ParabolicVol_VolSwapOption($G51,$G51,$G51+$B$31,BU$15,$B$15,$B$16,$B$17,$B$18,$B$19,$B$21,$B$22,$B$23,$B$24,SUM!$F$12:$F$28,SUM!$G$12:$G$28,OptionRacine!$B$27,OptionRacine!$B$26,OptionRacine!$B$28,OptionRacine!$F$13,OptionRacine!$BL$11,OptionRacine!$B$29)</f>
        <v>#VALUE!</v>
      </c>
      <c r="BV51" s="169" t="e">
        <f ca="1">_xll.Export_ParabolicVol_VolSwapOption($G51,$G51,$G51+$B$31,BV$15,$B$15,$B$16,$B$17,$B$18,$B$19,$B$21,$B$22,$B$23,$B$24,SUM!$F$12:$F$28,SUM!$G$12:$G$28,OptionRacine!$B$27,OptionRacine!$B$26,OptionRacine!$B$28,OptionRacine!$F$13,OptionRacine!$BL$11,OptionRacine!$B$29)</f>
        <v>#VALUE!</v>
      </c>
      <c r="BW51" s="169" t="e">
        <f ca="1">_xll.Export_ParabolicVol_VolSwapOption($G51,$G51,$G51+$B$31,BW$15,$B$15,$B$16,$B$17,$B$18,$B$19,$B$21,$B$22,$B$23,$B$24,SUM!$F$12:$F$28,SUM!$G$12:$G$28,OptionRacine!$B$27,OptionRacine!$B$26,OptionRacine!$B$28,OptionRacine!$F$13,OptionRacine!$BL$11,OptionRacine!$B$29)</f>
        <v>#VALUE!</v>
      </c>
      <c r="BX51" s="169" t="e">
        <f ca="1">_xll.Export_ParabolicVol_VolSwapOption($G51,$G51,$G51+$B$31,BX$15,$B$15,$B$16,$B$17,$B$18,$B$19,$B$21,$B$22,$B$23,$B$24,SUM!$F$12:$F$28,SUM!$G$12:$G$28,OptionRacine!$B$27,OptionRacine!$B$26,OptionRacine!$B$28,OptionRacine!$F$13,OptionRacine!$BL$11,OptionRacine!$B$29)</f>
        <v>#VALUE!</v>
      </c>
      <c r="BY51" s="169" t="e">
        <f ca="1">_xll.Export_ParabolicVol_VolSwapOption($G51,$G51,$G51+$B$31,BY$15,$B$15,$B$16,$B$17,$B$18,$B$19,$B$21,$B$22,$B$23,$B$24,SUM!$F$12:$F$28,SUM!$G$12:$G$28,OptionRacine!$B$27,OptionRacine!$B$26,OptionRacine!$B$28,OptionRacine!$F$13,OptionRacine!$BL$11,OptionRacine!$B$29)</f>
        <v>#VALUE!</v>
      </c>
      <c r="BZ51" s="169" t="e">
        <f ca="1">_xll.Export_ParabolicVol_VolSwapOption($G51,$G51,$G51+$B$31,BZ$15,$B$15,$B$16,$B$17,$B$18,$B$19,$B$21,$B$22,$B$23,$B$24,SUM!$F$12:$F$28,SUM!$G$12:$G$28,OptionRacine!$B$27,OptionRacine!$B$26,OptionRacine!$B$28,OptionRacine!$F$13,OptionRacine!$BL$11,OptionRacine!$B$29)</f>
        <v>#VALUE!</v>
      </c>
      <c r="CA51" s="169" t="e">
        <f ca="1">_xll.Export_ParabolicVol_VolSwapOption($G51,$G51,$G51+$B$31,CA$15,$B$15,$B$16,$B$17,$B$18,$B$19,$B$21,$B$22,$B$23,$B$24,SUM!$F$12:$F$28,SUM!$G$12:$G$28,OptionRacine!$B$27,OptionRacine!$B$26,OptionRacine!$B$28,OptionRacine!$F$13,OptionRacine!$BL$11,OptionRacine!$B$29)</f>
        <v>#VALUE!</v>
      </c>
      <c r="CB51" s="169" t="e">
        <f ca="1">_xll.Export_ParabolicVol_VolSwapOption($G51,$G51,$G51+$B$31,CB$15,$B$15,$B$16,$B$17,$B$18,$B$19,$B$21,$B$22,$B$23,$B$24,SUM!$F$12:$F$28,SUM!$G$12:$G$28,OptionRacine!$B$27,OptionRacine!$B$26,OptionRacine!$B$28,OptionRacine!$F$13,OptionRacine!$BL$11,OptionRacine!$B$29)</f>
        <v>#VALUE!</v>
      </c>
      <c r="CC51" s="169" t="e">
        <f ca="1">_xll.Export_ParabolicVol_VolSwapOption($G51,$G51,$G51+$B$31,CC$15,$B$15,$B$16,$B$17,$B$18,$B$19,$B$21,$B$22,$B$23,$B$24,SUM!$F$12:$F$28,SUM!$G$12:$G$28,OptionRacine!$B$27,OptionRacine!$B$26,OptionRacine!$B$28,OptionRacine!$F$13,OptionRacine!$BL$11,OptionRacine!$B$29)</f>
        <v>#VALUE!</v>
      </c>
      <c r="CD51" s="169" t="e">
        <f ca="1">_xll.Export_ParabolicVol_VolSwapOption($G51,$G51,$G51+$B$31,CD$15,$B$15,$B$16,$B$17,$B$18,$B$19,$B$21,$B$22,$B$23,$B$24,SUM!$F$12:$F$28,SUM!$G$12:$G$28,OptionRacine!$B$27,OptionRacine!$B$26,OptionRacine!$B$28,OptionRacine!$F$13,OptionRacine!$BL$11,OptionRacine!$B$29)</f>
        <v>#VALUE!</v>
      </c>
      <c r="CE51" s="169" t="e">
        <f ca="1">_xll.Export_ParabolicVol_VolSwapOption($G51,$G51,$G51+$B$31,CE$15,$B$15,$B$16,$B$17,$B$18,$B$19,$B$21,$B$22,$B$23,$B$24,SUM!$F$12:$F$28,SUM!$G$12:$G$28,OptionRacine!$B$27,OptionRacine!$B$26,OptionRacine!$B$28,OptionRacine!$F$13,OptionRacine!$BL$11,OptionRacine!$B$29)</f>
        <v>#VALUE!</v>
      </c>
      <c r="CF51" s="169" t="e">
        <f ca="1">_xll.Export_ParabolicVol_VolSwapOption($G51,$G51,$G51+$B$31,CF$15,$B$15,$B$16,$B$17,$B$18,$B$19,$B$21,$B$22,$B$23,$B$24,SUM!$F$12:$F$28,SUM!$G$12:$G$28,OptionRacine!$B$27,OptionRacine!$B$26,OptionRacine!$B$28,OptionRacine!$F$13,OptionRacine!$BL$11,OptionRacine!$B$29)</f>
        <v>#VALUE!</v>
      </c>
      <c r="CG51" s="169" t="e">
        <f ca="1">_xll.Export_ParabolicVol_VolSwapOption($G51,$G51,$G51+$B$31,CG$15,$B$15,$B$16,$B$17,$B$18,$B$19,$B$21,$B$22,$B$23,$B$24,SUM!$F$12:$F$28,SUM!$G$12:$G$28,OptionRacine!$B$27,OptionRacine!$B$26,OptionRacine!$B$28,OptionRacine!$F$13,OptionRacine!$BL$11,OptionRacine!$B$29)</f>
        <v>#VALUE!</v>
      </c>
      <c r="CH51" s="169" t="e">
        <f ca="1">_xll.Export_ParabolicVol_VolSwapOption($G51,$G51,$G51+$B$31,CH$15,$B$15,$B$16,$B$17,$B$18,$B$19,$B$21,$B$22,$B$23,$B$24,SUM!$F$12:$F$28,SUM!$G$12:$G$28,OptionRacine!$B$27,OptionRacine!$B$26,OptionRacine!$B$28,OptionRacine!$F$13,OptionRacine!$BL$11,OptionRacine!$B$29)</f>
        <v>#VALUE!</v>
      </c>
      <c r="CI51" s="169" t="e">
        <f ca="1">_xll.Export_ParabolicVol_VolSwapOption($G51,$G51,$G51+$B$31,CI$15,$B$15,$B$16,$B$17,$B$18,$B$19,$B$21,$B$22,$B$23,$B$24,SUM!$F$12:$F$28,SUM!$G$12:$G$28,OptionRacine!$B$27,OptionRacine!$B$26,OptionRacine!$B$28,OptionRacine!$F$13,OptionRacine!$BL$11,OptionRacine!$B$29)</f>
        <v>#VALUE!</v>
      </c>
      <c r="CJ51" s="169" t="e">
        <f ca="1">_xll.Export_ParabolicVol_VolSwapOption($G51,$G51,$G51+$B$31,CJ$15,$B$15,$B$16,$B$17,$B$18,$B$19,$B$21,$B$22,$B$23,$B$24,SUM!$F$12:$F$28,SUM!$G$12:$G$28,OptionRacine!$B$27,OptionRacine!$B$26,OptionRacine!$B$28,OptionRacine!$F$13,OptionRacine!$BL$11,OptionRacine!$B$29)</f>
        <v>#VALUE!</v>
      </c>
      <c r="CK51" s="169" t="e">
        <f ca="1">_xll.Export_ParabolicVol_VolSwapOption($G51,$G51,$G51+$B$31,CK$15,$B$15,$B$16,$B$17,$B$18,$B$19,$B$21,$B$22,$B$23,$B$24,SUM!$F$12:$F$28,SUM!$G$12:$G$28,OptionRacine!$B$27,OptionRacine!$B$26,OptionRacine!$B$28,OptionRacine!$F$13,OptionRacine!$BL$11,OptionRacine!$B$29)</f>
        <v>#VALUE!</v>
      </c>
      <c r="CN51" s="181">
        <f ca="1">_xll.Export_ParabolicVol_VIXLikeOption(SUM!$F$12:$F$28,SUM!$G$12:$G$28,$E51,$G51,CN$15,$B$15,$B$16,$B$17,$B$18,$B$19,$B$21,$B$22,$B$23,$B$24,$B$25,$B$27,$B$26,$B$28,$F$13,$B$31,$CN$11,$B$29)</f>
        <v>2.6787347729375717</v>
      </c>
      <c r="CO51" s="181">
        <f ca="1">_xll.Export_ParabolicVol_VIXLikeOption(SUM!$F$12:$F$28,SUM!$G$12:$G$28,$E51,$G51,CO$15,$B$15,$B$16,$B$17,$B$18,$B$19,$B$21,$B$22,$B$23,$B$24,$B$25,$B$27,$B$26,$B$28,$F$13,$B$31,$CN$11,$B$29)</f>
        <v>2.2624057968750431</v>
      </c>
      <c r="CP51" s="181">
        <f ca="1">_xll.Export_ParabolicVol_VIXLikeOption(SUM!$F$12:$F$28,SUM!$G$12:$G$28,$E51,$G51,CP$15,$B$15,$B$16,$B$17,$B$18,$B$19,$B$21,$B$22,$B$23,$B$24,$B$25,$B$27,$B$26,$B$28,$F$13,$B$31,$CN$11,$B$29)</f>
        <v>1.9164849161366431</v>
      </c>
      <c r="CQ51" s="181">
        <f ca="1">_xll.Export_ParabolicVol_VIXLikeOption(SUM!$F$12:$F$28,SUM!$G$12:$G$28,$E51,$G51,CQ$15,$B$15,$B$16,$B$17,$B$18,$B$19,$B$21,$B$22,$B$23,$B$24,$B$25,$B$27,$B$26,$B$28,$F$13,$B$31,$CN$11,$B$29)</f>
        <v>1.6407568380807216</v>
      </c>
      <c r="CR51" s="181">
        <f ca="1">_xll.Export_ParabolicVol_VIXLikeOption(SUM!$F$12:$F$28,SUM!$G$12:$G$28,$E51,$G51,CR$15,$B$15,$B$16,$B$17,$B$18,$B$19,$B$21,$B$22,$B$23,$B$24,$B$25,$B$27,$B$26,$B$28,$F$13,$B$31,$CN$11,$B$29)</f>
        <v>1.4339257585771494</v>
      </c>
      <c r="CS51" s="181">
        <f ca="1">_xll.Export_ParabolicVol_VIXLikeOption(SUM!$F$12:$F$28,SUM!$G$12:$G$28,$E51,$G51,CS$15,$B$15,$B$16,$B$17,$B$18,$B$19,$B$21,$B$22,$B$23,$B$24,$B$25,$B$27,$B$26,$B$28,$F$13,$B$31,$CN$11,$B$29)</f>
        <v>1.2937901607883175</v>
      </c>
      <c r="CT51" s="181">
        <f ca="1">_xll.Export_ParabolicVol_VIXLikeOption(SUM!$F$12:$F$28,SUM!$G$12:$G$28,$E51,$G51,CT$15,$B$15,$B$16,$B$17,$B$18,$B$19,$B$21,$B$22,$B$23,$B$24,$B$25,$B$27,$B$26,$B$28,$F$13,$B$31,$CN$11,$B$29)</f>
        <v>1.2175233538456594</v>
      </c>
      <c r="CU51" s="181">
        <f ca="1">_xll.Export_ParabolicVol_VIXLikeOption(SUM!$F$12:$F$28,SUM!$G$12:$G$28,$E51,$G51,CU$15,$B$15,$B$16,$B$17,$B$18,$B$19,$B$21,$B$22,$B$23,$B$24,$B$25,$B$27,$B$26,$B$28,$F$13,$B$31,$CN$11,$B$29)</f>
        <v>1.2019781370133815</v>
      </c>
      <c r="CV51" s="181">
        <f ca="1">_xll.Export_ParabolicVol_VIXLikeOption(SUM!$F$12:$F$28,SUM!$G$12:$G$28,$E51,$G51,CV$15,$B$15,$B$16,$B$17,$B$18,$B$19,$B$21,$B$22,$B$23,$B$24,$B$25,$B$27,$B$26,$B$28,$F$13,$B$31,$CN$11,$B$29)</f>
        <v>1.2439226195888591</v>
      </c>
      <c r="CW51" s="181">
        <f ca="1">_xll.Export_ParabolicVol_VIXLikeOption(SUM!$F$12:$F$28,SUM!$G$12:$G$28,$E51,$G51,CW$15,$B$15,$B$16,$B$17,$B$18,$B$19,$B$21,$B$22,$B$23,$B$24,$B$25,$B$27,$B$26,$B$28,$F$13,$B$31,$CN$11,$B$29)</f>
        <v>1.3401302232773953</v>
      </c>
      <c r="CX51" s="181">
        <f ca="1">_xll.Export_ParabolicVol_VIXLikeOption(SUM!$F$12:$F$28,SUM!$G$12:$G$28,$E51,$G51,CX$15,$B$15,$B$16,$B$17,$B$18,$B$19,$B$21,$B$22,$B$23,$B$24,$B$25,$B$27,$B$26,$B$28,$F$13,$B$31,$CN$11,$B$29)</f>
        <v>1.4872816009928089</v>
      </c>
      <c r="CY51" s="181">
        <f ca="1">_xll.Export_ParabolicVol_VIXLikeOption(SUM!$F$12:$F$28,SUM!$G$12:$G$28,$E51,$G51,CY$15,$B$15,$B$16,$B$17,$B$18,$B$19,$B$21,$B$22,$B$23,$B$24,$B$25,$B$27,$B$26,$B$28,$F$13,$B$31,$CN$11,$B$29)</f>
        <v>1.6816769580849877</v>
      </c>
      <c r="CZ51" s="181">
        <f ca="1">_xll.Export_ParabolicVol_VIXLikeOption(SUM!$F$12:$F$28,SUM!$G$12:$G$28,$E51,$G51,CZ$15,$B$15,$B$16,$B$17,$B$18,$B$19,$B$21,$B$22,$B$23,$B$24,$B$25,$B$27,$B$26,$B$28,$F$13,$B$31,$CN$11,$B$29)</f>
        <v>1.9187963949770077</v>
      </c>
      <c r="DA51" s="181">
        <f ca="1">_xll.Export_ParabolicVol_VIXLikeOption(SUM!$F$12:$F$28,SUM!$G$12:$G$28,$E51,$G51,DA$15,$B$15,$B$16,$B$17,$B$18,$B$19,$B$21,$B$22,$B$23,$B$24,$B$25,$B$27,$B$26,$B$28,$F$13,$B$31,$CN$11,$B$29)</f>
        <v>2.19278175611361</v>
      </c>
      <c r="DB51" s="181">
        <f ca="1">_xll.Export_ParabolicVol_VIXLikeOption(SUM!$F$12:$F$28,SUM!$G$12:$G$28,$E51,$G51,DB$15,$B$15,$B$16,$B$17,$B$18,$B$19,$B$21,$B$22,$B$23,$B$24,$B$25,$B$27,$B$26,$B$28,$F$13,$B$31,$CN$11,$B$29)</f>
        <v>2.4959474696801447</v>
      </c>
      <c r="DC51" s="181">
        <f ca="1">_xll.Export_ParabolicVol_VIXLikeOption(SUM!$F$12:$F$28,SUM!$G$12:$G$28,$E51,$G51,DC$15,$B$15,$B$16,$B$17,$B$18,$B$19,$B$21,$B$22,$B$23,$B$24,$B$25,$B$27,$B$26,$B$28,$F$13,$B$31,$CN$11,$B$29)</f>
        <v>2.8184592239675652</v>
      </c>
      <c r="DD51" s="181">
        <f ca="1">_xll.Export_ParabolicVol_VIXLikeOption(SUM!$F$12:$F$28,SUM!$G$12:$G$28,$E51,$G51,DD$15,$B$15,$B$16,$B$17,$B$18,$B$19,$B$21,$B$22,$B$23,$B$24,$B$25,$B$27,$B$26,$B$28,$F$13,$B$31,$CN$11,$B$29)</f>
        <v>3.1483404666583463</v>
      </c>
      <c r="DE51" s="181">
        <f ca="1">_xll.Export_ParabolicVol_VIXLikeOption(SUM!$F$12:$F$28,SUM!$G$12:$G$28,$E51,$G51,DE$15,$B$15,$B$16,$B$17,$B$18,$B$19,$B$21,$B$22,$B$23,$B$24,$B$25,$B$27,$B$26,$B$28,$F$13,$B$31,$CN$11,$B$29)</f>
        <v>3.4719607536627533</v>
      </c>
      <c r="DF51" s="181">
        <f ca="1">_xll.Export_ParabolicVol_VIXLikeOption(SUM!$F$12:$F$28,SUM!$G$12:$G$28,$E51,$G51,DF$15,$B$15,$B$16,$B$17,$B$18,$B$19,$B$21,$B$22,$B$23,$B$24,$B$25,$B$27,$B$26,$B$28,$F$13,$B$31,$CN$11,$B$29)</f>
        <v>3.7751025996630272</v>
      </c>
      <c r="DG51" s="181">
        <f ca="1">_xll.Export_ParabolicVol_VIXLikeOption(SUM!$F$12:$F$28,SUM!$G$12:$G$28,$E51,$G51,DG$15,$B$15,$B$16,$B$17,$B$18,$B$19,$B$21,$B$22,$B$23,$B$24,$B$25,$B$27,$B$26,$B$28,$F$13,$B$31,$CN$11,$B$29)</f>
        <v>4.0445727130044435</v>
      </c>
      <c r="DH51" s="181">
        <f ca="1">_xll.Export_ParabolicVol_VIXLikeOption(SUM!$F$12:$F$28,SUM!$G$12:$G$28,$E51,$G51,DH$15,$B$15,$B$16,$B$17,$B$18,$B$19,$B$21,$B$22,$B$23,$B$24,$B$25,$B$27,$B$26,$B$28,$F$13,$B$31,$CN$11,$B$29)</f>
        <v>4.2701200305490792</v>
      </c>
      <c r="DI51" s="181">
        <f ca="1">_xll.Export_ParabolicVol_VIXLikeOption(SUM!$F$12:$F$28,SUM!$G$12:$G$28,$E51,$G51,DI$15,$B$15,$B$16,$B$17,$B$18,$B$19,$B$21,$B$22,$B$23,$B$24,$B$25,$B$27,$B$26,$B$28,$F$13,$B$31,$CN$11,$B$29)</f>
        <v>4.4461966225734253</v>
      </c>
      <c r="DJ51" s="181">
        <f ca="1">_xll.Export_ParabolicVol_VIXLikeOption(SUM!$F$12:$F$28,SUM!$G$12:$G$28,$E51,$G51,DJ$15,$B$15,$B$16,$B$17,$B$18,$B$19,$B$21,$B$22,$B$23,$B$24,$B$25,$B$27,$B$26,$B$28,$F$13,$B$31,$CN$11,$B$29)</f>
        <v>4.5729606526827542</v>
      </c>
      <c r="DK51" s="181">
        <f ca="1">_xll.Export_ParabolicVol_VIXLikeOption(SUM!$F$12:$F$28,SUM!$G$12:$G$28,$E51,$G51,DK$15,$B$15,$B$16,$B$17,$B$18,$B$19,$B$21,$B$22,$B$23,$B$24,$B$25,$B$27,$B$26,$B$28,$F$13,$B$31,$CN$11,$B$29)</f>
        <v>4.6560157802797795</v>
      </c>
      <c r="DL51" s="181">
        <f ca="1">_xll.Export_ParabolicVol_VIXLikeOption(SUM!$F$12:$F$28,SUM!$G$12:$G$28,$E51,$G51,DL$15,$B$15,$B$16,$B$17,$B$18,$B$19,$B$21,$B$22,$B$23,$B$24,$B$25,$B$27,$B$26,$B$28,$F$13,$B$31,$CN$11,$B$29)</f>
        <v>4.7047831960327278</v>
      </c>
      <c r="DM51" s="181">
        <f ca="1">_xll.Export_ParabolicVol_VIXLikeOption(SUM!$F$12:$F$28,SUM!$G$12:$G$28,$E51,$G51,DM$15,$B$15,$B$16,$B$17,$B$18,$B$19,$B$21,$B$22,$B$23,$B$24,$B$25,$B$27,$B$26,$B$28,$F$13,$B$31,$CN$11,$B$29)</f>
        <v>4.7299937899491811</v>
      </c>
    </row>
    <row r="52" spans="5:117" customFormat="1" ht="15.75" thickBot="1">
      <c r="E52" s="26">
        <v>19</v>
      </c>
      <c r="F52" s="42">
        <v>46162</v>
      </c>
      <c r="G52" s="13">
        <f ca="1">(F52-SUM!$B$4)/365.25</f>
        <v>12.194387405886379</v>
      </c>
      <c r="I52" s="176">
        <f ca="1">_xll.Export_ParabolicVol_SimpleSquareRootCall($E52,$G52,I$15,$B$21,$B$22,$B$23,$B$24,$B$25,$B$27,$B$28,$F$13)</f>
        <v>2.6335865141115899</v>
      </c>
      <c r="J52" s="176">
        <f ca="1">_xll.Export_ParabolicVol_SimpleSquareRootCall($E52,$G52,J$15,$B$21,$B$22,$B$23,$B$24,$B$25,$B$27,$B$28,$F$13)</f>
        <v>2.2172190239739011</v>
      </c>
      <c r="K52" s="176">
        <f ca="1">_xll.Export_ParabolicVol_SimpleSquareRootCall($E52,$G52,K$15,$B$21,$B$22,$B$23,$B$24,$B$25,$B$27,$B$28,$F$13)</f>
        <v>1.8725378137051139</v>
      </c>
      <c r="L52" s="176">
        <f ca="1">_xll.Export_ParabolicVol_SimpleSquareRootCall($E52,$G52,L$15,$B$21,$B$22,$B$23,$B$24,$B$25,$B$27,$B$28,$F$13)</f>
        <v>1.5994737319580687</v>
      </c>
      <c r="M52" s="176">
        <f ca="1">_xll.Export_ParabolicVol_SimpleSquareRootCall($E52,$G52,M$15,$B$21,$B$22,$B$23,$B$24,$B$25,$B$27,$B$28,$F$13)</f>
        <v>1.3968023281760646</v>
      </c>
      <c r="N52" s="176">
        <f ca="1">_xll.Export_ParabolicVol_SimpleSquareRootCall($E52,$G52,N$15,$B$21,$B$22,$B$23,$B$24,$B$25,$B$27,$B$28,$F$13)</f>
        <v>1.2623311122372063</v>
      </c>
      <c r="O52" s="176">
        <f ca="1">_xll.Export_ParabolicVol_SimpleSquareRootCall($E52,$G52,O$15,$B$21,$B$22,$B$23,$B$24,$B$25,$B$27,$B$28,$F$13)</f>
        <v>1.193199612243965</v>
      </c>
      <c r="P52" s="176">
        <f ca="1">_xll.Export_ParabolicVol_SimpleSquareRootCall($E52,$G52,P$15,$B$21,$B$22,$B$23,$B$24,$B$25,$B$27,$B$28,$F$13)</f>
        <v>1.1862001471810242</v>
      </c>
      <c r="Q52" s="176">
        <f ca="1">_xll.Export_ParabolicVol_SimpleSquareRootCall($E52,$G52,Q$15,$B$21,$B$22,$B$23,$B$24,$B$25,$B$27,$B$28,$F$13)</f>
        <v>1.2380168008903503</v>
      </c>
      <c r="R52" s="176">
        <f ca="1">_xll.Export_ParabolicVol_SimpleSquareRootCall($E52,$G52,R$15,$B$21,$B$22,$B$23,$B$24,$B$25,$B$27,$B$28,$F$13)</f>
        <v>1.3453004584696824</v>
      </c>
      <c r="S52" s="176">
        <f ca="1">_xll.Export_ParabolicVol_SimpleSquareRootCall($E52,$G52,S$15,$B$21,$B$22,$B$23,$B$24,$B$25,$B$27,$B$28,$F$13)</f>
        <v>1.5045381935693818</v>
      </c>
      <c r="T52" s="176">
        <f ca="1">_xll.Export_ParabolicVol_SimpleSquareRootCall($E52,$G52,T$15,$B$21,$B$22,$B$23,$B$24,$B$25,$B$27,$B$28,$F$13)</f>
        <v>1.7117213777905316</v>
      </c>
      <c r="U52" s="176">
        <f ca="1">_xll.Export_ParabolicVol_SimpleSquareRootCall($E52,$G52,U$15,$B$21,$B$22,$B$23,$B$24,$B$25,$B$27,$B$28,$F$13)</f>
        <v>1.961860474402104</v>
      </c>
      <c r="V52" s="176">
        <f ca="1">_xll.Export_ParabolicVol_SimpleSquareRootCall($E52,$G52,V$15,$B$21,$B$22,$B$23,$B$24,$B$25,$B$27,$B$28,$F$13)</f>
        <v>2.2484342632788006</v>
      </c>
      <c r="W52" s="176">
        <f ca="1">_xll.Export_ParabolicVol_SimpleSquareRootCall($E52,$G52,W$15,$B$21,$B$22,$B$23,$B$24,$B$25,$B$27,$B$28,$F$13)</f>
        <v>2.5628986916563479</v>
      </c>
      <c r="X52" s="176">
        <f ca="1">_xll.Export_ParabolicVol_SimpleSquareRootCall($E52,$G52,X$15,$B$21,$B$22,$B$23,$B$24,$B$25,$B$27,$B$28,$F$13)</f>
        <v>2.894413694198529</v>
      </c>
      <c r="Y52" s="176">
        <f ca="1">_xll.Export_ParabolicVol_SimpleSquareRootCall($E52,$G52,Y$15,$B$21,$B$22,$B$23,$B$24,$B$25,$B$27,$B$28,$F$13)</f>
        <v>3.2299646222302312</v>
      </c>
      <c r="Z52" s="176">
        <f ca="1">_xll.Export_ParabolicVol_SimpleSquareRootCall($E52,$G52,Z$15,$B$21,$B$22,$B$23,$B$24,$B$25,$B$27,$B$28,$F$13)</f>
        <v>3.555037084800766</v>
      </c>
      <c r="AA52" s="176">
        <f ca="1">_xll.Export_ParabolicVol_SimpleSquareRootCall($E52,$G52,AA$15,$B$21,$B$22,$B$23,$B$24,$B$25,$B$27,$B$28,$F$13)</f>
        <v>3.8549218882424658</v>
      </c>
      <c r="AB52" s="176">
        <f ca="1">_xll.Export_ParabolicVol_SimpleSquareRootCall($E52,$G52,AB$15,$B$21,$B$22,$B$23,$B$24,$B$25,$B$27,$B$28,$F$13)</f>
        <v>4.11655952879957</v>
      </c>
      <c r="AC52" s="176">
        <f ca="1">_xll.Export_ParabolicVol_SimpleSquareRootCall($E52,$G52,AC$15,$B$21,$B$22,$B$23,$B$24,$B$25,$B$27,$B$28,$F$13)</f>
        <v>4.330594126768661</v>
      </c>
      <c r="AD52" s="176">
        <f ca="1">_xll.Export_ParabolicVol_SimpleSquareRootCall($E52,$G52,AD$15,$B$21,$B$22,$B$23,$B$24,$B$25,$B$27,$B$28,$F$13)</f>
        <v>4.4930705549157173</v>
      </c>
      <c r="AE52" s="176">
        <f ca="1">_xll.Export_ParabolicVol_SimpleSquareRootCall($E52,$G52,AE$15,$B$21,$B$22,$B$23,$B$24,$B$25,$B$27,$B$28,$F$13)</f>
        <v>4.6061191285711152</v>
      </c>
      <c r="AF52" s="176">
        <f ca="1">_xll.Export_ParabolicVol_SimpleSquareRootCall($E52,$G52,AF$15,$B$21,$B$22,$B$23,$B$24,$B$25,$B$27,$B$28,$F$13)</f>
        <v>4.67718146295738</v>
      </c>
      <c r="AG52" s="176">
        <f ca="1">_xll.Export_ParabolicVol_SimpleSquareRootCall($E52,$G52,AG$15,$B$21,$B$22,$B$23,$B$24,$B$25,$B$27,$B$28,$F$13)</f>
        <v>4.716867860646599</v>
      </c>
      <c r="AH52" s="176">
        <f ca="1">_xll.Export_ParabolicVol_SimpleSquareRootCall($E52,$G52,AH$15,$B$21,$B$22,$B$23,$B$24,$B$25,$B$27,$B$28,$F$13)</f>
        <v>4.7361829876795349</v>
      </c>
      <c r="AJ52" s="176">
        <f ca="1">_xll.Export_Bergomi_SimpleSquareRootCall($E52,$G52,AJ$15,$B$15,$B$16,$B$17,$B$18,$B$19,$G52,$G52+$B$31,SUM!$F$12:$F$28,SUM!$G$12:$G$28,$B$21,$B$22,$B$23,$B$24,$B$25,$B$26,$B$27,$B$28,$B$29,$F$13)</f>
        <v>2.6336086864008514</v>
      </c>
      <c r="AK52" s="176">
        <f ca="1">_xll.Export_Bergomi_SimpleSquareRootCall($E52,$G52,AK$15,$B$15,$B$16,$B$17,$B$18,$B$19,$G52,$G52+$B$31,SUM!$F$12:$F$28,SUM!$G$12:$G$28,$B$21,$B$22,$B$23,$B$24,$B$25,$B$26,$B$27,$B$28,$B$29,$F$13)</f>
        <v>2.2171657447040647</v>
      </c>
      <c r="AL52" s="176">
        <f ca="1">_xll.Export_Bergomi_SimpleSquareRootCall($E52,$G52,AL$15,$B$15,$B$16,$B$17,$B$18,$B$19,$G52,$G52+$B$31,SUM!$F$12:$F$28,SUM!$G$12:$G$28,$B$21,$B$22,$B$23,$B$24,$B$25,$B$26,$B$27,$B$28,$B$29,$F$13)</f>
        <v>1.8724168667092891</v>
      </c>
      <c r="AM52" s="176">
        <f ca="1">_xll.Export_Bergomi_SimpleSquareRootCall($E52,$G52,AM$15,$B$15,$B$16,$B$17,$B$18,$B$19,$G52,$G52+$B$31,SUM!$F$12:$F$28,SUM!$G$12:$G$28,$B$21,$B$22,$B$23,$B$24,$B$25,$B$26,$B$27,$B$28,$B$29,$F$13)</f>
        <v>1.5992920741266343</v>
      </c>
      <c r="AN52" s="176">
        <f ca="1">_xll.Export_Bergomi_SimpleSquareRootCall($E52,$G52,AN$15,$B$15,$B$16,$B$17,$B$18,$B$19,$G52,$G52+$B$31,SUM!$F$12:$F$28,SUM!$G$12:$G$28,$B$21,$B$22,$B$23,$B$24,$B$25,$B$26,$B$27,$B$28,$B$29,$F$13)</f>
        <v>1.3965655506109669</v>
      </c>
      <c r="AO52" s="176">
        <f ca="1">_xll.Export_Bergomi_SimpleSquareRootCall($E52,$G52,AO$15,$B$15,$B$16,$B$17,$B$18,$B$19,$G52,$G52+$B$31,SUM!$F$12:$F$28,SUM!$G$12:$G$28,$B$21,$B$22,$B$23,$B$24,$B$25,$B$26,$B$27,$B$28,$B$29,$F$13)</f>
        <v>1.2620431333902553</v>
      </c>
      <c r="AP52" s="176">
        <f ca="1">_xll.Export_Bergomi_SimpleSquareRootCall($E52,$G52,AP$15,$B$15,$B$16,$B$17,$B$18,$B$19,$G52,$G52+$B$31,SUM!$F$12:$F$28,SUM!$G$12:$G$28,$B$21,$B$22,$B$23,$B$24,$B$25,$B$26,$B$27,$B$28,$B$29,$F$13)</f>
        <v>1.1928626489584557</v>
      </c>
      <c r="AQ52" s="176">
        <f ca="1">_xll.Export_Bergomi_SimpleSquareRootCall($E52,$G52,AQ$15,$B$15,$B$16,$B$17,$B$18,$B$19,$G52,$G52+$B$31,SUM!$F$12:$F$28,SUM!$G$12:$G$28,$B$21,$B$22,$B$23,$B$24,$B$25,$B$26,$B$27,$B$28,$B$29,$F$13)</f>
        <v>1.1858149706857803</v>
      </c>
      <c r="AR52" s="176">
        <f ca="1">_xll.Export_Bergomi_SimpleSquareRootCall($E52,$G52,AR$15,$B$15,$B$16,$B$17,$B$18,$B$19,$G52,$G52+$B$31,SUM!$F$12:$F$28,SUM!$G$12:$G$28,$B$21,$B$22,$B$23,$B$24,$B$25,$B$26,$B$27,$B$28,$B$29,$F$13)</f>
        <v>1.2375832516314924</v>
      </c>
      <c r="AS52" s="176">
        <f ca="1">_xll.Export_Bergomi_SimpleSquareRootCall($E52,$G52,AS$15,$B$15,$B$16,$B$17,$B$18,$B$19,$G52,$G52+$B$31,SUM!$F$12:$F$28,SUM!$G$12:$G$28,$B$21,$B$22,$B$23,$B$24,$B$25,$B$26,$B$27,$B$28,$B$29,$F$13)</f>
        <v>1.3448181755023128</v>
      </c>
      <c r="AT52" s="176">
        <f ca="1">_xll.Export_Bergomi_SimpleSquareRootCall($E52,$G52,AT$15,$B$15,$B$16,$B$17,$B$18,$B$19,$G52,$G52+$B$31,SUM!$F$12:$F$28,SUM!$G$12:$G$28,$B$21,$B$22,$B$23,$B$24,$B$25,$B$26,$B$27,$B$28,$B$29,$F$13)</f>
        <v>1.5040075082013893</v>
      </c>
      <c r="AU52" s="176">
        <f ca="1">_xll.Export_Bergomi_SimpleSquareRootCall($E52,$G52,AU$15,$B$15,$B$16,$B$17,$B$18,$B$19,$G52,$G52+$B$31,SUM!$F$12:$F$28,SUM!$G$12:$G$28,$B$21,$B$22,$B$23,$B$24,$B$25,$B$26,$B$27,$B$28,$B$29,$F$13)</f>
        <v>1.7111443154571349</v>
      </c>
      <c r="AV52" s="176">
        <f ca="1">_xll.Export_Bergomi_SimpleSquareRootCall($E52,$G52,AV$15,$B$15,$B$16,$B$17,$B$18,$B$19,$G52,$G52+$B$31,SUM!$F$12:$F$28,SUM!$G$12:$G$28,$B$21,$B$22,$B$23,$B$24,$B$25,$B$26,$B$27,$B$28,$B$29,$F$13)</f>
        <v>1.9612417899142112</v>
      </c>
      <c r="AW52" s="176">
        <f ca="1">_xll.Export_Bergomi_SimpleSquareRootCall($E52,$G52,AW$15,$B$15,$B$16,$B$17,$B$18,$B$19,$G52,$G52+$B$31,SUM!$F$12:$F$28,SUM!$G$12:$G$28,$B$21,$B$22,$B$23,$B$24,$B$25,$B$26,$B$27,$B$28,$B$29,$F$13)</f>
        <v>2.247782394174938</v>
      </c>
      <c r="AX52" s="176">
        <f ca="1">_xll.Export_Bergomi_SimpleSquareRootCall($E52,$G52,AX$15,$B$15,$B$16,$B$17,$B$18,$B$19,$G52,$G52+$B$31,SUM!$F$12:$F$28,SUM!$G$12:$G$28,$B$21,$B$22,$B$23,$B$24,$B$25,$B$26,$B$27,$B$28,$B$29,$F$13)</f>
        <v>2.5622264534220585</v>
      </c>
      <c r="AY52" s="176">
        <f ca="1">_xll.Export_Bergomi_SimpleSquareRootCall($E52,$G52,AY$15,$B$15,$B$16,$B$17,$B$18,$B$19,$G52,$G52+$B$31,SUM!$F$12:$F$28,SUM!$G$12:$G$28,$B$21,$B$22,$B$23,$B$24,$B$25,$B$26,$B$27,$B$28,$B$29,$F$13)</f>
        <v>2.8937384740610725</v>
      </c>
      <c r="AZ52" s="176">
        <f ca="1">_xll.Export_Bergomi_SimpleSquareRootCall($E52,$G52,AZ$15,$B$15,$B$16,$B$17,$B$18,$B$19,$G52,$G52+$B$31,SUM!$F$12:$F$28,SUM!$G$12:$G$28,$B$21,$B$22,$B$23,$B$24,$B$25,$B$26,$B$27,$B$28,$B$29,$F$13)</f>
        <v>3.2293077872596316</v>
      </c>
      <c r="BA52" s="176">
        <f ca="1">_xll.Export_Bergomi_SimpleSquareRootCall($E52,$G52,BA$15,$B$15,$B$16,$B$17,$B$18,$B$19,$G52,$G52+$B$31,SUM!$F$12:$F$28,SUM!$G$12:$G$28,$B$21,$B$22,$B$23,$B$24,$B$25,$B$26,$B$27,$B$28,$B$29,$F$13)</f>
        <v>3.5544223562524819</v>
      </c>
      <c r="BB52" s="176">
        <f ca="1">_xll.Export_Bergomi_SimpleSquareRootCall($E52,$G52,BB$15,$B$15,$B$16,$B$17,$B$18,$B$19,$G52,$G52+$B$31,SUM!$F$12:$F$28,SUM!$G$12:$G$28,$B$21,$B$22,$B$23,$B$24,$B$25,$B$26,$B$27,$B$28,$B$29,$F$13)</f>
        <v>3.8543726069644251</v>
      </c>
      <c r="BC52" s="176">
        <f ca="1">_xll.Export_Bergomi_SimpleSquareRootCall($E52,$G52,BC$15,$B$15,$B$16,$B$17,$B$18,$B$19,$G52,$G52+$B$31,SUM!$F$12:$F$28,SUM!$G$12:$G$28,$B$21,$B$22,$B$23,$B$24,$B$25,$B$26,$B$27,$B$28,$B$29,$F$13)</f>
        <v>4.1160950808480923</v>
      </c>
      <c r="BD52" s="176">
        <f ca="1">_xll.Export_Bergomi_SimpleSquareRootCall($E52,$G52,BD$15,$B$15,$B$16,$B$17,$B$18,$B$19,$G52,$G52+$B$31,SUM!$F$12:$F$28,SUM!$G$12:$G$28,$B$21,$B$22,$B$23,$B$24,$B$25,$B$26,$B$27,$B$28,$B$29,$F$13)</f>
        <v>4.3302262665210707</v>
      </c>
      <c r="BE52" s="176">
        <f ca="1">_xll.Export_Bergomi_SimpleSquareRootCall($E52,$G52,BE$15,$B$15,$B$16,$B$17,$B$18,$B$19,$G52,$G52+$B$31,SUM!$F$12:$F$28,SUM!$G$12:$G$28,$B$21,$B$22,$B$23,$B$24,$B$25,$B$26,$B$27,$B$28,$B$29,$F$13)</f>
        <v>4.4928007695475598</v>
      </c>
      <c r="BF52" s="176">
        <f ca="1">_xll.Export_Bergomi_SimpleSquareRootCall($E52,$G52,BF$15,$B$15,$B$16,$B$17,$B$18,$B$19,$G52,$G52+$B$31,SUM!$F$12:$F$28,SUM!$G$12:$G$28,$B$21,$B$22,$B$23,$B$24,$B$25,$B$26,$B$27,$B$28,$B$29,$F$13)</f>
        <v>4.6059382246430172</v>
      </c>
      <c r="BG52" s="176">
        <f ca="1">_xll.Export_Bergomi_SimpleSquareRootCall($E52,$G52,BG$15,$B$15,$B$16,$B$17,$B$18,$B$19,$G52,$G52+$B$31,SUM!$F$12:$F$28,SUM!$G$12:$G$28,$B$21,$B$22,$B$23,$B$24,$B$25,$B$26,$B$27,$B$28,$B$29,$F$13)</f>
        <v>4.6770719558174214</v>
      </c>
      <c r="BH52" s="176">
        <f ca="1">_xll.Export_Bergomi_SimpleSquareRootCall($E52,$G52,BH$15,$B$15,$B$16,$B$17,$B$18,$B$19,$G52,$G52+$B$31,SUM!$F$12:$F$28,SUM!$G$12:$G$28,$B$21,$B$22,$B$23,$B$24,$B$25,$B$26,$B$27,$B$28,$B$29,$F$13)</f>
        <v>4.7168085773226833</v>
      </c>
      <c r="BI52" s="176">
        <f ca="1">_xll.Export_Bergomi_SimpleSquareRootCall($E52,$G52,BI$15,$B$15,$B$16,$B$17,$B$18,$B$19,$G52,$G52+$B$31,SUM!$F$12:$F$28,SUM!$G$12:$G$28,$B$21,$B$22,$B$23,$B$24,$B$25,$B$26,$B$27,$B$28,$B$29,$F$13)</f>
        <v>4.7361541447476334</v>
      </c>
      <c r="BL52" s="169" t="e">
        <f ca="1">_xll.Export_ParabolicVol_VolSwapOption($G52,$G52,$G52+$B$31,BL$15,$B$15,$B$16,$B$17,$B$18,$B$19,$B$21,$B$22,$B$23,$B$24,SUM!$F$12:$F$28,SUM!$G$12:$G$28,OptionRacine!$B$27,OptionRacine!$B$26,OptionRacine!$B$28,OptionRacine!$F$13,OptionRacine!$BL$11,OptionRacine!$B$29)</f>
        <v>#VALUE!</v>
      </c>
      <c r="BM52" s="169" t="e">
        <f ca="1">_xll.Export_ParabolicVol_VolSwapOption($G52,$G52,$G52+$B$31,BM$15,$B$15,$B$16,$B$17,$B$18,$B$19,$B$21,$B$22,$B$23,$B$24,SUM!$F$12:$F$28,SUM!$G$12:$G$28,OptionRacine!$B$27,OptionRacine!$B$26,OptionRacine!$B$28,OptionRacine!$F$13,OptionRacine!$BL$11,OptionRacine!$B$29)</f>
        <v>#VALUE!</v>
      </c>
      <c r="BN52" s="169" t="e">
        <f ca="1">_xll.Export_ParabolicVol_VolSwapOption($G52,$G52,$G52+$B$31,BN$15,$B$15,$B$16,$B$17,$B$18,$B$19,$B$21,$B$22,$B$23,$B$24,SUM!$F$12:$F$28,SUM!$G$12:$G$28,OptionRacine!$B$27,OptionRacine!$B$26,OptionRacine!$B$28,OptionRacine!$F$13,OptionRacine!$BL$11,OptionRacine!$B$29)</f>
        <v>#VALUE!</v>
      </c>
      <c r="BO52" s="169" t="e">
        <f ca="1">_xll.Export_ParabolicVol_VolSwapOption($G52,$G52,$G52+$B$31,BO$15,$B$15,$B$16,$B$17,$B$18,$B$19,$B$21,$B$22,$B$23,$B$24,SUM!$F$12:$F$28,SUM!$G$12:$G$28,OptionRacine!$B$27,OptionRacine!$B$26,OptionRacine!$B$28,OptionRacine!$F$13,OptionRacine!$BL$11,OptionRacine!$B$29)</f>
        <v>#VALUE!</v>
      </c>
      <c r="BP52" s="169" t="e">
        <f ca="1">_xll.Export_ParabolicVol_VolSwapOption($G52,$G52,$G52+$B$31,BP$15,$B$15,$B$16,$B$17,$B$18,$B$19,$B$21,$B$22,$B$23,$B$24,SUM!$F$12:$F$28,SUM!$G$12:$G$28,OptionRacine!$B$27,OptionRacine!$B$26,OptionRacine!$B$28,OptionRacine!$F$13,OptionRacine!$BL$11,OptionRacine!$B$29)</f>
        <v>#VALUE!</v>
      </c>
      <c r="BQ52" s="169" t="e">
        <f ca="1">_xll.Export_ParabolicVol_VolSwapOption($G52,$G52,$G52+$B$31,BQ$15,$B$15,$B$16,$B$17,$B$18,$B$19,$B$21,$B$22,$B$23,$B$24,SUM!$F$12:$F$28,SUM!$G$12:$G$28,OptionRacine!$B$27,OptionRacine!$B$26,OptionRacine!$B$28,OptionRacine!$F$13,OptionRacine!$BL$11,OptionRacine!$B$29)</f>
        <v>#VALUE!</v>
      </c>
      <c r="BR52" s="169" t="e">
        <f ca="1">_xll.Export_ParabolicVol_VolSwapOption($G52,$G52,$G52+$B$31,BR$15,$B$15,$B$16,$B$17,$B$18,$B$19,$B$21,$B$22,$B$23,$B$24,SUM!$F$12:$F$28,SUM!$G$12:$G$28,OptionRacine!$B$27,OptionRacine!$B$26,OptionRacine!$B$28,OptionRacine!$F$13,OptionRacine!$BL$11,OptionRacine!$B$29)</f>
        <v>#VALUE!</v>
      </c>
      <c r="BS52" s="169" t="e">
        <f ca="1">_xll.Export_ParabolicVol_VolSwapOption($G52,$G52,$G52+$B$31,BS$15,$B$15,$B$16,$B$17,$B$18,$B$19,$B$21,$B$22,$B$23,$B$24,SUM!$F$12:$F$28,SUM!$G$12:$G$28,OptionRacine!$B$27,OptionRacine!$B$26,OptionRacine!$B$28,OptionRacine!$F$13,OptionRacine!$BL$11,OptionRacine!$B$29)</f>
        <v>#VALUE!</v>
      </c>
      <c r="BT52" s="169" t="e">
        <f ca="1">_xll.Export_ParabolicVol_VolSwapOption($G52,$G52,$G52+$B$31,BT$15,$B$15,$B$16,$B$17,$B$18,$B$19,$B$21,$B$22,$B$23,$B$24,SUM!$F$12:$F$28,SUM!$G$12:$G$28,OptionRacine!$B$27,OptionRacine!$B$26,OptionRacine!$B$28,OptionRacine!$F$13,OptionRacine!$BL$11,OptionRacine!$B$29)</f>
        <v>#VALUE!</v>
      </c>
      <c r="BU52" s="169" t="e">
        <f ca="1">_xll.Export_ParabolicVol_VolSwapOption($G52,$G52,$G52+$B$31,BU$15,$B$15,$B$16,$B$17,$B$18,$B$19,$B$21,$B$22,$B$23,$B$24,SUM!$F$12:$F$28,SUM!$G$12:$G$28,OptionRacine!$B$27,OptionRacine!$B$26,OptionRacine!$B$28,OptionRacine!$F$13,OptionRacine!$BL$11,OptionRacine!$B$29)</f>
        <v>#VALUE!</v>
      </c>
      <c r="BV52" s="169" t="e">
        <f ca="1">_xll.Export_ParabolicVol_VolSwapOption($G52,$G52,$G52+$B$31,BV$15,$B$15,$B$16,$B$17,$B$18,$B$19,$B$21,$B$22,$B$23,$B$24,SUM!$F$12:$F$28,SUM!$G$12:$G$28,OptionRacine!$B$27,OptionRacine!$B$26,OptionRacine!$B$28,OptionRacine!$F$13,OptionRacine!$BL$11,OptionRacine!$B$29)</f>
        <v>#VALUE!</v>
      </c>
      <c r="BW52" s="169" t="e">
        <f ca="1">_xll.Export_ParabolicVol_VolSwapOption($G52,$G52,$G52+$B$31,BW$15,$B$15,$B$16,$B$17,$B$18,$B$19,$B$21,$B$22,$B$23,$B$24,SUM!$F$12:$F$28,SUM!$G$12:$G$28,OptionRacine!$B$27,OptionRacine!$B$26,OptionRacine!$B$28,OptionRacine!$F$13,OptionRacine!$BL$11,OptionRacine!$B$29)</f>
        <v>#VALUE!</v>
      </c>
      <c r="BX52" s="169" t="e">
        <f ca="1">_xll.Export_ParabolicVol_VolSwapOption($G52,$G52,$G52+$B$31,BX$15,$B$15,$B$16,$B$17,$B$18,$B$19,$B$21,$B$22,$B$23,$B$24,SUM!$F$12:$F$28,SUM!$G$12:$G$28,OptionRacine!$B$27,OptionRacine!$B$26,OptionRacine!$B$28,OptionRacine!$F$13,OptionRacine!$BL$11,OptionRacine!$B$29)</f>
        <v>#VALUE!</v>
      </c>
      <c r="BY52" s="169" t="e">
        <f ca="1">_xll.Export_ParabolicVol_VolSwapOption($G52,$G52,$G52+$B$31,BY$15,$B$15,$B$16,$B$17,$B$18,$B$19,$B$21,$B$22,$B$23,$B$24,SUM!$F$12:$F$28,SUM!$G$12:$G$28,OptionRacine!$B$27,OptionRacine!$B$26,OptionRacine!$B$28,OptionRacine!$F$13,OptionRacine!$BL$11,OptionRacine!$B$29)</f>
        <v>#VALUE!</v>
      </c>
      <c r="BZ52" s="169" t="e">
        <f ca="1">_xll.Export_ParabolicVol_VolSwapOption($G52,$G52,$G52+$B$31,BZ$15,$B$15,$B$16,$B$17,$B$18,$B$19,$B$21,$B$22,$B$23,$B$24,SUM!$F$12:$F$28,SUM!$G$12:$G$28,OptionRacine!$B$27,OptionRacine!$B$26,OptionRacine!$B$28,OptionRacine!$F$13,OptionRacine!$BL$11,OptionRacine!$B$29)</f>
        <v>#VALUE!</v>
      </c>
      <c r="CA52" s="169" t="e">
        <f ca="1">_xll.Export_ParabolicVol_VolSwapOption($G52,$G52,$G52+$B$31,CA$15,$B$15,$B$16,$B$17,$B$18,$B$19,$B$21,$B$22,$B$23,$B$24,SUM!$F$12:$F$28,SUM!$G$12:$G$28,OptionRacine!$B$27,OptionRacine!$B$26,OptionRacine!$B$28,OptionRacine!$F$13,OptionRacine!$BL$11,OptionRacine!$B$29)</f>
        <v>#VALUE!</v>
      </c>
      <c r="CB52" s="169" t="e">
        <f ca="1">_xll.Export_ParabolicVol_VolSwapOption($G52,$G52,$G52+$B$31,CB$15,$B$15,$B$16,$B$17,$B$18,$B$19,$B$21,$B$22,$B$23,$B$24,SUM!$F$12:$F$28,SUM!$G$12:$G$28,OptionRacine!$B$27,OptionRacine!$B$26,OptionRacine!$B$28,OptionRacine!$F$13,OptionRacine!$BL$11,OptionRacine!$B$29)</f>
        <v>#VALUE!</v>
      </c>
      <c r="CC52" s="169" t="e">
        <f ca="1">_xll.Export_ParabolicVol_VolSwapOption($G52,$G52,$G52+$B$31,CC$15,$B$15,$B$16,$B$17,$B$18,$B$19,$B$21,$B$22,$B$23,$B$24,SUM!$F$12:$F$28,SUM!$G$12:$G$28,OptionRacine!$B$27,OptionRacine!$B$26,OptionRacine!$B$28,OptionRacine!$F$13,OptionRacine!$BL$11,OptionRacine!$B$29)</f>
        <v>#VALUE!</v>
      </c>
      <c r="CD52" s="169" t="e">
        <f ca="1">_xll.Export_ParabolicVol_VolSwapOption($G52,$G52,$G52+$B$31,CD$15,$B$15,$B$16,$B$17,$B$18,$B$19,$B$21,$B$22,$B$23,$B$24,SUM!$F$12:$F$28,SUM!$G$12:$G$28,OptionRacine!$B$27,OptionRacine!$B$26,OptionRacine!$B$28,OptionRacine!$F$13,OptionRacine!$BL$11,OptionRacine!$B$29)</f>
        <v>#VALUE!</v>
      </c>
      <c r="CE52" s="169" t="e">
        <f ca="1">_xll.Export_ParabolicVol_VolSwapOption($G52,$G52,$G52+$B$31,CE$15,$B$15,$B$16,$B$17,$B$18,$B$19,$B$21,$B$22,$B$23,$B$24,SUM!$F$12:$F$28,SUM!$G$12:$G$28,OptionRacine!$B$27,OptionRacine!$B$26,OptionRacine!$B$28,OptionRacine!$F$13,OptionRacine!$BL$11,OptionRacine!$B$29)</f>
        <v>#VALUE!</v>
      </c>
      <c r="CF52" s="169" t="e">
        <f ca="1">_xll.Export_ParabolicVol_VolSwapOption($G52,$G52,$G52+$B$31,CF$15,$B$15,$B$16,$B$17,$B$18,$B$19,$B$21,$B$22,$B$23,$B$24,SUM!$F$12:$F$28,SUM!$G$12:$G$28,OptionRacine!$B$27,OptionRacine!$B$26,OptionRacine!$B$28,OptionRacine!$F$13,OptionRacine!$BL$11,OptionRacine!$B$29)</f>
        <v>#VALUE!</v>
      </c>
      <c r="CG52" s="169" t="e">
        <f ca="1">_xll.Export_ParabolicVol_VolSwapOption($G52,$G52,$G52+$B$31,CG$15,$B$15,$B$16,$B$17,$B$18,$B$19,$B$21,$B$22,$B$23,$B$24,SUM!$F$12:$F$28,SUM!$G$12:$G$28,OptionRacine!$B$27,OptionRacine!$B$26,OptionRacine!$B$28,OptionRacine!$F$13,OptionRacine!$BL$11,OptionRacine!$B$29)</f>
        <v>#VALUE!</v>
      </c>
      <c r="CH52" s="169" t="e">
        <f ca="1">_xll.Export_ParabolicVol_VolSwapOption($G52,$G52,$G52+$B$31,CH$15,$B$15,$B$16,$B$17,$B$18,$B$19,$B$21,$B$22,$B$23,$B$24,SUM!$F$12:$F$28,SUM!$G$12:$G$28,OptionRacine!$B$27,OptionRacine!$B$26,OptionRacine!$B$28,OptionRacine!$F$13,OptionRacine!$BL$11,OptionRacine!$B$29)</f>
        <v>#VALUE!</v>
      </c>
      <c r="CI52" s="169" t="e">
        <f ca="1">_xll.Export_ParabolicVol_VolSwapOption($G52,$G52,$G52+$B$31,CI$15,$B$15,$B$16,$B$17,$B$18,$B$19,$B$21,$B$22,$B$23,$B$24,SUM!$F$12:$F$28,SUM!$G$12:$G$28,OptionRacine!$B$27,OptionRacine!$B$26,OptionRacine!$B$28,OptionRacine!$F$13,OptionRacine!$BL$11,OptionRacine!$B$29)</f>
        <v>#VALUE!</v>
      </c>
      <c r="CJ52" s="169" t="e">
        <f ca="1">_xll.Export_ParabolicVol_VolSwapOption($G52,$G52,$G52+$B$31,CJ$15,$B$15,$B$16,$B$17,$B$18,$B$19,$B$21,$B$22,$B$23,$B$24,SUM!$F$12:$F$28,SUM!$G$12:$G$28,OptionRacine!$B$27,OptionRacine!$B$26,OptionRacine!$B$28,OptionRacine!$F$13,OptionRacine!$BL$11,OptionRacine!$B$29)</f>
        <v>#VALUE!</v>
      </c>
      <c r="CK52" s="169" t="e">
        <f ca="1">_xll.Export_ParabolicVol_VolSwapOption($G52,$G52,$G52+$B$31,CK$15,$B$15,$B$16,$B$17,$B$18,$B$19,$B$21,$B$22,$B$23,$B$24,SUM!$F$12:$F$28,SUM!$G$12:$G$28,OptionRacine!$B$27,OptionRacine!$B$26,OptionRacine!$B$28,OptionRacine!$F$13,OptionRacine!$BL$11,OptionRacine!$B$29)</f>
        <v>#VALUE!</v>
      </c>
      <c r="CN52" s="181">
        <f ca="1">_xll.Export_ParabolicVol_VIXLikeOption(SUM!$F$12:$F$28,SUM!$G$12:$G$28,$E52,$G52,CN$15,$B$15,$B$16,$B$17,$B$18,$B$19,$B$21,$B$22,$B$23,$B$24,$B$25,$B$27,$B$26,$B$28,$F$13,$B$31,$CN$11,$B$29)</f>
        <v>2.6336086864008514</v>
      </c>
      <c r="CO52" s="181">
        <f ca="1">_xll.Export_ParabolicVol_VIXLikeOption(SUM!$F$12:$F$28,SUM!$G$12:$G$28,$E52,$G52,CO$15,$B$15,$B$16,$B$17,$B$18,$B$19,$B$21,$B$22,$B$23,$B$24,$B$25,$B$27,$B$26,$B$28,$F$13,$B$31,$CN$11,$B$29)</f>
        <v>2.2171657447040647</v>
      </c>
      <c r="CP52" s="181">
        <f ca="1">_xll.Export_ParabolicVol_VIXLikeOption(SUM!$F$12:$F$28,SUM!$G$12:$G$28,$E52,$G52,CP$15,$B$15,$B$16,$B$17,$B$18,$B$19,$B$21,$B$22,$B$23,$B$24,$B$25,$B$27,$B$26,$B$28,$F$13,$B$31,$CN$11,$B$29)</f>
        <v>1.8724168667092891</v>
      </c>
      <c r="CQ52" s="181">
        <f ca="1">_xll.Export_ParabolicVol_VIXLikeOption(SUM!$F$12:$F$28,SUM!$G$12:$G$28,$E52,$G52,CQ$15,$B$15,$B$16,$B$17,$B$18,$B$19,$B$21,$B$22,$B$23,$B$24,$B$25,$B$27,$B$26,$B$28,$F$13,$B$31,$CN$11,$B$29)</f>
        <v>1.5992920741266343</v>
      </c>
      <c r="CR52" s="181">
        <f ca="1">_xll.Export_ParabolicVol_VIXLikeOption(SUM!$F$12:$F$28,SUM!$G$12:$G$28,$E52,$G52,CR$15,$B$15,$B$16,$B$17,$B$18,$B$19,$B$21,$B$22,$B$23,$B$24,$B$25,$B$27,$B$26,$B$28,$F$13,$B$31,$CN$11,$B$29)</f>
        <v>1.3965655506109669</v>
      </c>
      <c r="CS52" s="181">
        <f ca="1">_xll.Export_ParabolicVol_VIXLikeOption(SUM!$F$12:$F$28,SUM!$G$12:$G$28,$E52,$G52,CS$15,$B$15,$B$16,$B$17,$B$18,$B$19,$B$21,$B$22,$B$23,$B$24,$B$25,$B$27,$B$26,$B$28,$F$13,$B$31,$CN$11,$B$29)</f>
        <v>1.2620431333902553</v>
      </c>
      <c r="CT52" s="181">
        <f ca="1">_xll.Export_ParabolicVol_VIXLikeOption(SUM!$F$12:$F$28,SUM!$G$12:$G$28,$E52,$G52,CT$15,$B$15,$B$16,$B$17,$B$18,$B$19,$B$21,$B$22,$B$23,$B$24,$B$25,$B$27,$B$26,$B$28,$F$13,$B$31,$CN$11,$B$29)</f>
        <v>1.1928626489584557</v>
      </c>
      <c r="CU52" s="181">
        <f ca="1">_xll.Export_ParabolicVol_VIXLikeOption(SUM!$F$12:$F$28,SUM!$G$12:$G$28,$E52,$G52,CU$15,$B$15,$B$16,$B$17,$B$18,$B$19,$B$21,$B$22,$B$23,$B$24,$B$25,$B$27,$B$26,$B$28,$F$13,$B$31,$CN$11,$B$29)</f>
        <v>1.1858149706857803</v>
      </c>
      <c r="CV52" s="181">
        <f ca="1">_xll.Export_ParabolicVol_VIXLikeOption(SUM!$F$12:$F$28,SUM!$G$12:$G$28,$E52,$G52,CV$15,$B$15,$B$16,$B$17,$B$18,$B$19,$B$21,$B$22,$B$23,$B$24,$B$25,$B$27,$B$26,$B$28,$F$13,$B$31,$CN$11,$B$29)</f>
        <v>1.2375832516314924</v>
      </c>
      <c r="CW52" s="181">
        <f ca="1">_xll.Export_ParabolicVol_VIXLikeOption(SUM!$F$12:$F$28,SUM!$G$12:$G$28,$E52,$G52,CW$15,$B$15,$B$16,$B$17,$B$18,$B$19,$B$21,$B$22,$B$23,$B$24,$B$25,$B$27,$B$26,$B$28,$F$13,$B$31,$CN$11,$B$29)</f>
        <v>1.3448181755023128</v>
      </c>
      <c r="CX52" s="181">
        <f ca="1">_xll.Export_ParabolicVol_VIXLikeOption(SUM!$F$12:$F$28,SUM!$G$12:$G$28,$E52,$G52,CX$15,$B$15,$B$16,$B$17,$B$18,$B$19,$B$21,$B$22,$B$23,$B$24,$B$25,$B$27,$B$26,$B$28,$F$13,$B$31,$CN$11,$B$29)</f>
        <v>1.5040075082013893</v>
      </c>
      <c r="CY52" s="181">
        <f ca="1">_xll.Export_ParabolicVol_VIXLikeOption(SUM!$F$12:$F$28,SUM!$G$12:$G$28,$E52,$G52,CY$15,$B$15,$B$16,$B$17,$B$18,$B$19,$B$21,$B$22,$B$23,$B$24,$B$25,$B$27,$B$26,$B$28,$F$13,$B$31,$CN$11,$B$29)</f>
        <v>1.7111443154571349</v>
      </c>
      <c r="CZ52" s="181">
        <f ca="1">_xll.Export_ParabolicVol_VIXLikeOption(SUM!$F$12:$F$28,SUM!$G$12:$G$28,$E52,$G52,CZ$15,$B$15,$B$16,$B$17,$B$18,$B$19,$B$21,$B$22,$B$23,$B$24,$B$25,$B$27,$B$26,$B$28,$F$13,$B$31,$CN$11,$B$29)</f>
        <v>1.9612417899142112</v>
      </c>
      <c r="DA52" s="181">
        <f ca="1">_xll.Export_ParabolicVol_VIXLikeOption(SUM!$F$12:$F$28,SUM!$G$12:$G$28,$E52,$G52,DA$15,$B$15,$B$16,$B$17,$B$18,$B$19,$B$21,$B$22,$B$23,$B$24,$B$25,$B$27,$B$26,$B$28,$F$13,$B$31,$CN$11,$B$29)</f>
        <v>2.247782394174938</v>
      </c>
      <c r="DB52" s="181">
        <f ca="1">_xll.Export_ParabolicVol_VIXLikeOption(SUM!$F$12:$F$28,SUM!$G$12:$G$28,$E52,$G52,DB$15,$B$15,$B$16,$B$17,$B$18,$B$19,$B$21,$B$22,$B$23,$B$24,$B$25,$B$27,$B$26,$B$28,$F$13,$B$31,$CN$11,$B$29)</f>
        <v>2.5622264534220585</v>
      </c>
      <c r="DC52" s="181">
        <f ca="1">_xll.Export_ParabolicVol_VIXLikeOption(SUM!$F$12:$F$28,SUM!$G$12:$G$28,$E52,$G52,DC$15,$B$15,$B$16,$B$17,$B$18,$B$19,$B$21,$B$22,$B$23,$B$24,$B$25,$B$27,$B$26,$B$28,$F$13,$B$31,$CN$11,$B$29)</f>
        <v>2.8937384740610725</v>
      </c>
      <c r="DD52" s="181">
        <f ca="1">_xll.Export_ParabolicVol_VIXLikeOption(SUM!$F$12:$F$28,SUM!$G$12:$G$28,$E52,$G52,DD$15,$B$15,$B$16,$B$17,$B$18,$B$19,$B$21,$B$22,$B$23,$B$24,$B$25,$B$27,$B$26,$B$28,$F$13,$B$31,$CN$11,$B$29)</f>
        <v>3.2293077872596316</v>
      </c>
      <c r="DE52" s="181">
        <f ca="1">_xll.Export_ParabolicVol_VIXLikeOption(SUM!$F$12:$F$28,SUM!$G$12:$G$28,$E52,$G52,DE$15,$B$15,$B$16,$B$17,$B$18,$B$19,$B$21,$B$22,$B$23,$B$24,$B$25,$B$27,$B$26,$B$28,$F$13,$B$31,$CN$11,$B$29)</f>
        <v>3.5544223562524819</v>
      </c>
      <c r="DF52" s="181">
        <f ca="1">_xll.Export_ParabolicVol_VIXLikeOption(SUM!$F$12:$F$28,SUM!$G$12:$G$28,$E52,$G52,DF$15,$B$15,$B$16,$B$17,$B$18,$B$19,$B$21,$B$22,$B$23,$B$24,$B$25,$B$27,$B$26,$B$28,$F$13,$B$31,$CN$11,$B$29)</f>
        <v>3.8543726069644251</v>
      </c>
      <c r="DG52" s="181">
        <f ca="1">_xll.Export_ParabolicVol_VIXLikeOption(SUM!$F$12:$F$28,SUM!$G$12:$G$28,$E52,$G52,DG$15,$B$15,$B$16,$B$17,$B$18,$B$19,$B$21,$B$22,$B$23,$B$24,$B$25,$B$27,$B$26,$B$28,$F$13,$B$31,$CN$11,$B$29)</f>
        <v>4.1160950808480923</v>
      </c>
      <c r="DH52" s="181">
        <f ca="1">_xll.Export_ParabolicVol_VIXLikeOption(SUM!$F$12:$F$28,SUM!$G$12:$G$28,$E52,$G52,DH$15,$B$15,$B$16,$B$17,$B$18,$B$19,$B$21,$B$22,$B$23,$B$24,$B$25,$B$27,$B$26,$B$28,$F$13,$B$31,$CN$11,$B$29)</f>
        <v>4.3302262665210707</v>
      </c>
      <c r="DI52" s="181">
        <f ca="1">_xll.Export_ParabolicVol_VIXLikeOption(SUM!$F$12:$F$28,SUM!$G$12:$G$28,$E52,$G52,DI$15,$B$15,$B$16,$B$17,$B$18,$B$19,$B$21,$B$22,$B$23,$B$24,$B$25,$B$27,$B$26,$B$28,$F$13,$B$31,$CN$11,$B$29)</f>
        <v>4.4928007695475598</v>
      </c>
      <c r="DJ52" s="181">
        <f ca="1">_xll.Export_ParabolicVol_VIXLikeOption(SUM!$F$12:$F$28,SUM!$G$12:$G$28,$E52,$G52,DJ$15,$B$15,$B$16,$B$17,$B$18,$B$19,$B$21,$B$22,$B$23,$B$24,$B$25,$B$27,$B$26,$B$28,$F$13,$B$31,$CN$11,$B$29)</f>
        <v>4.6059382246430172</v>
      </c>
      <c r="DK52" s="181">
        <f ca="1">_xll.Export_ParabolicVol_VIXLikeOption(SUM!$F$12:$F$28,SUM!$G$12:$G$28,$E52,$G52,DK$15,$B$15,$B$16,$B$17,$B$18,$B$19,$B$21,$B$22,$B$23,$B$24,$B$25,$B$27,$B$26,$B$28,$F$13,$B$31,$CN$11,$B$29)</f>
        <v>4.6770719558174214</v>
      </c>
      <c r="DL52" s="181">
        <f ca="1">_xll.Export_ParabolicVol_VIXLikeOption(SUM!$F$12:$F$28,SUM!$G$12:$G$28,$E52,$G52,DL$15,$B$15,$B$16,$B$17,$B$18,$B$19,$B$21,$B$22,$B$23,$B$24,$B$25,$B$27,$B$26,$B$28,$F$13,$B$31,$CN$11,$B$29)</f>
        <v>4.7168085773226833</v>
      </c>
      <c r="DM52" s="181">
        <f ca="1">_xll.Export_ParabolicVol_VIXLikeOption(SUM!$F$12:$F$28,SUM!$G$12:$G$28,$E52,$G52,DM$15,$B$15,$B$16,$B$17,$B$18,$B$19,$B$21,$B$22,$B$23,$B$24,$B$25,$B$27,$B$26,$B$28,$F$13,$B$31,$CN$11,$B$29)</f>
        <v>4.7361541447476334</v>
      </c>
    </row>
    <row r="55" spans="5:117">
      <c r="E55" s="180"/>
      <c r="F55" s="180"/>
      <c r="G55" s="180"/>
      <c r="H55" s="180"/>
      <c r="I55" s="180"/>
      <c r="J55" s="180"/>
      <c r="K55" s="180"/>
      <c r="L55" s="180"/>
      <c r="M55" s="180"/>
      <c r="N55" s="180"/>
      <c r="O55" s="180"/>
      <c r="P55" s="180"/>
      <c r="Q55" s="180"/>
      <c r="R55" s="180"/>
      <c r="S55" s="180"/>
      <c r="T55" s="180"/>
      <c r="U55" s="180"/>
      <c r="V55" s="180"/>
      <c r="W55" s="180"/>
      <c r="X55" s="180"/>
      <c r="Y55" s="180"/>
      <c r="Z55" s="180"/>
      <c r="AA55" s="180"/>
      <c r="AB55" s="180"/>
      <c r="AC55" s="180"/>
      <c r="AD55" s="180"/>
      <c r="AE55" s="180"/>
      <c r="AF55" s="180"/>
      <c r="AG55" s="180"/>
      <c r="AH55" s="180"/>
    </row>
    <row r="56" spans="5:117">
      <c r="E56" s="180"/>
      <c r="F56" s="180"/>
      <c r="G56" s="180"/>
      <c r="H56" s="192" t="s">
        <v>512</v>
      </c>
      <c r="I56" s="193"/>
      <c r="J56" s="193"/>
      <c r="K56" s="193"/>
      <c r="L56" s="193"/>
      <c r="M56" s="193"/>
      <c r="N56" s="193"/>
      <c r="O56" s="193"/>
      <c r="P56" s="193"/>
      <c r="Q56" s="193"/>
      <c r="R56" s="193"/>
      <c r="S56" s="193"/>
      <c r="T56" s="193"/>
      <c r="U56" s="193"/>
      <c r="V56" s="193"/>
      <c r="W56" s="193"/>
      <c r="X56" s="193"/>
      <c r="Y56" s="193"/>
      <c r="Z56" s="193"/>
      <c r="AA56" s="193"/>
      <c r="AB56" s="193"/>
      <c r="AC56" s="193"/>
      <c r="AD56" s="193"/>
      <c r="AE56" s="193"/>
      <c r="AF56" s="193"/>
      <c r="AG56" s="193"/>
      <c r="AH56" s="194"/>
    </row>
    <row r="57" spans="5:117">
      <c r="E57" s="1" t="s">
        <v>497</v>
      </c>
      <c r="F57" s="158">
        <v>0</v>
      </c>
      <c r="G57" s="180"/>
      <c r="H57" s="195"/>
      <c r="I57" s="196"/>
      <c r="J57" s="196"/>
      <c r="K57" s="196"/>
      <c r="L57" s="196"/>
      <c r="M57" s="196"/>
      <c r="N57" s="196"/>
      <c r="O57" s="196"/>
      <c r="P57" s="196"/>
      <c r="Q57" s="196"/>
      <c r="R57" s="196"/>
      <c r="S57" s="196"/>
      <c r="T57" s="196"/>
      <c r="U57" s="196"/>
      <c r="V57" s="196"/>
      <c r="W57" s="196"/>
      <c r="X57" s="196"/>
      <c r="Y57" s="196"/>
      <c r="Z57" s="196"/>
      <c r="AA57" s="196"/>
      <c r="AB57" s="196"/>
      <c r="AC57" s="196"/>
      <c r="AD57" s="196"/>
      <c r="AE57" s="196"/>
      <c r="AF57" s="196"/>
      <c r="AG57" s="196"/>
      <c r="AH57" s="197"/>
    </row>
    <row r="58" spans="5:117" ht="15.75" thickBot="1">
      <c r="E58" s="180"/>
      <c r="F58" s="180"/>
      <c r="G58" s="180"/>
      <c r="H58" s="180"/>
      <c r="I58" s="180"/>
      <c r="J58" s="180"/>
      <c r="K58" s="180"/>
      <c r="L58" s="180"/>
      <c r="M58" s="180"/>
      <c r="N58" s="180"/>
      <c r="O58" s="180"/>
      <c r="P58" s="180"/>
      <c r="Q58" s="180"/>
      <c r="R58" s="180"/>
      <c r="S58" s="180"/>
      <c r="T58" s="180"/>
      <c r="U58" s="180"/>
      <c r="V58" s="180"/>
      <c r="W58" s="180"/>
      <c r="X58" s="180"/>
      <c r="Y58" s="180"/>
      <c r="Z58" s="180"/>
      <c r="AA58" s="180"/>
      <c r="AB58" s="180"/>
      <c r="AC58" s="180"/>
      <c r="AD58" s="180"/>
      <c r="AE58" s="180"/>
      <c r="AF58" s="180"/>
      <c r="AG58" s="180"/>
      <c r="AH58" s="180"/>
    </row>
    <row r="59" spans="5:117" ht="15.75" thickBot="1">
      <c r="E59" s="14" t="s">
        <v>495</v>
      </c>
      <c r="F59" s="180"/>
      <c r="G59" s="11" t="s">
        <v>496</v>
      </c>
      <c r="H59" s="14" t="s">
        <v>15</v>
      </c>
      <c r="I59" s="27">
        <v>15</v>
      </c>
      <c r="J59" s="27">
        <v>16</v>
      </c>
      <c r="K59" s="27">
        <v>17</v>
      </c>
      <c r="L59" s="27">
        <v>18</v>
      </c>
      <c r="M59" s="27">
        <v>19</v>
      </c>
      <c r="N59" s="27">
        <v>20</v>
      </c>
      <c r="O59" s="27">
        <v>21</v>
      </c>
      <c r="P59" s="27">
        <v>22</v>
      </c>
      <c r="Q59" s="27">
        <v>23</v>
      </c>
      <c r="R59" s="27">
        <v>24</v>
      </c>
      <c r="S59" s="27">
        <v>25</v>
      </c>
      <c r="T59" s="27">
        <v>26</v>
      </c>
      <c r="U59" s="27">
        <v>27</v>
      </c>
      <c r="V59" s="27">
        <v>28</v>
      </c>
      <c r="W59" s="27">
        <v>29</v>
      </c>
      <c r="X59" s="27">
        <v>30</v>
      </c>
      <c r="Y59" s="27">
        <v>31</v>
      </c>
      <c r="Z59" s="27">
        <v>32</v>
      </c>
      <c r="AA59" s="27">
        <v>33</v>
      </c>
      <c r="AB59" s="27">
        <v>34</v>
      </c>
      <c r="AC59" s="27">
        <v>35</v>
      </c>
      <c r="AD59" s="27">
        <v>36</v>
      </c>
      <c r="AE59" s="27">
        <v>37</v>
      </c>
      <c r="AF59" s="27">
        <v>38</v>
      </c>
      <c r="AG59" s="27">
        <v>39</v>
      </c>
      <c r="AH59" s="27">
        <v>40</v>
      </c>
    </row>
    <row r="60" spans="5:117" ht="15.75" thickBot="1">
      <c r="E60" s="26">
        <v>19</v>
      </c>
      <c r="F60" s="50">
        <v>41716</v>
      </c>
      <c r="G60" s="13">
        <f ca="1">(F60-SUM!$B$4)/365.25</f>
        <v>2.190280629705681E-2</v>
      </c>
      <c r="H60" s="180"/>
      <c r="I60" s="180">
        <f ca="1">_xll.Export_ParabolicVol_SimpleSquareRootCall2($E60,$G60,I$59,$B$21,$B$22,$B$23,$B$24,$B$25,$B$27,$B$28,$F$13)</f>
        <v>4.3676092973756715</v>
      </c>
      <c r="J60" s="180">
        <f ca="1">_xll.Export_ParabolicVol_SimpleSquareRootCall2($E60,$G60,J$59,$B$21,$B$22,$B$23,$B$24,$B$25,$B$27,$B$28,$F$13)</f>
        <v>4.1163404863239172</v>
      </c>
      <c r="K60" s="180">
        <f ca="1">_xll.Export_ParabolicVol_SimpleSquareRootCall2($E60,$G60,K$59,$B$21,$B$22,$B$23,$B$24,$B$25,$B$27,$B$28,$F$13)</f>
        <v>3.8876377647439413</v>
      </c>
      <c r="L60" s="180">
        <f ca="1">_xll.Export_ParabolicVol_SimpleSquareRootCall2($E60,$G60,L$59,$B$21,$B$22,$B$23,$B$24,$B$25,$B$27,$B$28,$F$13)</f>
        <v>3.6793638218303624</v>
      </c>
      <c r="M60" s="180">
        <f ca="1">_xll.Export_ParabolicVol_SimpleSquareRootCall2($E60,$G60,M$59,$B$21,$B$22,$B$23,$B$24,$B$25,$B$27,$B$28,$F$13)</f>
        <v>3.4896510620364229</v>
      </c>
      <c r="N60" s="180">
        <f ca="1">_xll.Export_ParabolicVol_SimpleSquareRootCall2($E60,$G60,N$59,$B$21,$B$22,$B$23,$B$24,$B$25,$B$27,$B$28,$F$13)</f>
        <v>3.3168641072537892</v>
      </c>
      <c r="O60" s="180">
        <f ca="1">_xll.Export_ParabolicVol_SimpleSquareRootCall2($E60,$G60,O$59,$B$21,$B$22,$B$23,$B$24,$B$25,$B$27,$B$28,$F$13)</f>
        <v>3.1595675275058492</v>
      </c>
      <c r="P60" s="180">
        <f ca="1">_xll.Export_ParabolicVol_SimpleSquareRootCall2($E60,$G60,P$59,$B$21,$B$22,$B$23,$B$24,$B$25,$B$27,$B$28,$F$13)</f>
        <v>3.0164981088663798</v>
      </c>
      <c r="Q60" s="180">
        <f ca="1">_xll.Export_ParabolicVol_SimpleSquareRootCall2($E60,$G60,Q$59,$B$21,$B$22,$B$23,$B$24,$B$25,$B$27,$B$28,$F$13)</f>
        <v>2.8865411996268731</v>
      </c>
      <c r="R60" s="180">
        <f ca="1">_xll.Export_ParabolicVol_SimpleSquareRootCall2($E60,$G60,R$59,$B$21,$B$22,$B$23,$B$24,$B$25,$B$27,$B$28,$F$13)</f>
        <v>2.7687105084340309</v>
      </c>
      <c r="S60" s="180">
        <f ca="1">_xll.Export_ParabolicVol_SimpleSquareRootCall2($E60,$G60,S$59,$B$21,$B$22,$B$23,$B$24,$B$25,$B$27,$B$28,$F$13)</f>
        <v>2.6621308941699615</v>
      </c>
      <c r="T60" s="180">
        <f ca="1">_xll.Export_ParabolicVol_SimpleSquareRootCall2($E60,$G60,T$59,$B$21,$B$22,$B$23,$B$24,$B$25,$B$27,$B$28,$F$13)</f>
        <v>2.5660237192240385</v>
      </c>
      <c r="U60" s="180">
        <f ca="1">_xll.Export_ParabolicVol_SimpleSquareRootCall2($E60,$G60,U$59,$B$21,$B$22,$B$23,$B$24,$B$25,$B$27,$B$28,$F$13)</f>
        <v>2.4796943950309855</v>
      </c>
      <c r="V60" s="180">
        <f ca="1">_xll.Export_ParabolicVol_SimpleSquareRootCall2($E60,$G60,V$59,$B$21,$B$22,$B$23,$B$24,$B$25,$B$27,$B$28,$F$13)</f>
        <v>2.4025217991976047</v>
      </c>
      <c r="W60" s="180">
        <f ca="1">_xll.Export_ParabolicVol_SimpleSquareRootCall2($E60,$G60,W$59,$B$21,$B$22,$B$23,$B$24,$B$25,$B$27,$B$28,$F$13)</f>
        <v>2.3339492870829055</v>
      </c>
      <c r="X60" s="180">
        <f ca="1">_xll.Export_ParabolicVol_SimpleSquareRootCall2($E60,$G60,X$59,$B$21,$B$22,$B$23,$B$24,$B$25,$B$27,$B$28,$F$13)</f>
        <v>2.2734770576327765</v>
      </c>
      <c r="Y60" s="180">
        <f ca="1">_xll.Export_ParabolicVol_SimpleSquareRootCall2($E60,$G60,Y$59,$B$21,$B$22,$B$23,$B$24,$B$25,$B$27,$B$28,$F$13)</f>
        <v>2.2206556642198518</v>
      </c>
      <c r="Z60" s="180">
        <f ca="1">_xll.Export_ParabolicVol_SimpleSquareRootCall2($E60,$G60,Z$59,$B$21,$B$22,$B$23,$B$24,$B$25,$B$27,$B$28,$F$13)</f>
        <v>2.175080486971428</v>
      </c>
      <c r="AA60" s="180">
        <f ca="1">_xll.Export_ParabolicVol_SimpleSquareRootCall2($E60,$G60,AA$59,$B$21,$B$22,$B$23,$B$24,$B$25,$B$27,$B$28,$F$13)</f>
        <v>2.1363870043858904</v>
      </c>
      <c r="AB60" s="180">
        <f ca="1">_xll.Export_ParabolicVol_SimpleSquareRootCall2($E60,$G60,AB$59,$B$21,$B$22,$B$23,$B$24,$B$25,$B$27,$B$28,$F$13)</f>
        <v>2.1042467197072812</v>
      </c>
      <c r="AC60" s="180">
        <f ca="1">_xll.Export_ParabolicVol_SimpleSquareRootCall2($E60,$G60,AC$59,$B$21,$B$22,$B$23,$B$24,$B$25,$B$27,$B$28,$F$13)</f>
        <v>2.0783636122458997</v>
      </c>
      <c r="AD60" s="180">
        <f ca="1">_xll.Export_ParabolicVol_SimpleSquareRootCall2($E60,$G60,AD$59,$B$21,$B$22,$B$23,$B$24,$B$25,$B$27,$B$28,$F$13)</f>
        <v>2.0584709962189125</v>
      </c>
      <c r="AE60" s="180">
        <f ca="1">_xll.Export_ParabolicVol_SimpleSquareRootCall2($E60,$G60,AE$59,$B$21,$B$22,$B$23,$B$24,$B$25,$B$27,$B$28,$F$13)</f>
        <v>2.0443286802801679</v>
      </c>
      <c r="AF60" s="180">
        <f ca="1">_xll.Export_ParabolicVol_SimpleSquareRootCall2($E60,$G60,AF$59,$B$21,$B$22,$B$23,$B$24,$B$25,$B$27,$B$28,$F$13)</f>
        <v>2.0357203301898679</v>
      </c>
      <c r="AG60" s="180">
        <f ca="1">_xll.Export_ParabolicVol_SimpleSquareRootCall2($E60,$G60,AG$59,$B$21,$B$22,$B$23,$B$24,$B$25,$B$27,$B$28,$F$13)</f>
        <v>2.0324509454695479</v>
      </c>
      <c r="AH60" s="180">
        <f ca="1">_xll.Export_ParabolicVol_SimpleSquareRootCall2($E60,$G60,AH$59,$B$21,$B$22,$B$23,$B$24,$B$25,$B$27,$B$28,$F$13)</f>
        <v>2.0343443687931675</v>
      </c>
    </row>
    <row r="61" spans="5:117" ht="15.75" thickBot="1">
      <c r="E61" s="26">
        <v>19</v>
      </c>
      <c r="F61" s="50">
        <v>41745</v>
      </c>
      <c r="G61" s="13">
        <f ca="1">(F61-SUM!$B$4)/365.25</f>
        <v>0.10130047912388775</v>
      </c>
      <c r="H61" s="180"/>
      <c r="I61" s="180">
        <f ca="1">_xll.Export_ParabolicVol_SimpleSquareRootCall2($E61,$G61,I$59,$B$21,$B$22,$B$23,$B$24,$B$25,$B$27,$B$28,$F$13)</f>
        <v>4.2015909600727426</v>
      </c>
      <c r="J61" s="180">
        <f ca="1">_xll.Export_ParabolicVol_SimpleSquareRootCall2($E61,$G61,J$59,$B$21,$B$22,$B$23,$B$24,$B$25,$B$27,$B$28,$F$13)</f>
        <v>3.8976430407927434</v>
      </c>
      <c r="K61" s="180">
        <f ca="1">_xll.Export_ParabolicVol_SimpleSquareRootCall2($E61,$G61,K$59,$B$21,$B$22,$B$23,$B$24,$B$25,$B$27,$B$28,$F$13)</f>
        <v>3.6234520120327782</v>
      </c>
      <c r="L61" s="180">
        <f ca="1">_xll.Export_ParabolicVol_SimpleSquareRootCall2($E61,$G61,L$59,$B$21,$B$22,$B$23,$B$24,$B$25,$B$27,$B$28,$F$13)</f>
        <v>3.3765325439258103</v>
      </c>
      <c r="M61" s="180">
        <f ca="1">_xll.Export_ParabolicVol_SimpleSquareRootCall2($E61,$G61,M$59,$B$21,$B$22,$B$23,$B$24,$B$25,$B$27,$B$28,$F$13)</f>
        <v>3.1546679031397837</v>
      </c>
      <c r="N61" s="180">
        <f ca="1">_xll.Export_ParabolicVol_SimpleSquareRootCall2($E61,$G61,N$59,$B$21,$B$22,$B$23,$B$24,$B$25,$B$27,$B$28,$F$13)</f>
        <v>2.9558802955964274</v>
      </c>
      <c r="O61" s="180">
        <f ca="1">_xll.Export_ParabolicVol_SimpleSquareRootCall2($E61,$G61,O$59,$B$21,$B$22,$B$23,$B$24,$B$25,$B$27,$B$28,$F$13)</f>
        <v>2.7784029945586761</v>
      </c>
      <c r="P61" s="180">
        <f ca="1">_xll.Export_ParabolicVol_SimpleSquareRootCall2($E61,$G61,P$59,$B$21,$B$22,$B$23,$B$24,$B$25,$B$27,$B$28,$F$13)</f>
        <v>2.6206550077773985</v>
      </c>
      <c r="Q61" s="180">
        <f ca="1">_xll.Export_ParabolicVol_SimpleSquareRootCall2($E61,$G61,Q$59,$B$21,$B$22,$B$23,$B$24,$B$25,$B$27,$B$28,$F$13)</f>
        <v>2.481218772185311</v>
      </c>
      <c r="R61" s="180">
        <f ca="1">_xll.Export_ParabolicVol_SimpleSquareRootCall2($E61,$G61,R$59,$B$21,$B$22,$B$23,$B$24,$B$25,$B$27,$B$28,$F$13)</f>
        <v>2.3588208493790264</v>
      </c>
      <c r="S61" s="180">
        <f ca="1">_xll.Export_ParabolicVol_SimpleSquareRootCall2($E61,$G61,S$59,$B$21,$B$22,$B$23,$B$24,$B$25,$B$27,$B$28,$F$13)</f>
        <v>2.2523155141205846</v>
      </c>
      <c r="T61" s="180">
        <f ca="1">_xll.Export_ParabolicVol_SimpleSquareRootCall2($E61,$G61,T$59,$B$21,$B$22,$B$23,$B$24,$B$25,$B$27,$B$28,$F$13)</f>
        <v>2.1606709827255961</v>
      </c>
      <c r="U61" s="180">
        <f ca="1">_xll.Export_ParabolicVol_SimpleSquareRootCall2($E61,$G61,U$59,$B$21,$B$22,$B$23,$B$24,$B$25,$B$27,$B$28,$F$13)</f>
        <v>2.082957957114989</v>
      </c>
      <c r="V61" s="180">
        <f ca="1">_xll.Export_ParabolicVol_SimpleSquareRootCall2($E61,$G61,V$59,$B$21,$B$22,$B$23,$B$24,$B$25,$B$27,$B$28,$F$13)</f>
        <v>2.0183401179306131</v>
      </c>
      <c r="W61" s="180">
        <f ca="1">_xll.Export_ParabolicVol_SimpleSquareRootCall2($E61,$G61,W$59,$B$21,$B$22,$B$23,$B$24,$B$25,$B$27,$B$28,$F$13)</f>
        <v>1.9660661775552208</v>
      </c>
      <c r="X61" s="180">
        <f ca="1">_xll.Export_ParabolicVol_SimpleSquareRootCall2($E61,$G61,X$59,$B$21,$B$22,$B$23,$B$24,$B$25,$B$27,$B$28,$F$13)</f>
        <v>1.9254630956126777</v>
      </c>
      <c r="Y61" s="180">
        <f ca="1">_xll.Export_ParabolicVol_SimpleSquareRootCall2($E61,$G61,Y$59,$B$21,$B$22,$B$23,$B$24,$B$25,$B$27,$B$28,$F$13)</f>
        <v>1.8959300621418911</v>
      </c>
      <c r="Z61" s="180">
        <f ca="1">_xll.Export_ParabolicVol_SimpleSquareRootCall2($E61,$G61,Z$59,$B$21,$B$22,$B$23,$B$24,$B$25,$B$27,$B$28,$F$13)</f>
        <v>1.8769328649549661</v>
      </c>
      <c r="AA61" s="180">
        <f ca="1">_xll.Export_ParabolicVol_SimpleSquareRootCall2($E61,$G61,AA$59,$B$21,$B$22,$B$23,$B$24,$B$25,$B$27,$B$28,$F$13)</f>
        <v>1.8679982762673069</v>
      </c>
      <c r="AB61" s="180">
        <f ca="1">_xll.Export_ParabolicVol_SimpleSquareRootCall2($E61,$G61,AB$59,$B$21,$B$22,$B$23,$B$24,$B$25,$B$27,$B$28,$F$13)</f>
        <v>1.8687081186519523</v>
      </c>
      <c r="AC61" s="180">
        <f ca="1">_xll.Export_ParabolicVol_SimpleSquareRootCall2($E61,$G61,AC$59,$B$21,$B$22,$B$23,$B$24,$B$25,$B$27,$B$28,$F$13)</f>
        <v>1.8786927014394432</v>
      </c>
      <c r="AD61" s="180">
        <f ca="1">_xll.Export_ParabolicVol_SimpleSquareRootCall2($E61,$G61,AD$59,$B$21,$B$22,$B$23,$B$24,$B$25,$B$27,$B$28,$F$13)</f>
        <v>1.8976233562883089</v>
      </c>
      <c r="AE61" s="180">
        <f ca="1">_xll.Export_ParabolicVol_SimpleSquareRootCall2($E61,$G61,AE$59,$B$21,$B$22,$B$23,$B$24,$B$25,$B$27,$B$28,$F$13)</f>
        <v>1.9252038460517693</v>
      </c>
      <c r="AF61" s="180">
        <f ca="1">_xll.Export_ParabolicVol_SimpleSquareRootCall2($E61,$G61,AF$59,$B$21,$B$22,$B$23,$B$24,$B$25,$B$27,$B$28,$F$13)</f>
        <v>1.9611604763857176</v>
      </c>
      <c r="AG61" s="180">
        <f ca="1">_xll.Export_ParabolicVol_SimpleSquareRootCall2($E61,$G61,AG$59,$B$21,$B$22,$B$23,$B$24,$B$25,$B$27,$B$28,$F$13)</f>
        <v>2.0052308076318757</v>
      </c>
      <c r="AH61" s="180">
        <f ca="1">_xll.Export_ParabolicVol_SimpleSquareRootCall2($E61,$G61,AH$59,$B$21,$B$22,$B$23,$B$24,$B$25,$B$27,$B$28,$F$13)</f>
        <v>2.0571509486272119</v>
      </c>
    </row>
    <row r="62" spans="5:117" ht="15.75" thickBot="1">
      <c r="E62" s="26">
        <v>19</v>
      </c>
      <c r="F62" s="50">
        <v>41780</v>
      </c>
      <c r="G62" s="13">
        <f ca="1">(F62-SUM!$B$4)/365.25</f>
        <v>0.1971252566735113</v>
      </c>
      <c r="H62" s="180"/>
      <c r="I62" s="180">
        <f ca="1">_xll.Export_ParabolicVol_SimpleSquareRootCall2($E62,$G62,I$59,$B$21,$B$22,$B$23,$B$24,$B$25,$B$27,$B$28,$F$13)</f>
        <v>4.1010991583462619</v>
      </c>
      <c r="J62" s="180">
        <f ca="1">_xll.Export_ParabolicVol_SimpleSquareRootCall2($E62,$G62,J$59,$B$21,$B$22,$B$23,$B$24,$B$25,$B$27,$B$28,$F$13)</f>
        <v>3.7750545098554507</v>
      </c>
      <c r="K62" s="180">
        <f ca="1">_xll.Export_ParabolicVol_SimpleSquareRootCall2($E62,$G62,K$59,$B$21,$B$22,$B$23,$B$24,$B$25,$B$27,$B$28,$F$13)</f>
        <v>3.4824172033888852</v>
      </c>
      <c r="L62" s="180">
        <f ca="1">_xll.Export_ParabolicVol_SimpleSquareRootCall2($E62,$G62,L$59,$B$21,$B$22,$B$23,$B$24,$B$25,$B$27,$B$28,$F$13)</f>
        <v>3.2206208693691272</v>
      </c>
      <c r="M62" s="180">
        <f ca="1">_xll.Export_ParabolicVol_SimpleSquareRootCall2($E62,$G62,M$59,$B$21,$B$22,$B$23,$B$24,$B$25,$B$27,$B$28,$F$13)</f>
        <v>2.9873424516842233</v>
      </c>
      <c r="N62" s="180">
        <f ca="1">_xll.Export_ParabolicVol_SimpleSquareRootCall2($E62,$G62,N$59,$B$21,$B$22,$B$23,$B$24,$B$25,$B$27,$B$28,$F$13)</f>
        <v>2.7804797532391725</v>
      </c>
      <c r="O62" s="180">
        <f ca="1">_xll.Export_ParabolicVol_SimpleSquareRootCall2($E62,$G62,O$59,$B$21,$B$22,$B$23,$B$24,$B$25,$B$27,$B$28,$F$13)</f>
        <v>2.5981290528996261</v>
      </c>
      <c r="P62" s="180">
        <f ca="1">_xll.Export_ParabolicVol_SimpleSquareRootCall2($E62,$G62,P$59,$B$21,$B$22,$B$23,$B$24,$B$25,$B$27,$B$28,$F$13)</f>
        <v>2.4385643447361027</v>
      </c>
      <c r="Q62" s="180">
        <f ca="1">_xll.Export_ParabolicVol_SimpleSquareRootCall2($E62,$G62,Q$59,$B$21,$B$22,$B$23,$B$24,$B$25,$B$27,$B$28,$F$13)</f>
        <v>2.3002191794697722</v>
      </c>
      <c r="R62" s="180">
        <f ca="1">_xll.Export_ParabolicVol_SimpleSquareRootCall2($E62,$G62,R$59,$B$21,$B$22,$B$23,$B$24,$B$25,$B$27,$B$28,$F$13)</f>
        <v>2.1816713359509041</v>
      </c>
      <c r="S62" s="180">
        <f ca="1">_xll.Export_ParabolicVol_SimpleSquareRootCall2($E62,$G62,S$59,$B$21,$B$22,$B$23,$B$24,$B$25,$B$27,$B$28,$F$13)</f>
        <v>2.0816302870488994</v>
      </c>
      <c r="T62" s="180">
        <f ca="1">_xll.Export_ParabolicVol_SimpleSquareRootCall2($E62,$G62,T$59,$B$21,$B$22,$B$23,$B$24,$B$25,$B$27,$B$28,$F$13)</f>
        <v>1.998927140998441</v>
      </c>
      <c r="U62" s="180">
        <f ca="1">_xll.Export_ParabolicVol_SimpleSquareRootCall2($E62,$G62,U$59,$B$21,$B$22,$B$23,$B$24,$B$25,$B$27,$B$28,$F$13)</f>
        <v>1.932506568611279</v>
      </c>
      <c r="V62" s="180">
        <f ca="1">_xll.Export_ParabolicVol_SimpleSquareRootCall2($E62,$G62,V$59,$B$21,$B$22,$B$23,$B$24,$B$25,$B$27,$B$28,$F$13)</f>
        <v>1.8814201188961766</v>
      </c>
      <c r="W62" s="180">
        <f ca="1">_xll.Export_ParabolicVol_SimpleSquareRootCall2($E62,$G62,W$59,$B$21,$B$22,$B$23,$B$24,$B$25,$B$27,$B$28,$F$13)</f>
        <v>1.844820267791853</v>
      </c>
      <c r="X62" s="180">
        <f ca="1">_xll.Export_ParabolicVol_SimpleSquareRootCall2($E62,$G62,X$59,$B$21,$B$22,$B$23,$B$24,$B$25,$B$27,$B$28,$F$13)</f>
        <v>1.8219545273659841</v>
      </c>
      <c r="Y62" s="180">
        <f ca="1">_xll.Export_ParabolicVol_SimpleSquareRootCall2($E62,$G62,Y$59,$B$21,$B$22,$B$23,$B$24,$B$25,$B$27,$B$28,$F$13)</f>
        <v>1.8121589582802755</v>
      </c>
      <c r="Z62" s="180">
        <f ca="1">_xll.Export_ParabolicVol_SimpleSquareRootCall2($E62,$G62,Z$59,$B$21,$B$22,$B$23,$B$24,$B$25,$B$27,$B$28,$F$13)</f>
        <v>1.8148504703254509</v>
      </c>
      <c r="AA62" s="180">
        <f ca="1">_xll.Export_ParabolicVol_SimpleSquareRootCall2($E62,$G62,AA$59,$B$21,$B$22,$B$23,$B$24,$B$25,$B$27,$B$28,$F$13)</f>
        <v>1.8295173598985546</v>
      </c>
      <c r="AB62" s="180">
        <f ca="1">_xll.Export_ParabolicVol_SimpleSquareRootCall2($E62,$G62,AB$59,$B$21,$B$22,$B$23,$B$24,$B$25,$B$27,$B$28,$F$13)</f>
        <v>1.8557076173393885</v>
      </c>
      <c r="AC62" s="180">
        <f ca="1">_xll.Export_ParabolicVol_SimpleSquareRootCall2($E62,$G62,AC$59,$B$21,$B$22,$B$23,$B$24,$B$25,$B$27,$B$28,$F$13)</f>
        <v>1.8930146419459732</v>
      </c>
      <c r="AD62" s="180">
        <f ca="1">_xll.Export_ParabolicVol_SimpleSquareRootCall2($E62,$G62,AD$59,$B$21,$B$22,$B$23,$B$24,$B$25,$B$27,$B$28,$F$13)</f>
        <v>1.9410601322349545</v>
      </c>
      <c r="AE62" s="180">
        <f ca="1">_xll.Export_ParabolicVol_SimpleSquareRootCall2($E62,$G62,AE$59,$B$21,$B$22,$B$23,$B$24,$B$25,$B$27,$B$28,$F$13)</f>
        <v>1.9994740801364672</v>
      </c>
      <c r="AF62" s="180">
        <f ca="1">_xll.Export_ParabolicVol_SimpleSquareRootCall2($E62,$G62,AF$59,$B$21,$B$22,$B$23,$B$24,$B$25,$B$27,$B$28,$F$13)</f>
        <v>2.0678719980997418</v>
      </c>
      <c r="AG62" s="180">
        <f ca="1">_xll.Export_ParabolicVol_SimpleSquareRootCall2($E62,$G62,AG$59,$B$21,$B$22,$B$23,$B$24,$B$25,$B$27,$B$28,$F$13)</f>
        <v>2.1458297546077905</v>
      </c>
      <c r="AH62" s="180">
        <f ca="1">_xll.Export_ParabolicVol_SimpleSquareRootCall2($E62,$G62,AH$59,$B$21,$B$22,$B$23,$B$24,$B$25,$B$27,$B$28,$F$13)</f>
        <v>2.2328566902665505</v>
      </c>
    </row>
    <row r="63" spans="5:117" ht="15.75" thickBot="1">
      <c r="E63" s="26">
        <v>19</v>
      </c>
      <c r="F63" s="50">
        <v>41808</v>
      </c>
      <c r="G63" s="13">
        <f ca="1">(F63-SUM!$B$4)/365.25</f>
        <v>0.27378507871321012</v>
      </c>
      <c r="H63" s="180"/>
      <c r="I63" s="180">
        <f ca="1">_xll.Export_ParabolicVol_SimpleSquareRootCall2($E63,$G63,I$59,$B$21,$B$22,$B$23,$B$24,$B$25,$B$27,$B$28,$F$13)</f>
        <v>4.042420825893581</v>
      </c>
      <c r="J63" s="180">
        <f ca="1">_xll.Export_ParabolicVol_SimpleSquareRootCall2($E63,$G63,J$59,$B$21,$B$22,$B$23,$B$24,$B$25,$B$27,$B$28,$F$13)</f>
        <v>3.7057941888883663</v>
      </c>
      <c r="K63" s="180">
        <f ca="1">_xll.Export_ParabolicVol_SimpleSquareRootCall2($E63,$G63,K$59,$B$21,$B$22,$B$23,$B$24,$B$25,$B$27,$B$28,$F$13)</f>
        <v>3.4045258879843718</v>
      </c>
      <c r="L63" s="180">
        <f ca="1">_xll.Export_ParabolicVol_SimpleSquareRootCall2($E63,$G63,L$59,$B$21,$B$22,$B$23,$B$24,$B$25,$B$27,$B$28,$F$13)</f>
        <v>3.1360342772437737</v>
      </c>
      <c r="M63" s="180">
        <f ca="1">_xll.Export_ParabolicVol_SimpleSquareRootCall2($E63,$G63,M$59,$B$21,$B$22,$B$23,$B$24,$B$25,$B$27,$B$28,$F$13)</f>
        <v>2.8979598814678216</v>
      </c>
      <c r="N63" s="180">
        <f ca="1">_xll.Export_ParabolicVol_SimpleSquareRootCall2($E63,$G63,N$59,$B$21,$B$22,$B$23,$B$24,$B$25,$B$27,$B$28,$F$13)</f>
        <v>2.6881475408676923</v>
      </c>
      <c r="O63" s="180">
        <f ca="1">_xll.Export_ParabolicVol_SimpleSquareRootCall2($E63,$G63,O$59,$B$21,$B$22,$B$23,$B$24,$B$25,$B$27,$B$28,$F$13)</f>
        <v>2.5046279817813271</v>
      </c>
      <c r="P63" s="180">
        <f ca="1">_xll.Export_ParabolicVol_SimpleSquareRootCall2($E63,$G63,P$59,$B$21,$B$22,$B$23,$B$24,$B$25,$B$27,$B$28,$F$13)</f>
        <v>2.3456007440091797</v>
      </c>
      <c r="Q63" s="180">
        <f ca="1">_xll.Export_ParabolicVol_SimpleSquareRootCall2($E63,$G63,Q$59,$B$21,$B$22,$B$23,$B$24,$B$25,$B$27,$B$28,$F$13)</f>
        <v>2.2094196375757531</v>
      </c>
      <c r="R63" s="180">
        <f ca="1">_xll.Export_ParabolicVol_SimpleSquareRootCall2($E63,$G63,R$59,$B$21,$B$22,$B$23,$B$24,$B$25,$B$27,$B$28,$F$13)</f>
        <v>2.0945809974102896</v>
      </c>
      <c r="S63" s="180">
        <f ca="1">_xll.Export_ParabolicVol_SimpleSquareRootCall2($E63,$G63,S$59,$B$21,$B$22,$B$23,$B$24,$B$25,$B$27,$B$28,$F$13)</f>
        <v>1.9997146217228854</v>
      </c>
      <c r="T63" s="180">
        <f ca="1">_xll.Export_ParabolicVol_SimpleSquareRootCall2($E63,$G63,T$59,$B$21,$B$22,$B$23,$B$24,$B$25,$B$27,$B$28,$F$13)</f>
        <v>1.923576909358403</v>
      </c>
      <c r="U63" s="180">
        <f ca="1">_xll.Export_ParabolicVol_SimpleSquareRootCall2($E63,$G63,U$59,$B$21,$B$22,$B$23,$B$24,$B$25,$B$27,$B$28,$F$13)</f>
        <v>1.8650454851423142</v>
      </c>
      <c r="V63" s="180">
        <f ca="1">_xll.Export_ParabolicVol_SimpleSquareRootCall2($E63,$G63,V$59,$B$21,$B$22,$B$23,$B$24,$B$25,$B$27,$B$28,$F$13)</f>
        <v>1.8231144685251395</v>
      </c>
      <c r="W63" s="180">
        <f ca="1">_xll.Export_ParabolicVol_SimpleSquareRootCall2($E63,$G63,W$59,$B$21,$B$22,$B$23,$B$24,$B$25,$B$27,$B$28,$F$13)</f>
        <v>1.7968894836829559</v>
      </c>
      <c r="X63" s="180">
        <f ca="1">_xll.Export_ParabolicVol_SimpleSquareRootCall2($E63,$G63,X$59,$B$21,$B$22,$B$23,$B$24,$B$25,$B$27,$B$28,$F$13)</f>
        <v>1.7855815145383604</v>
      </c>
      <c r="Y63" s="180">
        <f ca="1">_xll.Export_ParabolicVol_SimpleSquareRootCall2($E63,$G63,Y$59,$B$21,$B$22,$B$23,$B$24,$B$25,$B$27,$B$28,$F$13)</f>
        <v>1.7884987633207301</v>
      </c>
      <c r="Z63" s="180">
        <f ca="1">_xll.Export_ParabolicVol_SimpleSquareRootCall2($E63,$G63,Z$59,$B$21,$B$22,$B$23,$B$24,$B$25,$B$27,$B$28,$F$13)</f>
        <v>1.8050357660604108</v>
      </c>
      <c r="AA63" s="180">
        <f ca="1">_xll.Export_ParabolicVol_SimpleSquareRootCall2($E63,$G63,AA$59,$B$21,$B$22,$B$23,$B$24,$B$25,$B$27,$B$28,$F$13)</f>
        <v>1.8346591465207487</v>
      </c>
      <c r="AB63" s="180">
        <f ca="1">_xll.Export_ParabolicVol_SimpleSquareRootCall2($E63,$G63,AB$59,$B$21,$B$22,$B$23,$B$24,$B$25,$B$27,$B$28,$F$13)</f>
        <v>1.876889550534067</v>
      </c>
      <c r="AC63" s="180">
        <f ca="1">_xll.Export_ParabolicVol_SimpleSquareRootCall2($E63,$G63,AC$59,$B$21,$B$22,$B$23,$B$24,$B$25,$B$27,$B$28,$F$13)</f>
        <v>1.9312795002917438</v>
      </c>
      <c r="AD63" s="180">
        <f ca="1">_xll.Export_ParabolicVol_SimpleSquareRootCall2($E63,$G63,AD$59,$B$21,$B$22,$B$23,$B$24,$B$25,$B$27,$B$28,$F$13)</f>
        <v>1.9973871524108222</v>
      </c>
      <c r="AE63" s="180">
        <f ca="1">_xll.Export_ParabolicVol_SimpleSquareRootCall2($E63,$G63,AE$59,$B$21,$B$22,$B$23,$B$24,$B$25,$B$27,$B$28,$F$13)</f>
        <v>2.0747462464967836</v>
      </c>
      <c r="AF63" s="180">
        <f ca="1">_xll.Export_ParabolicVol_SimpleSquareRootCall2($E63,$G63,AF$59,$B$21,$B$22,$B$23,$B$24,$B$25,$B$27,$B$28,$F$13)</f>
        <v>2.1628329030978533</v>
      </c>
      <c r="AG63" s="180">
        <f ca="1">_xll.Export_ParabolicVol_SimpleSquareRootCall2($E63,$G63,AG$59,$B$21,$B$22,$B$23,$B$24,$B$25,$B$27,$B$28,$F$13)</f>
        <v>2.2610303763172088</v>
      </c>
      <c r="AH63" s="180">
        <f ca="1">_xll.Export_ParabolicVol_SimpleSquareRootCall2($E63,$G63,AH$59,$B$21,$B$22,$B$23,$B$24,$B$25,$B$27,$B$28,$F$13)</f>
        <v>2.3685933812791595</v>
      </c>
    </row>
    <row r="64" spans="5:117" ht="15.75" thickBot="1">
      <c r="E64" s="26">
        <v>19</v>
      </c>
      <c r="F64" s="50">
        <v>41836</v>
      </c>
      <c r="G64" s="13">
        <f ca="1">(F64-SUM!$B$4)/365.25</f>
        <v>0.35044490075290896</v>
      </c>
      <c r="H64" s="180"/>
      <c r="I64" s="180">
        <f ca="1">_xll.Export_ParabolicVol_SimpleSquareRootCall2($E64,$G64,I$59,$B$21,$B$22,$B$23,$B$24,$B$25,$B$27,$B$28,$F$13)</f>
        <v>3.9935853145705664</v>
      </c>
      <c r="J64" s="180">
        <f ca="1">_xll.Export_ParabolicVol_SimpleSquareRootCall2($E64,$G64,J$59,$B$21,$B$22,$B$23,$B$24,$B$25,$B$27,$B$28,$F$13)</f>
        <v>3.6491851994267077</v>
      </c>
      <c r="K64" s="180">
        <f ca="1">_xll.Export_ParabolicVol_SimpleSquareRootCall2($E64,$G64,K$59,$B$21,$B$22,$B$23,$B$24,$B$25,$B$27,$B$28,$F$13)</f>
        <v>3.3416842390983028</v>
      </c>
      <c r="L64" s="180">
        <f ca="1">_xll.Export_ParabolicVol_SimpleSquareRootCall2($E64,$G64,L$59,$B$21,$B$22,$B$23,$B$24,$B$25,$B$27,$B$28,$F$13)</f>
        <v>3.068502581418366</v>
      </c>
      <c r="M64" s="180">
        <f ca="1">_xll.Export_ParabolicVol_SimpleSquareRootCall2($E64,$G64,M$59,$B$21,$B$22,$B$23,$B$24,$B$25,$B$27,$B$28,$F$13)</f>
        <v>2.8272619246210273</v>
      </c>
      <c r="N64" s="180">
        <f ca="1">_xll.Export_ParabolicVol_SimpleSquareRootCall2($E64,$G64,N$59,$B$21,$B$22,$B$23,$B$24,$B$25,$B$27,$B$28,$F$13)</f>
        <v>2.6157716327496079</v>
      </c>
      <c r="O64" s="180">
        <f ca="1">_xll.Export_ParabolicVol_SimpleSquareRootCall2($E64,$G64,O$59,$B$21,$B$22,$B$23,$B$24,$B$25,$B$27,$B$28,$F$13)</f>
        <v>2.4320139895382598</v>
      </c>
      <c r="P64" s="180">
        <f ca="1">_xll.Export_ParabolicVol_SimpleSquareRootCall2($E64,$G64,P$59,$B$21,$B$22,$B$23,$B$24,$B$25,$B$27,$B$28,$F$13)</f>
        <v>2.2741307724631712</v>
      </c>
      <c r="Q64" s="180">
        <f ca="1">_xll.Export_ParabolicVol_SimpleSquareRootCall2($E64,$G64,Q$59,$B$21,$B$22,$B$23,$B$24,$B$25,$B$27,$B$28,$F$13)</f>
        <v>2.1404124048031519</v>
      </c>
      <c r="R64" s="180">
        <f ca="1">_xll.Export_ParabolicVol_SimpleSquareRootCall2($E64,$G64,R$59,$B$21,$B$22,$B$23,$B$24,$B$25,$B$27,$B$28,$F$13)</f>
        <v>2.029289901383593</v>
      </c>
      <c r="S64" s="180">
        <f ca="1">_xll.Export_ParabolicVol_SimpleSquareRootCall2($E64,$G64,S$59,$B$21,$B$22,$B$23,$B$24,$B$25,$B$27,$B$28,$F$13)</f>
        <v>1.9393293347456209</v>
      </c>
      <c r="T64" s="180">
        <f ca="1">_xll.Export_ParabolicVol_SimpleSquareRootCall2($E64,$G64,T$59,$B$21,$B$22,$B$23,$B$24,$B$25,$B$27,$B$28,$F$13)</f>
        <v>1.8692281057670428</v>
      </c>
      <c r="U64" s="180">
        <f ca="1">_xll.Export_ParabolicVol_SimpleSquareRootCall2($E64,$G64,U$59,$B$21,$B$22,$B$23,$B$24,$B$25,$B$27,$B$28,$F$13)</f>
        <v>1.8178120389927548</v>
      </c>
      <c r="V64" s="180">
        <f ca="1">_xll.Export_ParabolicVol_SimpleSquareRootCall2($E64,$G64,V$59,$B$21,$B$22,$B$23,$B$24,$B$25,$B$27,$B$28,$F$13)</f>
        <v>1.7840321843431242</v>
      </c>
      <c r="W64" s="180">
        <f ca="1">_xll.Export_ParabolicVol_SimpleSquareRootCall2($E64,$G64,W$59,$B$21,$B$22,$B$23,$B$24,$B$25,$B$27,$B$28,$F$13)</f>
        <v>1.7669601727106548</v>
      </c>
      <c r="X64" s="180">
        <f ca="1">_xll.Export_ParabolicVol_SimpleSquareRootCall2($E64,$G64,X$59,$B$21,$B$22,$B$23,$B$24,$B$25,$B$27,$B$28,$F$13)</f>
        <v>1.7657810228325046</v>
      </c>
      <c r="Y64" s="180">
        <f ca="1">_xll.Export_ParabolicVol_SimpleSquareRootCall2($E64,$G64,Y$59,$B$21,$B$22,$B$23,$B$24,$B$25,$B$27,$B$28,$F$13)</f>
        <v>1.7797824121029568</v>
      </c>
      <c r="Z64" s="180">
        <f ca="1">_xll.Export_ParabolicVol_SimpleSquareRootCall2($E64,$G64,Z$59,$B$21,$B$22,$B$23,$B$24,$B$25,$B$27,$B$28,$F$13)</f>
        <v>1.8083395906028203</v>
      </c>
      <c r="AA64" s="180">
        <f ca="1">_xll.Export_ParabolicVol_SimpleSquareRootCall2($E64,$G64,AA$59,$B$21,$B$22,$B$23,$B$24,$B$25,$B$27,$B$28,$F$13)</f>
        <v>1.8508953289682071</v>
      </c>
      <c r="AB64" s="180">
        <f ca="1">_xll.Export_ParabolicVol_SimpleSquareRootCall2($E64,$G64,AB$59,$B$21,$B$22,$B$23,$B$24,$B$25,$B$27,$B$28,$F$13)</f>
        <v>1.9069345492294019</v>
      </c>
      <c r="AC64" s="180">
        <f ca="1">_xll.Export_ParabolicVol_SimpleSquareRootCall2($E64,$G64,AC$59,$B$21,$B$22,$B$23,$B$24,$B$25,$B$27,$B$28,$F$13)</f>
        <v>1.9759536042004027</v>
      </c>
      <c r="AD64" s="180">
        <f ca="1">_xll.Export_ParabolicVol_SimpleSquareRootCall2($E64,$G64,AD$59,$B$21,$B$22,$B$23,$B$24,$B$25,$B$27,$B$28,$F$13)</f>
        <v>2.0574245613109952</v>
      </c>
      <c r="AE64" s="180">
        <f ca="1">_xll.Export_ParabolicVol_SimpleSquareRootCall2($E64,$G64,AE$59,$B$21,$B$22,$B$23,$B$24,$B$25,$B$27,$B$28,$F$13)</f>
        <v>2.150755326658548</v>
      </c>
      <c r="AF64" s="180">
        <f ca="1">_xll.Export_ParabolicVol_SimpleSquareRootCall2($E64,$G64,AF$59,$B$21,$B$22,$B$23,$B$24,$B$25,$B$27,$B$28,$F$13)</f>
        <v>2.2552470232884696</v>
      </c>
      <c r="AG64" s="180">
        <f ca="1">_xll.Export_ParabolicVol_SimpleSquareRootCall2($E64,$G64,AG$59,$B$21,$B$22,$B$23,$B$24,$B$25,$B$27,$B$28,$F$13)</f>
        <v>2.3700507087927924</v>
      </c>
      <c r="AH64" s="180">
        <f ca="1">_xll.Export_ParabolicVol_SimpleSquareRootCall2($E64,$G64,AH$59,$B$21,$B$22,$B$23,$B$24,$B$25,$B$27,$B$28,$F$13)</f>
        <v>2.4941262541369347</v>
      </c>
    </row>
    <row r="65" spans="5:34" ht="15.75" thickBot="1">
      <c r="E65" s="26">
        <v>19</v>
      </c>
      <c r="F65" s="50">
        <v>41871</v>
      </c>
      <c r="G65" s="13">
        <f ca="1">(F65-SUM!$B$4)/365.25</f>
        <v>0.4462696783025325</v>
      </c>
      <c r="H65" s="180"/>
      <c r="I65" s="180">
        <f ca="1">_xll.Export_ParabolicVol_SimpleSquareRootCall2($E65,$G65,I$59,$B$21,$B$22,$B$23,$B$24,$B$25,$B$27,$B$28,$F$13)</f>
        <v>3.9413363661523633</v>
      </c>
      <c r="J65" s="180">
        <f ca="1">_xll.Export_ParabolicVol_SimpleSquareRootCall2($E65,$G65,J$59,$B$21,$B$22,$B$23,$B$24,$B$25,$B$27,$B$28,$F$13)</f>
        <v>3.5894979540135443</v>
      </c>
      <c r="K65" s="180">
        <f ca="1">_xll.Export_ParabolicVol_SimpleSquareRootCall2($E65,$G65,K$59,$B$21,$B$22,$B$23,$B$24,$B$25,$B$27,$B$28,$F$13)</f>
        <v>3.2761357956979484</v>
      </c>
      <c r="L65" s="180">
        <f ca="1">_xll.Export_ParabolicVol_SimpleSquareRootCall2($E65,$G65,L$59,$B$21,$B$22,$B$23,$B$24,$B$25,$B$27,$B$28,$F$13)</f>
        <v>2.998684427788147</v>
      </c>
      <c r="M65" s="180">
        <f ca="1">_xll.Export_ParabolicVol_SimpleSquareRootCall2($E65,$G65,M$59,$B$21,$B$22,$B$23,$B$24,$B$25,$B$27,$B$28,$F$13)</f>
        <v>2.7547551660540757</v>
      </c>
      <c r="N65" s="180">
        <f ca="1">_xll.Export_ParabolicVol_SimpleSquareRootCall2($E65,$G65,N$59,$B$21,$B$22,$B$23,$B$24,$B$25,$B$27,$B$28,$F$13)</f>
        <v>2.5421265823580104</v>
      </c>
      <c r="O65" s="180">
        <f ca="1">_xll.Export_ParabolicVol_SimpleSquareRootCall2($E65,$G65,O$59,$B$21,$B$22,$B$23,$B$24,$B$25,$B$27,$B$28,$F$13)</f>
        <v>2.3587340904235736</v>
      </c>
      <c r="P65" s="180">
        <f ca="1">_xll.Export_ParabolicVol_SimpleSquareRootCall2($E65,$G65,P$59,$B$21,$B$22,$B$23,$B$24,$B$25,$B$27,$B$28,$F$13)</f>
        <v>2.2026610131428126</v>
      </c>
      <c r="Q65" s="180">
        <f ca="1">_xll.Export_ParabolicVol_SimpleSquareRootCall2($E65,$G65,Q$59,$B$21,$B$22,$B$23,$B$24,$B$25,$B$27,$B$28,$F$13)</f>
        <v>2.0721323863154804</v>
      </c>
      <c r="R65" s="180">
        <f ca="1">_xll.Export_ParabolicVol_SimpleSquareRootCall2($E65,$G65,R$59,$B$21,$B$22,$B$23,$B$24,$B$25,$B$27,$B$28,$F$13)</f>
        <v>1.9655115505529692</v>
      </c>
      <c r="S65" s="180">
        <f ca="1">_xll.Export_ParabolicVol_SimpleSquareRootCall2($E65,$G65,S$59,$B$21,$B$22,$B$23,$B$24,$B$25,$B$27,$B$28,$F$13)</f>
        <v>1.8812989750221845</v>
      </c>
      <c r="T65" s="180">
        <f ca="1">_xll.Export_ParabolicVol_SimpleSquareRootCall2($E65,$G65,T$59,$B$21,$B$22,$B$23,$B$24,$B$25,$B$27,$B$28,$F$13)</f>
        <v>1.8181322422561901</v>
      </c>
      <c r="U65" s="180">
        <f ca="1">_xll.Export_ParabolicVol_SimpleSquareRootCall2($E65,$G65,U$59,$B$21,$B$22,$B$23,$B$24,$B$25,$B$27,$B$28,$F$13)</f>
        <v>1.7747858361969169</v>
      </c>
      <c r="V65" s="180">
        <f ca="1">_xll.Export_ParabolicVol_SimpleSquareRootCall2($E65,$G65,V$59,$B$21,$B$22,$B$23,$B$24,$B$25,$B$27,$B$28,$F$13)</f>
        <v>1.7501692577756018</v>
      </c>
      <c r="W65" s="180">
        <f ca="1">_xll.Export_ParabolicVol_SimpleSquareRootCall2($E65,$G65,W$59,$B$21,$B$22,$B$23,$B$24,$B$25,$B$27,$B$28,$F$13)</f>
        <v>1.7433220142933123</v>
      </c>
      <c r="X65" s="180">
        <f ca="1">_xll.Export_ParabolicVol_SimpleSquareRootCall2($E65,$G65,X$59,$B$21,$B$22,$B$23,$B$24,$B$25,$B$27,$B$28,$F$13)</f>
        <v>1.7534041600695272</v>
      </c>
      <c r="Y65" s="180">
        <f ca="1">_xll.Export_ParabolicVol_SimpleSquareRootCall2($E65,$G65,Y$59,$B$21,$B$22,$B$23,$B$24,$B$25,$B$27,$B$28,$F$13)</f>
        <v>1.7796812793153143</v>
      </c>
      <c r="Z65" s="180">
        <f ca="1">_xll.Export_ParabolicVol_SimpleSquareRootCall2($E65,$G65,Z$59,$B$21,$B$22,$B$23,$B$24,$B$25,$B$27,$B$28,$F$13)</f>
        <v>1.8215030802532137</v>
      </c>
      <c r="AA65" s="180">
        <f ca="1">_xll.Export_ParabolicVol_SimpleSquareRootCall2($E65,$G65,AA$59,$B$21,$B$22,$B$23,$B$24,$B$25,$B$27,$B$28,$F$13)</f>
        <v>1.8782751077995465</v>
      </c>
      <c r="AB65" s="180">
        <f ca="1">_xll.Export_ParabolicVol_SimpleSquareRootCall2($E65,$G65,AB$59,$B$21,$B$22,$B$23,$B$24,$B$25,$B$27,$B$28,$F$13)</f>
        <v>1.9494234902456706</v>
      </c>
      <c r="AC65" s="180">
        <f ca="1">_xll.Export_ParabolicVol_SimpleSquareRootCall2($E65,$G65,AC$59,$B$21,$B$22,$B$23,$B$24,$B$25,$B$27,$B$28,$F$13)</f>
        <v>2.0343531331836338</v>
      </c>
      <c r="AD65" s="180">
        <f ca="1">_xll.Export_ParabolicVol_SimpleSquareRootCall2($E65,$G65,AD$59,$B$21,$B$22,$B$23,$B$24,$B$25,$B$27,$B$28,$F$13)</f>
        <v>2.1324003840499191</v>
      </c>
      <c r="AE65" s="180">
        <f ca="1">_xll.Export_ParabolicVol_SimpleSquareRootCall2($E65,$G65,AE$59,$B$21,$B$22,$B$23,$B$24,$B$25,$B$27,$B$28,$F$13)</f>
        <v>2.2427819285036699</v>
      </c>
      <c r="AF65" s="180">
        <f ca="1">_xll.Export_ParabolicVol_SimpleSquareRootCall2($E65,$G65,AF$59,$B$21,$B$22,$B$23,$B$24,$B$25,$B$27,$B$28,$F$13)</f>
        <v>2.364542542473151</v>
      </c>
      <c r="AG65" s="180">
        <f ca="1">_xll.Export_ParabolicVol_SimpleSquareRootCall2($E65,$G65,AG$59,$B$21,$B$22,$B$23,$B$24,$B$25,$B$27,$B$28,$F$13)</f>
        <v>2.4965052786824224</v>
      </c>
      <c r="AH65" s="180">
        <f ca="1">_xll.Export_ParabolicVol_SimpleSquareRootCall2($E65,$G65,AH$59,$B$21,$B$22,$B$23,$B$24,$B$25,$B$27,$B$28,$F$13)</f>
        <v>2.6372286414150232</v>
      </c>
    </row>
    <row r="66" spans="5:34" ht="15.75" thickBot="1">
      <c r="E66" s="26">
        <v>19</v>
      </c>
      <c r="F66" s="50">
        <v>41899</v>
      </c>
      <c r="G66" s="13">
        <f ca="1">(F66-SUM!$B$4)/365.25</f>
        <v>0.5229295003422314</v>
      </c>
      <c r="H66" s="180"/>
      <c r="I66" s="180">
        <f ca="1">_xll.Export_ParabolicVol_SimpleSquareRootCall2($E66,$G66,I$59,$B$21,$B$22,$B$23,$B$24,$B$25,$B$27,$B$28,$F$13)</f>
        <v>3.9044696708118414</v>
      </c>
      <c r="J66" s="180">
        <f ca="1">_xll.Export_ParabolicVol_SimpleSquareRootCall2($E66,$G66,J$59,$B$21,$B$22,$B$23,$B$24,$B$25,$B$27,$B$28,$F$13)</f>
        <v>3.5478580556246393</v>
      </c>
      <c r="K66" s="180">
        <f ca="1">_xll.Export_ParabolicVol_SimpleSquareRootCall2($E66,$G66,K$59,$B$21,$B$22,$B$23,$B$24,$B$25,$B$27,$B$28,$F$13)</f>
        <v>3.2307966790835847</v>
      </c>
      <c r="L66" s="180">
        <f ca="1">_xll.Export_ParabolicVol_SimpleSquareRootCall2($E66,$G66,L$59,$B$21,$B$22,$B$23,$B$24,$B$25,$B$27,$B$28,$F$13)</f>
        <v>2.9507370445250651</v>
      </c>
      <c r="M66" s="180">
        <f ca="1">_xll.Export_ParabolicVol_SimpleSquareRootCall2($E66,$G66,M$59,$B$21,$B$22,$B$23,$B$24,$B$25,$B$27,$B$28,$F$13)</f>
        <v>2.7052884147878302</v>
      </c>
      <c r="N66" s="180">
        <f ca="1">_xll.Export_ParabolicVol_SimpleSquareRootCall2($E66,$G66,N$59,$B$21,$B$22,$B$23,$B$24,$B$25,$B$27,$B$28,$F$13)</f>
        <v>2.4922114288102759</v>
      </c>
      <c r="O66" s="180">
        <f ca="1">_xll.Export_ParabolicVol_SimpleSquareRootCall2($E66,$G66,O$59,$B$21,$B$22,$B$23,$B$24,$B$25,$B$27,$B$28,$F$13)</f>
        <v>2.309410990372454</v>
      </c>
      <c r="P66" s="180">
        <f ca="1">_xll.Export_ParabolicVol_SimpleSquareRootCall2($E66,$G66,P$59,$B$21,$B$22,$B$23,$B$24,$B$25,$B$27,$B$28,$F$13)</f>
        <v>2.1549308811814889</v>
      </c>
      <c r="Q66" s="180">
        <f ca="1">_xll.Export_ParabolicVol_SimpleSquareRootCall2($E66,$G66,Q$59,$B$21,$B$22,$B$23,$B$24,$B$25,$B$27,$B$28,$F$13)</f>
        <v>2.0269512827340317</v>
      </c>
      <c r="R66" s="180">
        <f ca="1">_xll.Export_ParabolicVol_SimpleSquareRootCall2($E66,$G66,R$59,$B$21,$B$22,$B$23,$B$24,$B$25,$B$27,$B$28,$F$13)</f>
        <v>1.9237890653271936</v>
      </c>
      <c r="S66" s="180">
        <f ca="1">_xll.Export_ParabolicVol_SimpleSquareRootCall2($E66,$G66,S$59,$B$21,$B$22,$B$23,$B$24,$B$25,$B$27,$B$28,$F$13)</f>
        <v>1.8439000086139739</v>
      </c>
      <c r="T66" s="180">
        <f ca="1">_xll.Export_ParabolicVol_SimpleSquareRootCall2($E66,$G66,T$59,$B$21,$B$22,$B$23,$B$24,$B$25,$B$27,$B$28,$F$13)</f>
        <v>1.7858815602118563</v>
      </c>
      <c r="U66" s="180">
        <f ca="1">_xll.Export_ParabolicVol_SimpleSquareRootCall2($E66,$G66,U$59,$B$21,$B$22,$B$23,$B$24,$B$25,$B$27,$B$28,$F$13)</f>
        <v>1.7484744509571764</v>
      </c>
      <c r="V66" s="180">
        <f ca="1">_xll.Export_ParabolicVol_SimpleSquareRootCall2($E66,$G66,V$59,$B$21,$B$22,$B$23,$B$24,$B$25,$B$27,$B$28,$F$13)</f>
        <v>1.7305614037433938</v>
      </c>
      <c r="W66" s="180">
        <f ca="1">_xll.Export_ParabolicVol_SimpleSquareRootCall2($E66,$G66,W$59,$B$21,$B$22,$B$23,$B$24,$B$25,$B$27,$B$28,$F$13)</f>
        <v>1.7311612589097933</v>
      </c>
      <c r="X66" s="180">
        <f ca="1">_xll.Export_ParabolicVol_SimpleSquareRootCall2($E66,$G66,X$59,$B$21,$B$22,$B$23,$B$24,$B$25,$B$27,$B$28,$F$13)</f>
        <v>1.7494170526352173</v>
      </c>
      <c r="Y66" s="180">
        <f ca="1">_xll.Export_ParabolicVol_SimpleSquareRootCall2($E66,$G66,Y$59,$B$21,$B$22,$B$23,$B$24,$B$25,$B$27,$B$28,$F$13)</f>
        <v>1.7845768920600982</v>
      </c>
      <c r="Z66" s="180">
        <f ca="1">_xll.Export_ParabolicVol_SimpleSquareRootCall2($E66,$G66,Z$59,$B$21,$B$22,$B$23,$B$24,$B$25,$B$27,$B$28,$F$13)</f>
        <v>1.8359668527188608</v>
      </c>
      <c r="AA66" s="180">
        <f ca="1">_xll.Export_ParabolicVol_SimpleSquareRootCall2($E66,$G66,AA$59,$B$21,$B$22,$B$23,$B$24,$B$25,$B$27,$B$28,$F$13)</f>
        <v>1.9029555799544406</v>
      </c>
      <c r="AB66" s="180">
        <f ca="1">_xll.Export_ParabolicVol_SimpleSquareRootCall2($E66,$G66,AB$59,$B$21,$B$22,$B$23,$B$24,$B$25,$B$27,$B$28,$F$13)</f>
        <v>1.98491082339772</v>
      </c>
      <c r="AC66" s="180">
        <f ca="1">_xll.Export_ParabolicVol_SimpleSquareRootCall2($E66,$G66,AC$59,$B$21,$B$22,$B$23,$B$24,$B$25,$B$27,$B$28,$F$13)</f>
        <v>2.0811487995548448</v>
      </c>
      <c r="AD66" s="180">
        <f ca="1">_xll.Export_ParabolicVol_SimpleSquareRootCall2($E66,$G66,AD$59,$B$21,$B$22,$B$23,$B$24,$B$25,$B$27,$B$28,$F$13)</f>
        <v>2.1908780875887537</v>
      </c>
      <c r="AE66" s="180">
        <f ca="1">_xll.Export_ParabolicVol_SimpleSquareRootCall2($E66,$G66,AE$59,$B$21,$B$22,$B$23,$B$24,$B$25,$B$27,$B$28,$F$13)</f>
        <v>2.3131407271260516</v>
      </c>
      <c r="AF66" s="180">
        <f ca="1">_xll.Export_ParabolicVol_SimpleSquareRootCall2($E66,$G66,AF$59,$B$21,$B$22,$B$23,$B$24,$B$25,$B$27,$B$28,$F$13)</f>
        <v>2.4467542832656481</v>
      </c>
      <c r="AG66" s="180">
        <f ca="1">_xll.Export_ParabolicVol_SimpleSquareRootCall2($E66,$G66,AG$59,$B$21,$B$22,$B$23,$B$24,$B$25,$B$27,$B$28,$F$13)</f>
        <v>2.5902598068323055</v>
      </c>
      <c r="AH66" s="180">
        <f ca="1">_xll.Export_ParabolicVol_SimpleSquareRootCall2($E66,$G66,AH$59,$B$21,$B$22,$B$23,$B$24,$B$25,$B$27,$B$28,$F$13)</f>
        <v>2.741881723370247</v>
      </c>
    </row>
    <row r="67" spans="5:34" ht="15.75" thickBot="1">
      <c r="E67" s="26">
        <v>19</v>
      </c>
      <c r="F67" s="50">
        <v>41934</v>
      </c>
      <c r="G67" s="13">
        <f ca="1">(F67-SUM!$B$4)/365.25</f>
        <v>0.61875427789185489</v>
      </c>
      <c r="H67" s="180"/>
      <c r="I67" s="180">
        <f ca="1">_xll.Export_ParabolicVol_SimpleSquareRootCall2($E67,$G67,I$59,$B$21,$B$22,$B$23,$B$24,$B$25,$B$27,$B$28,$F$13)</f>
        <v>3.8629102541356626</v>
      </c>
      <c r="J67" s="180">
        <f ca="1">_xll.Export_ParabolicVol_SimpleSquareRootCall2($E67,$G67,J$59,$B$21,$B$22,$B$23,$B$24,$B$25,$B$27,$B$28,$F$13)</f>
        <v>3.5013330472442705</v>
      </c>
      <c r="K67" s="180">
        <f ca="1">_xll.Export_ParabolicVol_SimpleSquareRootCall2($E67,$G67,K$59,$B$21,$B$22,$B$23,$B$24,$B$25,$B$27,$B$28,$F$13)</f>
        <v>3.1804829344523124</v>
      </c>
      <c r="L67" s="180">
        <f ca="1">_xll.Export_ParabolicVol_SimpleSquareRootCall2($E67,$G67,L$59,$B$21,$B$22,$B$23,$B$24,$B$25,$B$27,$B$28,$F$13)</f>
        <v>2.897836563973363</v>
      </c>
      <c r="M67" s="180">
        <f ca="1">_xll.Export_ParabolicVol_SimpleSquareRootCall2($E67,$G67,M$59,$B$21,$B$22,$B$23,$B$24,$B$25,$B$27,$B$28,$F$13)</f>
        <v>2.6510054844430884</v>
      </c>
      <c r="N67" s="180">
        <f ca="1">_xll.Export_ParabolicVol_SimpleSquareRootCall2($E67,$G67,N$59,$B$21,$B$22,$B$23,$B$24,$B$25,$B$27,$B$28,$F$13)</f>
        <v>2.4377333601785671</v>
      </c>
      <c r="O67" s="180">
        <f ca="1">_xll.Export_ParabolicVol_SimpleSquareRootCall2($E67,$G67,O$59,$B$21,$B$22,$B$23,$B$24,$B$25,$B$27,$B$28,$F$13)</f>
        <v>2.255892833701687</v>
      </c>
      <c r="P67" s="180">
        <f ca="1">_xll.Export_ParabolicVol_SimpleSquareRootCall2($E67,$G67,P$59,$B$21,$B$22,$B$23,$B$24,$B$25,$B$27,$B$28,$F$13)</f>
        <v>2.1034845157597655</v>
      </c>
      <c r="Q67" s="180">
        <f ca="1">_xll.Export_ParabolicVol_SimpleSquareRootCall2($E67,$G67,Q$59,$B$21,$B$22,$B$23,$B$24,$B$25,$B$27,$B$28,$F$13)</f>
        <v>1.9786391303369337</v>
      </c>
      <c r="R67" s="180">
        <f ca="1">_xll.Export_ParabolicVol_SimpleSquareRootCall2($E67,$G67,R$59,$B$21,$B$22,$B$23,$B$24,$B$25,$B$27,$B$28,$F$13)</f>
        <v>1.8796223678786825</v>
      </c>
      <c r="S67" s="180">
        <f ca="1">_xll.Export_ParabolicVol_SimpleSquareRootCall2($E67,$G67,S$59,$B$21,$B$22,$B$23,$B$24,$B$25,$B$27,$B$28,$F$13)</f>
        <v>1.8048412094439663</v>
      </c>
      <c r="T67" s="180">
        <f ca="1">_xll.Export_ParabolicVol_SimpleSquareRootCall2($E67,$G67,T$59,$B$21,$B$22,$B$23,$B$24,$B$25,$B$27,$B$28,$F$13)</f>
        <v>1.7528498890676008</v>
      </c>
      <c r="U67" s="180">
        <f ca="1">_xll.Export_ParabolicVol_SimpleSquareRootCall2($E67,$G67,U$59,$B$21,$B$22,$B$23,$B$24,$B$25,$B$27,$B$28,$F$13)</f>
        <v>1.7223533936023045</v>
      </c>
      <c r="V67" s="180">
        <f ca="1">_xll.Export_ParabolicVol_SimpleSquareRootCall2($E67,$G67,V$59,$B$21,$B$22,$B$23,$B$24,$B$25,$B$27,$B$28,$F$13)</f>
        <v>1.7122063852164058</v>
      </c>
      <c r="W67" s="180">
        <f ca="1">_xll.Export_ParabolicVol_SimpleSquareRootCall2($E67,$G67,W$59,$B$21,$B$22,$B$23,$B$24,$B$25,$B$27,$B$28,$F$13)</f>
        <v>1.7214056187224727</v>
      </c>
      <c r="X67" s="180">
        <f ca="1">_xll.Export_ParabolicVol_SimpleSquareRootCall2($E67,$G67,X$59,$B$21,$B$22,$B$23,$B$24,$B$25,$B$27,$B$28,$F$13)</f>
        <v>1.7490742603386153</v>
      </c>
      <c r="Y67" s="180">
        <f ca="1">_xll.Export_ParabolicVol_SimpleSquareRootCall2($E67,$G67,Y$59,$B$21,$B$22,$B$23,$B$24,$B$25,$B$27,$B$28,$F$13)</f>
        <v>1.7944369548594612</v>
      </c>
      <c r="Z67" s="180">
        <f ca="1">_xll.Export_ParabolicVol_SimpleSquareRootCall2($E67,$G67,Z$59,$B$21,$B$22,$B$23,$B$24,$B$25,$B$27,$B$28,$F$13)</f>
        <v>1.8567850156541708</v>
      </c>
      <c r="AA67" s="180">
        <f ca="1">_xll.Export_ParabolicVol_SimpleSquareRootCall2($E67,$G67,AA$59,$B$21,$B$22,$B$23,$B$24,$B$25,$B$27,$B$28,$F$13)</f>
        <v>1.9354317335492655</v>
      </c>
      <c r="AB67" s="180">
        <f ca="1">_xll.Export_ParabolicVol_SimpleSquareRootCall2($E67,$G67,AB$59,$B$21,$B$22,$B$23,$B$24,$B$25,$B$27,$B$28,$F$13)</f>
        <v>2.0296585442489476</v>
      </c>
      <c r="AC67" s="180">
        <f ca="1">_xll.Export_ParabolicVol_SimpleSquareRootCall2($E67,$G67,AC$59,$B$21,$B$22,$B$23,$B$24,$B$25,$B$27,$B$28,$F$13)</f>
        <v>2.1386536946957175</v>
      </c>
      <c r="AD67" s="180">
        <f ca="1">_xll.Export_ParabolicVol_SimpleSquareRootCall2($E67,$G67,AD$59,$B$21,$B$22,$B$23,$B$24,$B$25,$B$27,$B$28,$F$13)</f>
        <v>2.2614461312732175</v>
      </c>
      <c r="AE67" s="180">
        <f ca="1">_xll.Export_ParabolicVol_SimpleSquareRootCall2($E67,$G67,AE$59,$B$21,$B$22,$B$23,$B$24,$B$25,$B$27,$B$28,$F$13)</f>
        <v>2.3968385911316248</v>
      </c>
      <c r="AF67" s="180">
        <f ca="1">_xll.Export_ParabolicVol_SimpleSquareRootCall2($E67,$G67,AF$59,$B$21,$B$22,$B$23,$B$24,$B$25,$B$27,$B$28,$F$13)</f>
        <v>2.5433452562620169</v>
      </c>
      <c r="AG67" s="180">
        <f ca="1">_xll.Export_ParabolicVol_SimpleSquareRootCall2($E67,$G67,AG$59,$B$21,$B$22,$B$23,$B$24,$B$25,$B$27,$B$28,$F$13)</f>
        <v>2.6991407041409543</v>
      </c>
      <c r="AH67" s="180">
        <f ca="1">_xll.Export_ParabolicVol_SimpleSquareRootCall2($E67,$G67,AH$59,$B$21,$B$22,$B$23,$B$24,$B$25,$B$27,$B$28,$F$13)</f>
        <v>2.862028051298402</v>
      </c>
    </row>
    <row r="68" spans="5:34" ht="15.75" thickBot="1">
      <c r="E68" s="26">
        <v>19</v>
      </c>
      <c r="F68" s="42">
        <v>41964</v>
      </c>
      <c r="G68" s="13">
        <f ca="1">(F68-SUM!$B$4)/365.25</f>
        <v>0.70088980150581792</v>
      </c>
      <c r="H68" s="180"/>
      <c r="I68" s="180">
        <f ca="1">_xll.Export_ParabolicVol_SimpleSquareRootCall2($E68,$G68,I$59,$B$21,$B$22,$B$23,$B$24,$B$25,$B$27,$B$28,$F$13)</f>
        <v>3.830419918646641</v>
      </c>
      <c r="J68" s="180">
        <f ca="1">_xll.Export_ParabolicVol_SimpleSquareRootCall2($E68,$G68,J$59,$B$21,$B$22,$B$23,$B$24,$B$25,$B$27,$B$28,$F$13)</f>
        <v>3.4652369920116652</v>
      </c>
      <c r="K68" s="180">
        <f ca="1">_xll.Export_ParabolicVol_SimpleSquareRootCall2($E68,$G68,K$59,$B$21,$B$22,$B$23,$B$24,$B$25,$B$27,$B$28,$F$13)</f>
        <v>3.1416788498394146</v>
      </c>
      <c r="L68" s="180">
        <f ca="1">_xll.Export_ParabolicVol_SimpleSquareRootCall2($E68,$G68,L$59,$B$21,$B$22,$B$23,$B$24,$B$25,$B$27,$B$28,$F$13)</f>
        <v>2.8572458464245658</v>
      </c>
      <c r="M68" s="180">
        <f ca="1">_xll.Export_ParabolicVol_SimpleSquareRootCall2($E68,$G68,M$59,$B$21,$B$22,$B$23,$B$24,$B$25,$B$27,$B$28,$F$13)</f>
        <v>2.6095543756421193</v>
      </c>
      <c r="N68" s="180">
        <f ca="1">_xll.Export_ParabolicVol_SimpleSquareRootCall2($E68,$G68,N$59,$B$21,$B$22,$B$23,$B$24,$B$25,$B$27,$B$28,$F$13)</f>
        <v>2.3963369441462752</v>
      </c>
      <c r="O68" s="180">
        <f ca="1">_xll.Export_ParabolicVol_SimpleSquareRootCall2($E68,$G68,O$59,$B$21,$B$22,$B$23,$B$24,$B$25,$B$27,$B$28,$F$13)</f>
        <v>2.2154423303778521</v>
      </c>
      <c r="P68" s="180">
        <f ca="1">_xll.Export_ParabolicVol_SimpleSquareRootCall2($E68,$G68,P$59,$B$21,$B$22,$B$23,$B$24,$B$25,$B$27,$B$28,$F$13)</f>
        <v>2.0648382815186577</v>
      </c>
      <c r="Q68" s="180">
        <f ca="1">_xll.Export_ParabolicVol_SimpleSquareRootCall2($E68,$G68,Q$59,$B$21,$B$22,$B$23,$B$24,$B$25,$B$27,$B$28,$F$13)</f>
        <v>1.9426175897263018</v>
      </c>
      <c r="R68" s="180">
        <f ca="1">_xll.Export_ParabolicVol_SimpleSquareRootCall2($E68,$G68,R$59,$B$21,$B$22,$B$23,$B$24,$B$25,$B$27,$B$28,$F$13)</f>
        <v>1.8470067917199726</v>
      </c>
      <c r="S68" s="180">
        <f ca="1">_xll.Export_ParabolicVol_SimpleSquareRootCall2($E68,$G68,S$59,$B$21,$B$22,$B$23,$B$24,$B$25,$B$27,$B$28,$F$13)</f>
        <v>1.7763758718479536</v>
      </c>
      <c r="T68" s="180">
        <f ca="1">_xll.Export_ParabolicVol_SimpleSquareRootCall2($E68,$G68,T$59,$B$21,$B$22,$B$23,$B$24,$B$25,$B$27,$B$28,$F$13)</f>
        <v>1.7292467355546262</v>
      </c>
      <c r="U68" s="180">
        <f ca="1">_xll.Export_ParabolicVol_SimpleSquareRootCall2($E68,$G68,U$59,$B$21,$B$22,$B$23,$B$24,$B$25,$B$27,$B$28,$F$13)</f>
        <v>1.7042979867857404</v>
      </c>
      <c r="V68" s="180">
        <f ca="1">_xll.Export_ParabolicVol_SimpleSquareRootCall2($E68,$G68,V$59,$B$21,$B$22,$B$23,$B$24,$B$25,$B$27,$B$28,$F$13)</f>
        <v>1.7003636047358217</v>
      </c>
      <c r="W68" s="180">
        <f ca="1">_xll.Export_ParabolicVol_SimpleSquareRootCall2($E68,$G68,W$59,$B$21,$B$22,$B$23,$B$24,$B$25,$B$27,$B$28,$F$13)</f>
        <v>1.7164234051651954</v>
      </c>
      <c r="X68" s="180">
        <f ca="1">_xll.Export_ParabolicVol_SimpleSquareRootCall2($E68,$G68,X$59,$B$21,$B$22,$B$23,$B$24,$B$25,$B$27,$B$28,$F$13)</f>
        <v>1.7515836233290283</v>
      </c>
      <c r="Y68" s="180">
        <f ca="1">_xll.Export_ParabolicVol_SimpleSquareRootCall2($E68,$G68,Y$59,$B$21,$B$22,$B$23,$B$24,$B$25,$B$27,$B$28,$F$13)</f>
        <v>1.8050465221482217</v>
      </c>
      <c r="Z68" s="180">
        <f ca="1">_xll.Export_ParabolicVol_SimpleSquareRootCall2($E68,$G68,Z$59,$B$21,$B$22,$B$23,$B$24,$B$25,$B$27,$B$28,$F$13)</f>
        <v>1.8760685940264235</v>
      </c>
      <c r="AA68" s="180">
        <f ca="1">_xll.Export_ParabolicVol_SimpleSquareRootCall2($E68,$G68,AA$59,$B$21,$B$22,$B$23,$B$24,$B$25,$B$27,$B$28,$F$13)</f>
        <v>1.9639077031241976</v>
      </c>
      <c r="AB68" s="180">
        <f ca="1">_xll.Export_ParabolicVol_SimpleSquareRootCall2($E68,$G68,AB$59,$B$21,$B$22,$B$23,$B$24,$B$25,$B$27,$B$28,$F$13)</f>
        <v>2.0677604442453092</v>
      </c>
      <c r="AC68" s="180">
        <f ca="1">_xll.Export_ParabolicVol_SimpleSquareRootCall2($E68,$G68,AC$59,$B$21,$B$22,$B$23,$B$24,$B$25,$B$27,$B$28,$F$13)</f>
        <v>2.186692114773364</v>
      </c>
      <c r="AD68" s="180">
        <f ca="1">_xll.Export_ParabolicVol_SimpleSquareRootCall2($E68,$G68,AD$59,$B$21,$B$22,$B$23,$B$24,$B$25,$B$27,$B$28,$F$13)</f>
        <v>2.3195630261342699</v>
      </c>
      <c r="AE68" s="180">
        <f ca="1">_xll.Export_ParabolicVol_SimpleSquareRootCall2($E68,$G68,AE$59,$B$21,$B$22,$B$23,$B$24,$B$25,$B$27,$B$28,$F$13)</f>
        <v>2.4649563937922294</v>
      </c>
      <c r="AF68" s="180">
        <f ca="1">_xll.Export_ParabolicVol_SimpleSquareRootCall2($E68,$G68,AF$59,$B$21,$B$22,$B$23,$B$24,$B$25,$B$27,$B$28,$F$13)</f>
        <v>2.6211146427010075</v>
      </c>
      <c r="AG68" s="180">
        <f ca="1">_xll.Export_ParabolicVol_SimpleSquareRootCall2($E68,$G68,AG$59,$B$21,$B$22,$B$23,$B$24,$B$25,$B$27,$B$28,$F$13)</f>
        <v>2.785892460115833</v>
      </c>
      <c r="AH68" s="180">
        <f ca="1">_xll.Export_ParabolicVol_SimpleSquareRootCall2($E68,$G68,AH$59,$B$21,$B$22,$B$23,$B$24,$B$25,$B$27,$B$28,$F$13)</f>
        <v>2.9567360242395857</v>
      </c>
    </row>
    <row r="69" spans="5:34" ht="15.75" thickBot="1">
      <c r="E69" s="26">
        <v>19</v>
      </c>
      <c r="F69" s="50">
        <v>41990</v>
      </c>
      <c r="G69" s="13">
        <f ca="1">(F69-SUM!$B$4)/365.25</f>
        <v>0.77207392197125257</v>
      </c>
      <c r="H69" s="180"/>
      <c r="I69" s="180">
        <f ca="1">_xll.Export_ParabolicVol_SimpleSquareRootCall2($E69,$G69,I$59,$B$21,$B$22,$B$23,$B$24,$B$25,$B$27,$B$28,$F$13)</f>
        <v>3.8041593653050634</v>
      </c>
      <c r="J69" s="180">
        <f ca="1">_xll.Export_ParabolicVol_SimpleSquareRootCall2($E69,$G69,J$59,$B$21,$B$22,$B$23,$B$24,$B$25,$B$27,$B$28,$F$13)</f>
        <v>3.4362238569692298</v>
      </c>
      <c r="K69" s="180">
        <f ca="1">_xll.Export_ParabolicVol_SimpleSquareRootCall2($E69,$G69,K$59,$B$21,$B$22,$B$23,$B$24,$B$25,$B$27,$B$28,$F$13)</f>
        <v>3.1106257572807432</v>
      </c>
      <c r="L69" s="180">
        <f ca="1">_xll.Export_ParabolicVol_SimpleSquareRootCall2($E69,$G69,L$59,$B$21,$B$22,$B$23,$B$24,$B$25,$B$27,$B$28,$F$13)</f>
        <v>2.8248869783875445</v>
      </c>
      <c r="M69" s="180">
        <f ca="1">_xll.Export_ParabolicVol_SimpleSquareRootCall2($E69,$G69,M$59,$B$21,$B$22,$B$23,$B$24,$B$25,$B$27,$B$28,$F$13)</f>
        <v>2.5766296204399848</v>
      </c>
      <c r="N69" s="180">
        <f ca="1">_xll.Export_ParabolicVol_SimpleSquareRootCall2($E69,$G69,N$59,$B$21,$B$22,$B$23,$B$24,$B$25,$B$27,$B$28,$F$13)</f>
        <v>2.3635783846684051</v>
      </c>
      <c r="O69" s="180">
        <f ca="1">_xll.Export_ParabolicVol_SimpleSquareRootCall2($E69,$G69,O$59,$B$21,$B$22,$B$23,$B$24,$B$25,$B$27,$B$28,$F$13)</f>
        <v>2.1835635219828218</v>
      </c>
      <c r="P69" s="180">
        <f ca="1">_xll.Export_ParabolicVol_SimpleSquareRootCall2($E69,$G69,P$59,$B$21,$B$22,$B$23,$B$24,$B$25,$B$27,$B$28,$F$13)</f>
        <v>2.034526711678482</v>
      </c>
      <c r="Q69" s="180">
        <f ca="1">_xll.Export_ParabolicVol_SimpleSquareRootCall2($E69,$G69,Q$59,$B$21,$B$22,$B$23,$B$24,$B$25,$B$27,$B$28,$F$13)</f>
        <v>1.9145305166904936</v>
      </c>
      <c r="R69" s="180">
        <f ca="1">_xll.Export_ParabolicVol_SimpleSquareRootCall2($E69,$G69,R$59,$B$21,$B$22,$B$23,$B$24,$B$25,$B$27,$B$28,$F$13)</f>
        <v>1.8217703607612774</v>
      </c>
      <c r="S69" s="180">
        <f ca="1">_xll.Export_ParabolicVol_SimpleSquareRootCall2($E69,$G69,S$59,$B$21,$B$22,$B$23,$B$24,$B$25,$B$27,$B$28,$F$13)</f>
        <v>1.7545870521624511</v>
      </c>
      <c r="T69" s="180">
        <f ca="1">_xll.Export_ParabolicVol_SimpleSquareRootCall2($E69,$G69,T$59,$B$21,$B$22,$B$23,$B$24,$B$25,$B$27,$B$28,$F$13)</f>
        <v>1.7114772604720454</v>
      </c>
      <c r="U69" s="180">
        <f ca="1">_xll.Export_ParabolicVol_SimpleSquareRootCall2($E69,$G69,U$59,$B$21,$B$22,$B$23,$B$24,$B$25,$B$27,$B$28,$F$13)</f>
        <v>1.6910991619960827</v>
      </c>
      <c r="V69" s="180">
        <f ca="1">_xll.Export_ParabolicVol_SimpleSquareRootCall2($E69,$G69,V$59,$B$21,$B$22,$B$23,$B$24,$B$25,$B$27,$B$28,$F$13)</f>
        <v>1.6922706094863218</v>
      </c>
      <c r="W69" s="180">
        <f ca="1">_xll.Export_ParabolicVol_SimpleSquareRootCall2($E69,$G69,W$59,$B$21,$B$22,$B$23,$B$24,$B$25,$B$27,$B$28,$F$13)</f>
        <v>1.7139575715291466</v>
      </c>
      <c r="X69" s="180">
        <f ca="1">_xll.Export_ParabolicVol_SimpleSquareRootCall2($E69,$G69,X$59,$B$21,$B$22,$B$23,$B$24,$B$25,$B$27,$B$28,$F$13)</f>
        <v>1.755251149444969</v>
      </c>
      <c r="Y69" s="180">
        <f ca="1">_xll.Export_ParabolicVol_SimpleSquareRootCall2($E69,$G69,Y$59,$B$21,$B$22,$B$23,$B$24,$B$25,$B$27,$B$28,$F$13)</f>
        <v>1.815332163482158</v>
      </c>
      <c r="Z69" s="180">
        <f ca="1">_xll.Export_ParabolicVol_SimpleSquareRootCall2($E69,$G69,Z$59,$B$21,$B$22,$B$23,$B$24,$B$25,$B$27,$B$28,$F$13)</f>
        <v>1.8934230924419815</v>
      </c>
      <c r="AA69" s="180">
        <f ca="1">_xll.Export_ParabolicVol_SimpleSquareRootCall2($E69,$G69,AA$59,$B$21,$B$22,$B$23,$B$24,$B$25,$B$27,$B$28,$F$13)</f>
        <v>1.9887280754014545</v>
      </c>
      <c r="AB69" s="180">
        <f ca="1">_xll.Export_ParabolicVol_SimpleSquareRootCall2($E69,$G69,AB$59,$B$21,$B$22,$B$23,$B$24,$B$25,$B$27,$B$28,$F$13)</f>
        <v>2.1003627863004528</v>
      </c>
      <c r="AC69" s="180">
        <f ca="1">_xll.Export_ParabolicVol_SimpleSquareRootCall2($E69,$G69,AC$59,$B$21,$B$22,$B$23,$B$24,$B$25,$B$27,$B$28,$F$13)</f>
        <v>2.2272773139066446</v>
      </c>
      <c r="AD69" s="180">
        <f ca="1">_xll.Export_ParabolicVol_SimpleSquareRootCall2($E69,$G69,AD$59,$B$21,$B$22,$B$23,$B$24,$B$25,$B$27,$B$28,$F$13)</f>
        <v>2.3681767306324777</v>
      </c>
      <c r="AE69" s="180">
        <f ca="1">_xll.Export_ParabolicVol_SimpleSquareRootCall2($E69,$G69,AE$59,$B$21,$B$22,$B$23,$B$24,$B$25,$B$27,$B$28,$F$13)</f>
        <v>2.5214457615427883</v>
      </c>
      <c r="AF69" s="180">
        <f ca="1">_xll.Export_ParabolicVol_SimpleSquareRootCall2($E69,$G69,AF$59,$B$21,$B$22,$B$23,$B$24,$B$25,$B$27,$B$28,$F$13)</f>
        <v>2.6850857280066034</v>
      </c>
      <c r="AG69" s="180">
        <f ca="1">_xll.Export_ParabolicVol_SimpleSquareRootCall2($E69,$G69,AG$59,$B$21,$B$22,$B$23,$B$24,$B$25,$B$27,$B$28,$F$13)</f>
        <v>2.8566734840403374</v>
      </c>
      <c r="AH69" s="180">
        <f ca="1">_xll.Export_ParabolicVol_SimpleSquareRootCall2($E69,$G69,AH$59,$B$21,$B$22,$B$23,$B$24,$B$25,$B$27,$B$28,$F$13)</f>
        <v>3.0333530043933816</v>
      </c>
    </row>
    <row r="70" spans="5:34" ht="15.75" thickBot="1">
      <c r="E70" s="26">
        <v>19</v>
      </c>
      <c r="F70" s="42">
        <v>42020</v>
      </c>
      <c r="G70" s="13">
        <f ca="1">(F70-SUM!$B$4)/365.25</f>
        <v>0.85420944558521561</v>
      </c>
      <c r="H70" s="180"/>
      <c r="I70" s="180">
        <f ca="1">_xll.Export_ParabolicVol_SimpleSquareRootCall2($E70,$G70,I$59,$B$21,$B$22,$B$23,$B$24,$B$25,$B$27,$B$28,$F$13)</f>
        <v>3.775701113268469</v>
      </c>
      <c r="J70" s="180">
        <f ca="1">_xll.Export_ParabolicVol_SimpleSquareRootCall2($E70,$G70,J$59,$B$21,$B$22,$B$23,$B$24,$B$25,$B$27,$B$28,$F$13)</f>
        <v>3.4049339327156702</v>
      </c>
      <c r="K70" s="180">
        <f ca="1">_xll.Export_ParabolicVol_SimpleSquareRootCall2($E70,$G70,K$59,$B$21,$B$22,$B$23,$B$24,$B$25,$B$27,$B$28,$F$13)</f>
        <v>3.0772644900135195</v>
      </c>
      <c r="L70" s="180">
        <f ca="1">_xll.Export_ParabolicVol_SimpleSquareRootCall2($E70,$G70,L$59,$B$21,$B$22,$B$23,$B$24,$B$25,$B$27,$B$28,$F$13)</f>
        <v>2.7902403261010233</v>
      </c>
      <c r="M70" s="180">
        <f ca="1">_xll.Export_ParabolicVol_SimpleSquareRootCall2($E70,$G70,M$59,$B$21,$B$22,$B$23,$B$24,$B$25,$B$27,$B$28,$F$13)</f>
        <v>2.5414913993695682</v>
      </c>
      <c r="N70" s="180">
        <f ca="1">_xll.Export_ParabolicVol_SimpleSquareRootCall2($E70,$G70,N$59,$B$21,$B$22,$B$23,$B$24,$B$25,$B$27,$B$28,$F$13)</f>
        <v>2.3287350664207245</v>
      </c>
      <c r="O70" s="180">
        <f ca="1">_xll.Export_ParabolicVol_SimpleSquareRootCall2($E70,$G70,O$59,$B$21,$B$22,$B$23,$B$24,$B$25,$B$27,$B$28,$F$13)</f>
        <v>2.1497821834202142</v>
      </c>
      <c r="P70" s="180">
        <f ca="1">_xll.Export_ParabolicVol_SimpleSquareRootCall2($E70,$G70,P$59,$B$21,$B$22,$B$23,$B$24,$B$25,$B$27,$B$28,$F$13)</f>
        <v>2.0025466225179795</v>
      </c>
      <c r="Q70" s="180">
        <f ca="1">_xll.Export_ParabolicVol_SimpleSquareRootCall2($E70,$G70,Q$59,$B$21,$B$22,$B$23,$B$24,$B$25,$B$27,$B$28,$F$13)</f>
        <v>1.8850585903847139</v>
      </c>
      <c r="R70" s="180">
        <f ca="1">_xll.Export_ParabolicVol_SimpleSquareRootCall2($E70,$G70,R$59,$B$21,$B$22,$B$23,$B$24,$B$25,$B$27,$B$28,$F$13)</f>
        <v>1.7954803181641408</v>
      </c>
      <c r="S70" s="180">
        <f ca="1">_xll.Export_ParabolicVol_SimpleSquareRootCall2($E70,$G70,S$59,$B$21,$B$22,$B$23,$B$24,$B$25,$B$27,$B$28,$F$13)</f>
        <v>1.7321217137738016</v>
      </c>
      <c r="T70" s="180">
        <f ca="1">_xll.Export_ParabolicVol_SimpleSquareRootCall2($E70,$G70,T$59,$B$21,$B$22,$B$23,$B$24,$B$25,$B$27,$B$28,$F$13)</f>
        <v>1.6934529554754649</v>
      </c>
      <c r="U70" s="180">
        <f ca="1">_xll.Export_ParabolicVol_SimpleSquareRootCall2($E70,$G70,U$59,$B$21,$B$22,$B$23,$B$24,$B$25,$B$27,$B$28,$F$13)</f>
        <v>1.6781108773941171</v>
      </c>
      <c r="V70" s="180">
        <f ca="1">_xll.Export_ParabolicVol_SimpleSquareRootCall2($E70,$G70,V$59,$B$21,$B$22,$B$23,$B$24,$B$25,$B$27,$B$28,$F$13)</f>
        <v>1.6848962411314787</v>
      </c>
      <c r="W70" s="180">
        <f ca="1">_xll.Export_ParabolicVol_SimpleSquareRootCall2($E70,$G70,W$59,$B$21,$B$22,$B$23,$B$24,$B$25,$B$27,$B$28,$F$13)</f>
        <v>1.7127595037759884</v>
      </c>
      <c r="X70" s="180">
        <f ca="1">_xll.Export_ParabolicVol_SimpleSquareRootCall2($E70,$G70,X$59,$B$21,$B$22,$B$23,$B$24,$B$25,$B$27,$B$28,$F$13)</f>
        <v>1.7607733918475861</v>
      </c>
      <c r="Y70" s="180">
        <f ca="1">_xll.Export_ParabolicVol_SimpleSquareRootCall2($E70,$G70,Y$59,$B$21,$B$22,$B$23,$B$24,$B$25,$B$27,$B$28,$F$13)</f>
        <v>1.8280914183593677</v>
      </c>
      <c r="Z70" s="180">
        <f ca="1">_xll.Export_ParabolicVol_SimpleSquareRootCall2($E70,$G70,Z$59,$B$21,$B$22,$B$23,$B$24,$B$25,$B$27,$B$28,$F$13)</f>
        <v>1.913892428897241</v>
      </c>
      <c r="AA70" s="180">
        <f ca="1">_xll.Export_ParabolicVol_SimpleSquareRootCall2($E70,$G70,AA$59,$B$21,$B$22,$B$23,$B$24,$B$25,$B$27,$B$28,$F$13)</f>
        <v>2.0173123667575346</v>
      </c>
      <c r="AB70" s="180">
        <f ca="1">_xll.Export_ParabolicVol_SimpleSquareRootCall2($E70,$G70,AB$59,$B$21,$B$22,$B$23,$B$24,$B$25,$B$27,$B$28,$F$13)</f>
        <v>2.13736576075957</v>
      </c>
      <c r="AC70" s="180">
        <f ca="1">_xll.Export_ParabolicVol_SimpleSquareRootCall2($E70,$G70,AC$59,$B$21,$B$22,$B$23,$B$24,$B$25,$B$27,$B$28,$F$13)</f>
        <v>2.2728610039237358</v>
      </c>
      <c r="AD70" s="180">
        <f ca="1">_xll.Export_ParabolicVol_SimpleSquareRootCall2($E70,$G70,AD$59,$B$21,$B$22,$B$23,$B$24,$B$25,$B$27,$B$28,$F$13)</f>
        <v>2.422315300317432</v>
      </c>
      <c r="AE70" s="180">
        <f ca="1">_xll.Export_ParabolicVol_SimpleSquareRootCall2($E70,$G70,AE$59,$B$21,$B$22,$B$23,$B$24,$B$25,$B$27,$B$28,$F$13)</f>
        <v>2.5838771218950263</v>
      </c>
      <c r="AF70" s="180">
        <f ca="1">_xll.Export_ParabolicVol_SimpleSquareRootCall2($E70,$G70,AF$59,$B$21,$B$22,$B$23,$B$24,$B$25,$B$27,$B$28,$F$13)</f>
        <v>2.7552659335932037</v>
      </c>
      <c r="AG70" s="180">
        <f ca="1">_xll.Export_ParabolicVol_SimpleSquareRootCall2($E70,$G70,AG$59,$B$21,$B$22,$B$23,$B$24,$B$25,$B$27,$B$28,$F$13)</f>
        <v>2.9337404695369336</v>
      </c>
      <c r="AH70" s="180">
        <f ca="1">_xll.Export_ParabolicVol_SimpleSquareRootCall2($E70,$G70,AH$59,$B$21,$B$22,$B$23,$B$24,$B$25,$B$27,$B$28,$F$13)</f>
        <v>3.1161074801543922</v>
      </c>
    </row>
    <row r="71" spans="5:34" ht="15.75" thickBot="1">
      <c r="E71" s="26">
        <v>19</v>
      </c>
      <c r="F71" s="42">
        <v>42055</v>
      </c>
      <c r="G71" s="13">
        <f ca="1">(F71-SUM!$B$4)/365.25</f>
        <v>0.95003422313483921</v>
      </c>
      <c r="H71" s="180"/>
      <c r="I71" s="180">
        <f ca="1">_xll.Export_ParabolicVol_SimpleSquareRootCall2($E71,$G71,I$59,$B$21,$B$22,$B$23,$B$24,$B$25,$B$27,$B$28,$F$13)</f>
        <v>3.7446203461421761</v>
      </c>
      <c r="J71" s="180">
        <f ca="1">_xll.Export_ParabolicVol_SimpleSquareRootCall2($E71,$G71,J$59,$B$21,$B$22,$B$23,$B$24,$B$25,$B$27,$B$28,$F$13)</f>
        <v>3.370927691327545</v>
      </c>
      <c r="K71" s="180">
        <f ca="1">_xll.Export_ParabolicVol_SimpleSquareRootCall2($E71,$G71,K$59,$B$21,$B$22,$B$23,$B$24,$B$25,$B$27,$B$28,$F$13)</f>
        <v>3.0411502174915119</v>
      </c>
      <c r="L71" s="180">
        <f ca="1">_xll.Export_ParabolicVol_SimpleSquareRootCall2($E71,$G71,L$59,$B$21,$B$22,$B$23,$B$24,$B$25,$B$27,$B$28,$F$13)</f>
        <v>2.7528659919738874</v>
      </c>
      <c r="M71" s="180">
        <f ca="1">_xll.Export_ParabolicVol_SimpleSquareRootCall2($E71,$G71,M$59,$B$21,$B$22,$B$23,$B$24,$B$25,$B$27,$B$28,$F$13)</f>
        <v>2.5037154075652102</v>
      </c>
      <c r="N71" s="180">
        <f ca="1">_xll.Export_ParabolicVol_SimpleSquareRootCall2($E71,$G71,N$59,$B$21,$B$22,$B$23,$B$24,$B$25,$B$27,$B$28,$F$13)</f>
        <v>2.2914090081747402</v>
      </c>
      <c r="O71" s="180">
        <f ca="1">_xll.Export_ParabolicVol_SimpleSquareRootCall2($E71,$G71,O$59,$B$21,$B$22,$B$23,$B$24,$B$25,$B$27,$B$28,$F$13)</f>
        <v>2.1137371918417762</v>
      </c>
      <c r="P71" s="180">
        <f ca="1">_xll.Export_ParabolicVol_SimpleSquareRootCall2($E71,$G71,P$59,$B$21,$B$22,$B$23,$B$24,$B$25,$B$27,$B$28,$F$13)</f>
        <v>1.9685839282044915</v>
      </c>
      <c r="Q71" s="180">
        <f ca="1">_xll.Export_ParabolicVol_SimpleSquareRootCall2($E71,$G71,Q$59,$B$21,$B$22,$B$23,$B$24,$B$25,$B$27,$B$28,$F$13)</f>
        <v>1.8539445328946278</v>
      </c>
      <c r="R71" s="180">
        <f ca="1">_xll.Export_ParabolicVol_SimpleSquareRootCall2($E71,$G71,R$59,$B$21,$B$22,$B$23,$B$24,$B$25,$B$27,$B$28,$F$13)</f>
        <v>1.7679455916908644</v>
      </c>
      <c r="S71" s="180">
        <f ca="1">_xll.Export_ParabolicVol_SimpleSquareRootCall2($E71,$G71,S$59,$B$21,$B$22,$B$23,$B$24,$B$25,$B$27,$B$28,$F$13)</f>
        <v>1.7088640922838731</v>
      </c>
      <c r="T71" s="180">
        <f ca="1">_xll.Export_ParabolicVol_SimpleSquareRootCall2($E71,$G71,T$59,$B$21,$B$22,$B$23,$B$24,$B$25,$B$27,$B$28,$F$13)</f>
        <v>1.675142232245443</v>
      </c>
      <c r="U71" s="180">
        <f ca="1">_xll.Export_ParabolicVol_SimpleSquareRootCall2($E71,$G71,U$59,$B$21,$B$22,$B$23,$B$24,$B$25,$B$27,$B$28,$F$13)</f>
        <v>1.6653943342281188</v>
      </c>
      <c r="V71" s="180">
        <f ca="1">_xll.Export_ParabolicVol_SimpleSquareRootCall2($E71,$G71,V$59,$B$21,$B$22,$B$23,$B$24,$B$25,$B$27,$B$28,$F$13)</f>
        <v>1.6784026799514269</v>
      </c>
      <c r="W71" s="180">
        <f ca="1">_xll.Export_ParabolicVol_SimpleSquareRootCall2($E71,$G71,W$59,$B$21,$B$22,$B$23,$B$24,$B$25,$B$27,$B$28,$F$13)</f>
        <v>1.7130997517285627</v>
      </c>
      <c r="X71" s="180">
        <f ca="1">_xll.Export_ParabolicVol_SimpleSquareRootCall2($E71,$G71,X$59,$B$21,$B$22,$B$23,$B$24,$B$25,$B$27,$B$28,$F$13)</f>
        <v>1.7685352400187351</v>
      </c>
      <c r="Y71" s="180">
        <f ca="1">_xll.Export_ParabolicVol_SimpleSquareRootCall2($E71,$G71,Y$59,$B$21,$B$22,$B$23,$B$24,$B$25,$B$27,$B$28,$F$13)</f>
        <v>1.8438271809635216</v>
      </c>
      <c r="Z71" s="180">
        <f ca="1">_xll.Export_ParabolicVol_SimpleSquareRootCall2($E71,$G71,Z$59,$B$21,$B$22,$B$23,$B$24,$B$25,$B$27,$B$28,$F$13)</f>
        <v>1.9380977305688778</v>
      </c>
      <c r="AA71" s="180">
        <f ca="1">_xll.Export_ParabolicVol_SimpleSquareRootCall2($E71,$G71,AA$59,$B$21,$B$22,$B$23,$B$24,$B$25,$B$27,$B$28,$F$13)</f>
        <v>2.0503954096595467</v>
      </c>
      <c r="AB71" s="180">
        <f ca="1">_xll.Export_ParabolicVol_SimpleSquareRootCall2($E71,$G71,AB$59,$B$21,$B$22,$B$23,$B$24,$B$25,$B$27,$B$28,$F$13)</f>
        <v>2.179607228478972</v>
      </c>
      <c r="AC71" s="180">
        <f ca="1">_xll.Export_ParabolicVol_SimpleSquareRootCall2($E71,$G71,AC$59,$B$21,$B$22,$B$23,$B$24,$B$25,$B$27,$B$28,$F$13)</f>
        <v>2.324365958227891</v>
      </c>
      <c r="AD71" s="180">
        <f ca="1">_xll.Export_ParabolicVol_SimpleSquareRootCall2($E71,$G71,AD$59,$B$21,$B$22,$B$23,$B$24,$B$25,$B$27,$B$28,$F$13)</f>
        <v>2.4829599259801594</v>
      </c>
      <c r="AE71" s="180">
        <f ca="1">_xll.Export_ParabolicVol_SimpleSquareRootCall2($E71,$G71,AE$59,$B$21,$B$22,$B$23,$B$24,$B$25,$B$27,$B$28,$F$13)</f>
        <v>2.653254926024573</v>
      </c>
      <c r="AF71" s="180">
        <f ca="1">_xll.Export_ParabolicVol_SimpleSquareRootCall2($E71,$G71,AF$59,$B$21,$B$22,$B$23,$B$24,$B$25,$B$27,$B$28,$F$13)</f>
        <v>2.8326398747283288</v>
      </c>
      <c r="AG71" s="180">
        <f ca="1">_xll.Export_ParabolicVol_SimpleSquareRootCall2($E71,$G71,AG$59,$B$21,$B$22,$B$23,$B$24,$B$25,$B$27,$B$28,$F$13)</f>
        <v>3.0180092239116716</v>
      </c>
      <c r="AH71" s="180">
        <f ca="1">_xll.Export_ParabolicVol_SimpleSquareRootCall2($E71,$G71,AH$59,$B$21,$B$22,$B$23,$B$24,$B$25,$B$27,$B$28,$F$13)</f>
        <v>3.2057952489568686</v>
      </c>
    </row>
    <row r="72" spans="5:34" ht="15.75" thickBot="1">
      <c r="E72" s="26">
        <v>19</v>
      </c>
      <c r="F72" s="42">
        <v>42083</v>
      </c>
      <c r="G72" s="13">
        <f ca="1">(F72-SUM!$B$4)/365.25</f>
        <v>1.0266940451745379</v>
      </c>
      <c r="H72" s="180"/>
      <c r="I72" s="180">
        <f ca="1">_xll.Export_ParabolicVol_SimpleSquareRootCall2($E72,$G72,I$59,$B$21,$B$22,$B$23,$B$24,$B$25,$B$27,$B$28,$F$13)</f>
        <v>3.72116951358083</v>
      </c>
      <c r="J72" s="180">
        <f ca="1">_xll.Export_ParabolicVol_SimpleSquareRootCall2($E72,$G72,J$59,$B$21,$B$22,$B$23,$B$24,$B$25,$B$27,$B$28,$F$13)</f>
        <v>3.3453774075023812</v>
      </c>
      <c r="K72" s="180">
        <f ca="1">_xll.Export_ParabolicVol_SimpleSquareRootCall2($E72,$G72,K$59,$B$21,$B$22,$B$23,$B$24,$B$25,$B$27,$B$28,$F$13)</f>
        <v>3.0141090730031777</v>
      </c>
      <c r="L72" s="180">
        <f ca="1">_xll.Export_ParabolicVol_SimpleSquareRootCall2($E72,$G72,L$59,$B$21,$B$22,$B$23,$B$24,$B$25,$B$27,$B$28,$F$13)</f>
        <v>2.7249672682961581</v>
      </c>
      <c r="M72" s="180">
        <f ca="1">_xll.Export_ParabolicVol_SimpleSquareRootCall2($E72,$G72,M$59,$B$21,$B$22,$B$23,$B$24,$B$25,$B$27,$B$28,$F$13)</f>
        <v>2.4756014561259172</v>
      </c>
      <c r="N72" s="180">
        <f ca="1">_xll.Export_ParabolicVol_SimpleSquareRootCall2($E72,$G72,N$59,$B$21,$B$22,$B$23,$B$24,$B$25,$B$27,$B$28,$F$13)</f>
        <v>2.2637178060421324</v>
      </c>
      <c r="O72" s="180">
        <f ca="1">_xll.Export_ParabolicVol_SimpleSquareRootCall2($E72,$G72,O$59,$B$21,$B$22,$B$23,$B$24,$B$25,$B$27,$B$28,$F$13)</f>
        <v>2.0870917273378615</v>
      </c>
      <c r="P72" s="180">
        <f ca="1">_xll.Export_ParabolicVol_SimpleSquareRootCall2($E72,$G72,P$59,$B$21,$B$22,$B$23,$B$24,$B$25,$B$27,$B$28,$F$13)</f>
        <v>1.9435849156385436</v>
      </c>
      <c r="Q72" s="180">
        <f ca="1">_xll.Export_ParabolicVol_SimpleSquareRootCall2($E72,$G72,Q$59,$B$21,$B$22,$B$23,$B$24,$B$25,$B$27,$B$28,$F$13)</f>
        <v>1.8311666505234885</v>
      </c>
      <c r="R72" s="180">
        <f ca="1">_xll.Export_ParabolicVol_SimpleSquareRootCall2($E72,$G72,R$59,$B$21,$B$22,$B$23,$B$24,$B$25,$B$27,$B$28,$F$13)</f>
        <v>1.747937029767715</v>
      </c>
      <c r="S72" s="180">
        <f ca="1">_xll.Export_ParabolicVol_SimpleSquareRootCall2($E72,$G72,S$59,$B$21,$B$22,$B$23,$B$24,$B$25,$B$27,$B$28,$F$13)</f>
        <v>1.6921487537575746</v>
      </c>
      <c r="T72" s="180">
        <f ca="1">_xll.Export_ParabolicVol_SimpleSquareRootCall2($E72,$G72,T$59,$B$21,$B$22,$B$23,$B$24,$B$25,$B$27,$B$28,$F$13)</f>
        <v>1.6622235143541886</v>
      </c>
      <c r="U72" s="180">
        <f ca="1">_xll.Export_ParabolicVol_SimpleSquareRootCall2($E72,$G72,U$59,$B$21,$B$22,$B$23,$B$24,$B$25,$B$27,$B$28,$F$13)</f>
        <v>1.6567590903562608</v>
      </c>
      <c r="V72" s="180">
        <f ca="1">_xll.Export_ParabolicVol_SimpleSquareRootCall2($E72,$G72,V$59,$B$21,$B$22,$B$23,$B$24,$B$25,$B$27,$B$28,$F$13)</f>
        <v>1.6745237536096267</v>
      </c>
      <c r="W72" s="180">
        <f ca="1">_xll.Export_ParabolicVol_SimpleSquareRootCall2($E72,$G72,W$59,$B$21,$B$22,$B$23,$B$24,$B$25,$B$27,$B$28,$F$13)</f>
        <v>1.714435405250601</v>
      </c>
      <c r="X72" s="180">
        <f ca="1">_xll.Export_ParabolicVol_SimpleSquareRootCall2($E72,$G72,X$59,$B$21,$B$22,$B$23,$B$24,$B$25,$B$27,$B$28,$F$13)</f>
        <v>1.7755238752518931</v>
      </c>
      <c r="Y72" s="180">
        <f ca="1">_xll.Export_ParabolicVol_SimpleSquareRootCall2($E72,$G72,Y$59,$B$21,$B$22,$B$23,$B$24,$B$25,$B$27,$B$28,$F$13)</f>
        <v>1.8568759733992821</v>
      </c>
      <c r="Z72" s="180">
        <f ca="1">_xll.Export_ParabolicVol_SimpleSquareRootCall2($E72,$G72,Z$59,$B$21,$B$22,$B$23,$B$24,$B$25,$B$27,$B$28,$F$13)</f>
        <v>1.9575641860957431</v>
      </c>
      <c r="AA72" s="180">
        <f ca="1">_xll.Export_ParabolicVol_SimpleSquareRootCall2($E72,$G72,AA$59,$B$21,$B$22,$B$23,$B$24,$B$25,$B$27,$B$28,$F$13)</f>
        <v>2.0765614293592383</v>
      </c>
      <c r="AB72" s="180">
        <f ca="1">_xll.Export_ParabolicVol_SimpleSquareRootCall2($E72,$G72,AB$59,$B$21,$B$22,$B$23,$B$24,$B$25,$B$27,$B$28,$F$13)</f>
        <v>2.2126460617290009</v>
      </c>
      <c r="AC72" s="180">
        <f ca="1">_xll.Export_ParabolicVol_SimpleSquareRootCall2($E72,$G72,AC$59,$B$21,$B$22,$B$23,$B$24,$B$25,$B$27,$B$28,$F$13)</f>
        <v>2.3643034598375046</v>
      </c>
      <c r="AD72" s="180">
        <f ca="1">_xll.Export_ParabolicVol_SimpleSquareRootCall2($E72,$G72,AD$59,$B$21,$B$22,$B$23,$B$24,$B$25,$B$27,$B$28,$F$13)</f>
        <v>2.5296328035837314</v>
      </c>
      <c r="AE72" s="180">
        <f ca="1">_xll.Export_ParabolicVol_SimpleSquareRootCall2($E72,$G72,AE$59,$B$21,$B$22,$B$23,$B$24,$B$25,$B$27,$B$28,$F$13)</f>
        <v>2.7062701116163046</v>
      </c>
      <c r="AF72" s="180">
        <f ca="1">_xll.Export_ParabolicVol_SimpleSquareRootCall2($E72,$G72,AF$59,$B$21,$B$22,$B$23,$B$24,$B$25,$B$27,$B$28,$F$13)</f>
        <v>2.8913406407689584</v>
      </c>
      <c r="AG72" s="180">
        <f ca="1">_xll.Export_ParabolicVol_SimpleSquareRootCall2($E72,$G72,AG$59,$B$21,$B$22,$B$23,$B$24,$B$25,$B$27,$B$28,$F$13)</f>
        <v>3.0814549440729633</v>
      </c>
      <c r="AH72" s="180">
        <f ca="1">_xll.Export_ParabolicVol_SimpleSquareRootCall2($E72,$G72,AH$59,$B$21,$B$22,$B$23,$B$24,$B$25,$B$27,$B$28,$F$13)</f>
        <v>3.2727624070935151</v>
      </c>
    </row>
    <row r="73" spans="5:34" ht="15.75" thickBot="1">
      <c r="E73" s="26">
        <v>19</v>
      </c>
      <c r="F73" s="42">
        <v>42111</v>
      </c>
      <c r="G73" s="13">
        <f ca="1">(F73-SUM!$B$4)/365.25</f>
        <v>1.1033538672142369</v>
      </c>
      <c r="H73" s="180"/>
      <c r="I73" s="180">
        <f ca="1">_xll.Export_ParabolicVol_SimpleSquareRootCall2($E73,$G73,I$59,$B$21,$B$22,$B$23,$B$24,$B$25,$B$27,$B$28,$F$13)</f>
        <v>3.698816914169119</v>
      </c>
      <c r="J73" s="180">
        <f ca="1">_xll.Export_ParabolicVol_SimpleSquareRootCall2($E73,$G73,J$59,$B$21,$B$22,$B$23,$B$24,$B$25,$B$27,$B$28,$F$13)</f>
        <v>3.3211048564638315</v>
      </c>
      <c r="K73" s="180">
        <f ca="1">_xll.Export_ParabolicVol_SimpleSquareRootCall2($E73,$G73,K$59,$B$21,$B$22,$B$23,$B$24,$B$25,$B$27,$B$28,$F$13)</f>
        <v>2.9884906489999512</v>
      </c>
      <c r="L73" s="180">
        <f ca="1">_xll.Export_ParabolicVol_SimpleSquareRootCall2($E73,$G73,L$59,$B$21,$B$22,$B$23,$B$24,$B$25,$B$27,$B$28,$F$13)</f>
        <v>2.6986018498829716</v>
      </c>
      <c r="M73" s="180">
        <f ca="1">_xll.Export_ParabolicVol_SimpleSquareRootCall2($E73,$G73,M$59,$B$21,$B$22,$B$23,$B$24,$B$25,$B$27,$B$28,$F$13)</f>
        <v>2.4490974700947197</v>
      </c>
      <c r="N73" s="180">
        <f ca="1">_xll.Export_ParabolicVol_SimpleSquareRootCall2($E73,$G73,N$59,$B$21,$B$22,$B$23,$B$24,$B$25,$B$27,$B$28,$F$13)</f>
        <v>2.2376800761971642</v>
      </c>
      <c r="O73" s="180">
        <f ca="1">_xll.Export_ParabolicVol_SimpleSquareRootCall2($E73,$G73,O$59,$B$21,$B$22,$B$23,$B$24,$B$25,$B$27,$B$28,$F$13)</f>
        <v>2.0621111130023717</v>
      </c>
      <c r="P73" s="180">
        <f ca="1">_xll.Export_ParabolicVol_SimpleSquareRootCall2($E73,$G73,P$59,$B$21,$B$22,$B$23,$B$24,$B$25,$B$27,$B$28,$F$13)</f>
        <v>1.920231252216396</v>
      </c>
      <c r="Q73" s="180">
        <f ca="1">_xll.Export_ParabolicVol_SimpleSquareRootCall2($E73,$G73,Q$59,$B$21,$B$22,$B$23,$B$24,$B$25,$B$27,$B$28,$F$13)</f>
        <v>1.8099851754574501</v>
      </c>
      <c r="R73" s="180">
        <f ca="1">_xll.Export_ParabolicVol_SimpleSquareRootCall2($E73,$G73,R$59,$B$21,$B$22,$B$23,$B$24,$B$25,$B$27,$B$28,$F$13)</f>
        <v>1.7294480491592781</v>
      </c>
      <c r="S73" s="180">
        <f ca="1">_xll.Export_ParabolicVol_SimpleSquareRootCall2($E73,$G73,S$59,$B$21,$B$22,$B$23,$B$24,$B$25,$B$27,$B$28,$F$13)</f>
        <v>1.6768498470886832</v>
      </c>
      <c r="T73" s="180">
        <f ca="1">_xll.Export_ParabolicVol_SimpleSquareRootCall2($E73,$G73,T$59,$B$21,$B$22,$B$23,$B$24,$B$25,$B$27,$B$28,$F$13)</f>
        <v>1.650593157103716</v>
      </c>
      <c r="U73" s="180">
        <f ca="1">_xll.Export_ParabolicVol_SimpleSquareRootCall2($E73,$G73,U$59,$B$21,$B$22,$B$23,$B$24,$B$25,$B$27,$B$28,$F$13)</f>
        <v>1.6492602529807376</v>
      </c>
      <c r="V73" s="180">
        <f ca="1">_xll.Export_ParabolicVol_SimpleSquareRootCall2($E73,$G73,V$59,$B$21,$B$22,$B$23,$B$24,$B$25,$B$27,$B$28,$F$13)</f>
        <v>1.6716058450107751</v>
      </c>
      <c r="W73" s="180">
        <f ca="1">_xll.Export_ParabolicVol_SimpleSquareRootCall2($E73,$G73,W$59,$B$21,$B$22,$B$23,$B$24,$B$25,$B$27,$B$28,$F$13)</f>
        <v>1.7165328842881831</v>
      </c>
      <c r="X73" s="180">
        <f ca="1">_xll.Export_ParabolicVol_SimpleSquareRootCall2($E73,$G73,X$59,$B$21,$B$22,$B$23,$B$24,$B$25,$B$27,$B$28,$F$13)</f>
        <v>1.7830499592947147</v>
      </c>
      <c r="Y73" s="180">
        <f ca="1">_xll.Export_ParabolicVol_SimpleSquareRootCall2($E73,$G73,Y$59,$B$21,$B$22,$B$23,$B$24,$B$25,$B$27,$B$28,$F$13)</f>
        <v>1.8702101337662818</v>
      </c>
      <c r="Z73" s="180">
        <f ca="1">_xll.Export_ParabolicVol_SimpleSquareRootCall2($E73,$G73,Z$59,$B$21,$B$22,$B$23,$B$24,$B$25,$B$27,$B$28,$F$13)</f>
        <v>1.9770325516613643</v>
      </c>
      <c r="AA73" s="180">
        <f ca="1">_xll.Export_ParabolicVol_SimpleSquareRootCall2($E73,$G73,AA$59,$B$21,$B$22,$B$23,$B$24,$B$25,$B$27,$B$28,$F$13)</f>
        <v>2.1024098475672237</v>
      </c>
      <c r="AB73" s="180">
        <f ca="1">_xll.Export_ParabolicVol_SimpleSquareRootCall2($E73,$G73,AB$59,$B$21,$B$22,$B$23,$B$24,$B$25,$B$27,$B$28,$F$13)</f>
        <v>2.2450064201355291</v>
      </c>
      <c r="AC73" s="180">
        <f ca="1">_xll.Export_ParabolicVol_SimpleSquareRootCall2($E73,$G73,AC$59,$B$21,$B$22,$B$23,$B$24,$B$25,$B$27,$B$28,$F$13)</f>
        <v>2.4031549685501008</v>
      </c>
      <c r="AD73" s="180">
        <f ca="1">_xll.Export_ParabolicVol_SimpleSquareRootCall2($E73,$G73,AD$59,$B$21,$B$22,$B$23,$B$24,$B$25,$B$27,$B$28,$F$13)</f>
        <v>2.5747612634444974</v>
      </c>
      <c r="AE73" s="180">
        <f ca="1">_xll.Export_ParabolicVol_SimpleSquareRootCall2($E73,$G73,AE$59,$B$21,$B$22,$B$23,$B$24,$B$25,$B$27,$B$28,$F$13)</f>
        <v>2.7572296680978816</v>
      </c>
      <c r="AF73" s="180">
        <f ca="1">_xll.Export_ParabolicVol_SimpleSquareRootCall2($E73,$G73,AF$59,$B$21,$B$22,$B$23,$B$24,$B$25,$B$27,$B$28,$F$13)</f>
        <v>2.9474239824501995</v>
      </c>
      <c r="AG73" s="180">
        <f ca="1">_xll.Export_ParabolicVol_SimpleSquareRootCall2($E73,$G73,AG$59,$B$21,$B$22,$B$23,$B$24,$B$25,$B$27,$B$28,$F$13)</f>
        <v>3.1416790634128562</v>
      </c>
      <c r="AH73" s="180">
        <f ca="1">_xll.Export_ParabolicVol_SimpleSquareRootCall2($E73,$G73,AH$59,$B$21,$B$22,$B$23,$B$24,$B$25,$B$27,$B$28,$F$13)</f>
        <v>3.3358774886020881</v>
      </c>
    </row>
    <row r="74" spans="5:34" ht="15.75" thickBot="1">
      <c r="E74" s="26">
        <v>19</v>
      </c>
      <c r="F74" s="42">
        <v>42139</v>
      </c>
      <c r="G74" s="13">
        <f ca="1">(F74-SUM!$B$4)/365.25</f>
        <v>1.1800136892539357</v>
      </c>
      <c r="H74" s="180"/>
      <c r="I74" s="180">
        <f ca="1">_xll.Export_ParabolicVol_SimpleSquareRootCall2($E74,$G74,I$59,$B$21,$B$22,$B$23,$B$24,$B$25,$B$27,$B$28,$F$13)</f>
        <v>3.6774442100618407</v>
      </c>
      <c r="J74" s="180">
        <f ca="1">_xll.Export_ParabolicVol_SimpleSquareRootCall2($E74,$G74,J$59,$B$21,$B$22,$B$23,$B$24,$B$25,$B$27,$B$28,$F$13)</f>
        <v>3.2979666820284996</v>
      </c>
      <c r="K74" s="180">
        <f ca="1">_xll.Export_ParabolicVol_SimpleSquareRootCall2($E74,$G74,K$59,$B$21,$B$22,$B$23,$B$24,$B$25,$B$27,$B$28,$F$13)</f>
        <v>2.9641308370579154</v>
      </c>
      <c r="L74" s="180">
        <f ca="1">_xll.Export_ParabolicVol_SimpleSquareRootCall2($E74,$G74,L$59,$B$21,$B$22,$B$23,$B$24,$B$25,$B$27,$B$28,$F$13)</f>
        <v>2.6735890562696172</v>
      </c>
      <c r="M74" s="180">
        <f ca="1">_xll.Export_ParabolicVol_SimpleSquareRootCall2($E74,$G74,M$59,$B$21,$B$22,$B$23,$B$24,$B$25,$B$27,$B$28,$F$13)</f>
        <v>2.4240102645323343</v>
      </c>
      <c r="N74" s="180">
        <f ca="1">_xll.Export_ParabolicVol_SimpleSquareRootCall2($E74,$G74,N$59,$B$21,$B$22,$B$23,$B$24,$B$25,$B$27,$B$28,$F$13)</f>
        <v>2.2130940664784435</v>
      </c>
      <c r="O74" s="180">
        <f ca="1">_xll.Export_ParabolicVol_SimpleSquareRootCall2($E74,$G74,O$59,$B$21,$B$22,$B$23,$B$24,$B$25,$B$27,$B$28,$F$13)</f>
        <v>2.0385888228093449</v>
      </c>
      <c r="P74" s="180">
        <f ca="1">_xll.Export_ParabolicVol_SimpleSquareRootCall2($E74,$G74,P$59,$B$21,$B$22,$B$23,$B$24,$B$25,$B$27,$B$28,$F$13)</f>
        <v>1.8983152747969443</v>
      </c>
      <c r="Q74" s="180">
        <f ca="1">_xll.Export_ParabolicVol_SimpleSquareRootCall2($E74,$G74,Q$59,$B$21,$B$22,$B$23,$B$24,$B$25,$B$27,$B$28,$F$13)</f>
        <v>1.7901947742785203</v>
      </c>
      <c r="R74" s="180">
        <f ca="1">_xll.Export_ParabolicVol_SimpleSquareRootCall2($E74,$G74,R$59,$B$21,$B$22,$B$23,$B$24,$B$25,$B$27,$B$28,$F$13)</f>
        <v>1.7122789296101177</v>
      </c>
      <c r="S74" s="180">
        <f ca="1">_xll.Export_ParabolicVol_SimpleSquareRootCall2($E74,$G74,S$59,$B$21,$B$22,$B$23,$B$24,$B$25,$B$27,$B$28,$F$13)</f>
        <v>1.6627763538024296</v>
      </c>
      <c r="T74" s="180">
        <f ca="1">_xll.Export_ParabolicVol_SimpleSquareRootCall2($E74,$G74,T$59,$B$21,$B$22,$B$23,$B$24,$B$25,$B$27,$B$28,$F$13)</f>
        <v>1.640071732079365</v>
      </c>
      <c r="U74" s="180">
        <f ca="1">_xll.Export_ParabolicVol_SimpleSquareRootCall2($E74,$G74,U$59,$B$21,$B$22,$B$23,$B$24,$B$25,$B$27,$B$28,$F$13)</f>
        <v>1.6427326769915305</v>
      </c>
      <c r="V74" s="180">
        <f ca="1">_xll.Export_ParabolicVol_SimpleSquareRootCall2($E74,$G74,V$59,$B$21,$B$22,$B$23,$B$24,$B$25,$B$27,$B$28,$F$13)</f>
        <v>1.6695006120016418</v>
      </c>
      <c r="W74" s="180">
        <f ca="1">_xll.Export_ParabolicVol_SimpleSquareRootCall2($E74,$G74,W$59,$B$21,$B$22,$B$23,$B$24,$B$25,$B$27,$B$28,$F$13)</f>
        <v>1.7192630383409995</v>
      </c>
      <c r="X74" s="180">
        <f ca="1">_xll.Export_ParabolicVol_SimpleSquareRootCall2($E74,$G74,X$59,$B$21,$B$22,$B$23,$B$24,$B$25,$B$27,$B$28,$F$13)</f>
        <v>1.7910058591432458</v>
      </c>
      <c r="Y74" s="180">
        <f ca="1">_xll.Export_ParabolicVol_SimpleSquareRootCall2($E74,$G74,Y$59,$B$21,$B$22,$B$23,$B$24,$B$25,$B$27,$B$28,$F$13)</f>
        <v>1.8837459062360298</v>
      </c>
      <c r="Z74" s="180">
        <f ca="1">_xll.Export_ParabolicVol_SimpleSquareRootCall2($E74,$G74,Z$59,$B$21,$B$22,$B$23,$B$24,$B$25,$B$27,$B$28,$F$13)</f>
        <v>1.9964454689853437</v>
      </c>
      <c r="AA74" s="180">
        <f ca="1">_xll.Export_ParabolicVol_SimpleSquareRootCall2($E74,$G74,AA$59,$B$21,$B$22,$B$23,$B$24,$B$25,$B$27,$B$28,$F$13)</f>
        <v>2.1279125410667721</v>
      </c>
      <c r="AB74" s="180">
        <f ca="1">_xll.Export_ParabolicVol_SimpleSquareRootCall2($E74,$G74,AB$59,$B$21,$B$22,$B$23,$B$24,$B$25,$B$27,$B$28,$F$13)</f>
        <v>2.2766927523542884</v>
      </c>
      <c r="AC74" s="180">
        <f ca="1">_xll.Export_ParabolicVol_SimpleSquareRootCall2($E74,$G74,AC$59,$B$21,$B$22,$B$23,$B$24,$B$25,$B$27,$B$28,$F$13)</f>
        <v>2.4409615397206799</v>
      </c>
      <c r="AD74" s="180">
        <f ca="1">_xll.Export_ParabolicVol_SimpleSquareRootCall2($E74,$G74,AD$59,$B$21,$B$22,$B$23,$B$24,$B$25,$B$27,$B$28,$F$13)</f>
        <v>2.6184278984731142</v>
      </c>
      <c r="AE74" s="180">
        <f ca="1">_xll.Export_ParabolicVol_SimpleSquareRootCall2($E74,$G74,AE$59,$B$21,$B$22,$B$23,$B$24,$B$25,$B$27,$B$28,$F$13)</f>
        <v>2.8062637205999974</v>
      </c>
      <c r="AF74" s="180">
        <f ca="1">_xll.Export_ParabolicVol_SimpleSquareRootCall2($E74,$G74,AF$59,$B$21,$B$22,$B$23,$B$24,$B$25,$B$27,$B$28,$F$13)</f>
        <v>3.0010747063654382</v>
      </c>
      <c r="AG74" s="180">
        <f ca="1">_xll.Export_ParabolicVol_SimpleSquareRootCall2($E74,$G74,AG$59,$B$21,$B$22,$B$23,$B$24,$B$25,$B$27,$B$28,$F$13)</f>
        <v>3.198929318619363</v>
      </c>
      <c r="AH74" s="180">
        <f ca="1">_xll.Export_ParabolicVol_SimpleSquareRootCall2($E74,$G74,AH$59,$B$21,$B$22,$B$23,$B$24,$B$25,$B$27,$B$28,$F$13)</f>
        <v>3.3954602138768815</v>
      </c>
    </row>
    <row r="75" spans="5:34" ht="15.75" thickBot="1">
      <c r="E75" s="26">
        <v>19</v>
      </c>
      <c r="F75" s="42">
        <v>42174</v>
      </c>
      <c r="G75" s="13">
        <f ca="1">(F75-SUM!$B$4)/365.25</f>
        <v>1.2758384668035592</v>
      </c>
      <c r="H75" s="180"/>
      <c r="I75" s="180">
        <f ca="1">_xll.Export_ParabolicVol_SimpleSquareRootCall2($E75,$G75,I$59,$B$21,$B$22,$B$23,$B$24,$B$25,$B$27,$B$28,$F$13)</f>
        <v>3.651957758872368</v>
      </c>
      <c r="J75" s="180">
        <f ca="1">_xll.Export_ParabolicVol_SimpleSquareRootCall2($E75,$G75,J$59,$B$21,$B$22,$B$23,$B$24,$B$25,$B$27,$B$28,$F$13)</f>
        <v>3.2704602053263656</v>
      </c>
      <c r="K75" s="180">
        <f ca="1">_xll.Export_ParabolicVol_SimpleSquareRootCall2($E75,$G75,K$59,$B$21,$B$22,$B$23,$B$24,$B$25,$B$27,$B$28,$F$13)</f>
        <v>2.9352468626440764</v>
      </c>
      <c r="L75" s="180">
        <f ca="1">_xll.Export_ParabolicVol_SimpleSquareRootCall2($E75,$G75,L$59,$B$21,$B$22,$B$23,$B$24,$B$25,$B$27,$B$28,$F$13)</f>
        <v>2.6440010786430328</v>
      </c>
      <c r="M75" s="180">
        <f ca="1">_xll.Export_ParabolicVol_SimpleSquareRootCall2($E75,$G75,M$59,$B$21,$B$22,$B$23,$B$24,$B$25,$B$27,$B$28,$F$13)</f>
        <v>2.3944045543486241</v>
      </c>
      <c r="N75" s="180">
        <f ca="1">_xll.Export_ParabolicVol_SimpleSquareRootCall2($E75,$G75,N$59,$B$21,$B$22,$B$23,$B$24,$B$25,$B$27,$B$28,$F$13)</f>
        <v>2.1841539386121585</v>
      </c>
      <c r="O75" s="180">
        <f ca="1">_xll.Export_ParabolicVol_SimpleSquareRootCall2($E75,$G75,O$59,$B$21,$B$22,$B$23,$B$24,$B$25,$B$27,$B$28,$F$13)</f>
        <v>2.0109823008267029</v>
      </c>
      <c r="P75" s="180">
        <f ca="1">_xll.Export_ParabolicVol_SimpleSquareRootCall2($E75,$G75,P$59,$B$21,$B$22,$B$23,$B$24,$B$25,$B$27,$B$28,$F$13)</f>
        <v>1.8726868145286977</v>
      </c>
      <c r="Q75" s="180">
        <f ca="1">_xll.Export_ParabolicVol_SimpleSquareRootCall2($E75,$G75,Q$59,$B$21,$B$22,$B$23,$B$24,$B$25,$B$27,$B$28,$F$13)</f>
        <v>1.7671612415298859</v>
      </c>
      <c r="R75" s="180">
        <f ca="1">_xll.Export_ParabolicVol_SimpleSquareRootCall2($E75,$G75,R$59,$B$21,$B$22,$B$23,$B$24,$B$25,$B$27,$B$28,$F$13)</f>
        <v>1.692429444039669</v>
      </c>
      <c r="S75" s="180">
        <f ca="1">_xll.Export_ParabolicVol_SimpleSquareRootCall2($E75,$G75,S$59,$B$21,$B$22,$B$23,$B$24,$B$25,$B$27,$B$28,$F$13)</f>
        <v>1.6466750101312508</v>
      </c>
      <c r="T75" s="180">
        <f ca="1">_xll.Export_ParabolicVol_SimpleSquareRootCall2($E75,$G75,T$59,$B$21,$B$22,$B$23,$B$24,$B$25,$B$27,$B$28,$F$13)</f>
        <v>1.6282616851653262</v>
      </c>
      <c r="U75" s="180">
        <f ca="1">_xll.Export_ParabolicVol_SimpleSquareRootCall2($E75,$G75,U$59,$B$21,$B$22,$B$23,$B$24,$B$25,$B$27,$B$28,$F$13)</f>
        <v>1.6357396998766345</v>
      </c>
      <c r="V75" s="180">
        <f ca="1">_xll.Export_ParabolicVol_SimpleSquareRootCall2($E75,$G75,V$59,$B$21,$B$22,$B$23,$B$24,$B$25,$B$27,$B$28,$F$13)</f>
        <v>1.6678340451339777</v>
      </c>
      <c r="W75" s="180">
        <f ca="1">_xll.Export_ParabolicVol_SimpleSquareRootCall2($E75,$G75,W$59,$B$21,$B$22,$B$23,$B$24,$B$25,$B$27,$B$28,$F$13)</f>
        <v>1.72341205687301</v>
      </c>
      <c r="X75" s="180">
        <f ca="1">_xll.Export_ParabolicVol_SimpleSquareRootCall2($E75,$G75,X$59,$B$21,$B$22,$B$23,$B$24,$B$25,$B$27,$B$28,$F$13)</f>
        <v>1.8014291954181496</v>
      </c>
      <c r="Y75" s="180">
        <f ca="1">_xll.Export_ParabolicVol_SimpleSquareRootCall2($E75,$G75,Y$59,$B$21,$B$22,$B$23,$B$24,$B$25,$B$27,$B$28,$F$13)</f>
        <v>1.9008535833620495</v>
      </c>
      <c r="Z75" s="180">
        <f ca="1">_xll.Export_ParabolicVol_SimpleSquareRootCall2($E75,$G75,Z$59,$B$21,$B$22,$B$23,$B$24,$B$25,$B$27,$B$28,$F$13)</f>
        <v>2.020571750438124</v>
      </c>
      <c r="AA75" s="180">
        <f ca="1">_xll.Export_ParabolicVol_SimpleSquareRootCall2($E75,$G75,AA$59,$B$21,$B$22,$B$23,$B$24,$B$25,$B$27,$B$28,$F$13)</f>
        <v>2.1592802147499084</v>
      </c>
      <c r="AB75" s="180">
        <f ca="1">_xll.Export_ParabolicVol_SimpleSquareRootCall2($E75,$G75,AB$59,$B$21,$B$22,$B$23,$B$24,$B$25,$B$27,$B$28,$F$13)</f>
        <v>2.3153700780739856</v>
      </c>
      <c r="AC75" s="180">
        <f ca="1">_xll.Export_ParabolicVol_SimpleSquareRootCall2($E75,$G75,AC$59,$B$21,$B$22,$B$23,$B$24,$B$25,$B$27,$B$28,$F$13)</f>
        <v>2.4868147031517664</v>
      </c>
      <c r="AD75" s="180">
        <f ca="1">_xll.Export_ParabolicVol_SimpleSquareRootCall2($E75,$G75,AD$59,$B$21,$B$22,$B$23,$B$24,$B$25,$B$27,$B$28,$F$13)</f>
        <v>2.6710735801583372</v>
      </c>
      <c r="AE75" s="180">
        <f ca="1">_xll.Export_ParabolicVol_SimpleSquareRootCall2($E75,$G75,AE$59,$B$21,$B$22,$B$23,$B$24,$B$25,$B$27,$B$28,$F$13)</f>
        <v>2.8650282552389577</v>
      </c>
      <c r="AF75" s="180">
        <f ca="1">_xll.Export_ParabolicVol_SimpleSquareRootCall2($E75,$G75,AF$59,$B$21,$B$22,$B$23,$B$24,$B$25,$B$27,$B$28,$F$13)</f>
        <v>3.0649679874999292</v>
      </c>
      <c r="AG75" s="180">
        <f ca="1">_xll.Export_ParabolicVol_SimpleSquareRootCall2($E75,$G75,AG$59,$B$21,$B$22,$B$23,$B$24,$B$25,$B$27,$B$28,$F$13)</f>
        <v>3.2666426421068566</v>
      </c>
      <c r="AH75" s="180">
        <f ca="1">_xll.Export_ParabolicVol_SimpleSquareRootCall2($E75,$G75,AH$59,$B$21,$B$22,$B$23,$B$24,$B$25,$B$27,$B$28,$F$13)</f>
        <v>3.4653970364966291</v>
      </c>
    </row>
    <row r="76" spans="5:34" ht="15.75" thickBot="1">
      <c r="E76" s="26">
        <v>19</v>
      </c>
      <c r="F76" s="42">
        <v>42202</v>
      </c>
      <c r="G76" s="13">
        <f ca="1">(F76-SUM!$B$4)/365.25</f>
        <v>1.352498288843258</v>
      </c>
      <c r="H76" s="180"/>
      <c r="I76" s="180">
        <f ca="1">_xll.Export_ParabolicVol_SimpleSquareRootCall2($E76,$G76,I$59,$B$21,$B$22,$B$23,$B$24,$B$25,$B$27,$B$28,$F$13)</f>
        <v>3.6324529073284539</v>
      </c>
      <c r="J76" s="180">
        <f ca="1">_xll.Export_ParabolicVol_SimpleSquareRootCall2($E76,$G76,J$59,$B$21,$B$22,$B$23,$B$24,$B$25,$B$27,$B$28,$F$13)</f>
        <v>3.2494690641433537</v>
      </c>
      <c r="K76" s="180">
        <f ca="1">_xll.Export_ParabolicVol_SimpleSquareRootCall2($E76,$G76,K$59,$B$21,$B$22,$B$23,$B$24,$B$25,$B$27,$B$28,$F$13)</f>
        <v>2.9132571102161391</v>
      </c>
      <c r="L76" s="180">
        <f ca="1">_xll.Export_ParabolicVol_SimpleSquareRootCall2($E76,$G76,L$59,$B$21,$B$22,$B$23,$B$24,$B$25,$B$27,$B$28,$F$13)</f>
        <v>2.6215250620561656</v>
      </c>
      <c r="M76" s="180">
        <f ca="1">_xll.Export_ParabolicVol_SimpleSquareRootCall2($E76,$G76,M$59,$B$21,$B$22,$B$23,$B$24,$B$25,$B$27,$B$28,$F$13)</f>
        <v>2.3719650683300024</v>
      </c>
      <c r="N76" s="180">
        <f ca="1">_xll.Export_ParabolicVol_SimpleSquareRootCall2($E76,$G76,N$59,$B$21,$B$22,$B$23,$B$24,$B$25,$B$27,$B$28,$F$13)</f>
        <v>2.1622719124947585</v>
      </c>
      <c r="O76" s="180">
        <f ca="1">_xll.Export_ParabolicVol_SimpleSquareRootCall2($E76,$G76,O$59,$B$21,$B$22,$B$23,$B$24,$B$25,$B$27,$B$28,$F$13)</f>
        <v>1.9901671695396064</v>
      </c>
      <c r="P76" s="180">
        <f ca="1">_xll.Export_ParabolicVol_SimpleSquareRootCall2($E76,$G76,P$59,$B$21,$B$22,$B$23,$B$24,$B$25,$B$27,$B$28,$F$13)</f>
        <v>1.8534301090559095</v>
      </c>
      <c r="Q76" s="180">
        <f ca="1">_xll.Export_ParabolicVol_SimpleSquareRootCall2($E76,$G76,Q$59,$B$21,$B$22,$B$23,$B$24,$B$25,$B$27,$B$28,$F$13)</f>
        <v>1.7499335387724386</v>
      </c>
      <c r="R76" s="180">
        <f ca="1">_xll.Export_ParabolicVol_SimpleSquareRootCall2($E76,$G76,R$59,$B$21,$B$22,$B$23,$B$24,$B$25,$B$27,$B$28,$F$13)</f>
        <v>1.6776803319987883</v>
      </c>
      <c r="S76" s="180">
        <f ca="1">_xll.Export_ParabolicVol_SimpleSquareRootCall2($E76,$G76,S$59,$B$21,$B$22,$B$23,$B$24,$B$25,$B$27,$B$28,$F$13)</f>
        <v>1.6348352341458594</v>
      </c>
      <c r="T76" s="180">
        <f ca="1">_xll.Export_ParabolicVol_SimpleSquareRootCall2($E76,$G76,T$59,$B$21,$B$22,$B$23,$B$24,$B$25,$B$27,$B$28,$F$13)</f>
        <v>1.619746222319612</v>
      </c>
      <c r="U76" s="180">
        <f ca="1">_xll.Export_ParabolicVol_SimpleSquareRootCall2($E76,$G76,U$59,$B$21,$B$22,$B$23,$B$24,$B$25,$B$27,$B$28,$F$13)</f>
        <v>1.6309502183444957</v>
      </c>
      <c r="V76" s="180">
        <f ca="1">_xll.Export_ParabolicVol_SimpleSquareRootCall2($E76,$G76,V$59,$B$21,$B$22,$B$23,$B$24,$B$25,$B$27,$B$28,$F$13)</f>
        <v>1.6671590727152039</v>
      </c>
      <c r="W76" s="180">
        <f ca="1">_xll.Export_ParabolicVol_SimpleSquareRootCall2($E76,$G76,W$59,$B$21,$B$22,$B$23,$B$24,$B$25,$B$27,$B$28,$F$13)</f>
        <v>1.7272232165483168</v>
      </c>
      <c r="X76" s="180">
        <f ca="1">_xll.Export_ParabolicVol_SimpleSquareRootCall2($E76,$G76,X$59,$B$21,$B$22,$B$23,$B$24,$B$25,$B$27,$B$28,$F$13)</f>
        <v>1.8100720657509783</v>
      </c>
      <c r="Y76" s="180">
        <f ca="1">_xll.Export_ParabolicVol_SimpleSquareRootCall2($E76,$G76,Y$59,$B$21,$B$22,$B$23,$B$24,$B$25,$B$27,$B$28,$F$13)</f>
        <v>1.9146321139717248</v>
      </c>
      <c r="Z76" s="180">
        <f ca="1">_xll.Export_ParabolicVol_SimpleSquareRootCall2($E76,$G76,Z$59,$B$21,$B$22,$B$23,$B$24,$B$25,$B$27,$B$28,$F$13)</f>
        <v>2.0397257259867305</v>
      </c>
      <c r="AA76" s="180">
        <f ca="1">_xll.Export_ParabolicVol_SimpleSquareRootCall2($E76,$G76,AA$59,$B$21,$B$22,$B$23,$B$24,$B$25,$B$27,$B$28,$F$13)</f>
        <v>2.1839560425349349</v>
      </c>
      <c r="AB76" s="180">
        <f ca="1">_xll.Export_ParabolicVol_SimpleSquareRootCall2($E76,$G76,AB$59,$B$21,$B$22,$B$23,$B$24,$B$25,$B$27,$B$28,$F$13)</f>
        <v>2.345586197853875</v>
      </c>
      <c r="AC76" s="180">
        <f ca="1">_xll.Export_ParabolicVol_SimpleSquareRootCall2($E76,$G76,AC$59,$B$21,$B$22,$B$23,$B$24,$B$25,$B$27,$B$28,$F$13)</f>
        <v>2.5224241807756766</v>
      </c>
      <c r="AD76" s="180">
        <f ca="1">_xll.Export_ParabolicVol_SimpleSquareRootCall2($E76,$G76,AD$59,$B$21,$B$22,$B$23,$B$24,$B$25,$B$27,$B$28,$F$13)</f>
        <v>2.7117278919441228</v>
      </c>
      <c r="AE76" s="180">
        <f ca="1">_xll.Export_ParabolicVol_SimpleSquareRootCall2($E76,$G76,AE$59,$B$21,$B$22,$B$23,$B$24,$B$25,$B$27,$B$28,$F$13)</f>
        <v>2.9101477530680895</v>
      </c>
      <c r="AF76" s="180">
        <f ca="1">_xll.Export_ParabolicVol_SimpleSquareRootCall2($E76,$G76,AF$59,$B$21,$B$22,$B$23,$B$24,$B$25,$B$27,$B$28,$F$13)</f>
        <v>3.1137257901012867</v>
      </c>
      <c r="AG76" s="180">
        <f ca="1">_xll.Export_ParabolicVol_SimpleSquareRootCall2($E76,$G76,AG$59,$B$21,$B$22,$B$23,$B$24,$B$25,$B$27,$B$28,$F$13)</f>
        <v>3.3179693213728219</v>
      </c>
      <c r="AH76" s="180">
        <f ca="1">_xll.Export_ParabolicVol_SimpleSquareRootCall2($E76,$G76,AH$59,$B$21,$B$22,$B$23,$B$24,$B$25,$B$27,$B$28,$F$13)</f>
        <v>3.518012932703444</v>
      </c>
    </row>
    <row r="77" spans="5:34" ht="15.75" thickBot="1">
      <c r="E77" s="26">
        <v>19</v>
      </c>
      <c r="F77" s="42">
        <v>42237</v>
      </c>
      <c r="G77" s="13">
        <f ca="1">(F77-SUM!$B$4)/365.25</f>
        <v>1.4483230663928817</v>
      </c>
      <c r="H77" s="180"/>
      <c r="I77" s="180">
        <f ca="1">_xll.Export_ParabolicVol_SimpleSquareRootCall2($E77,$G77,I$59,$B$21,$B$22,$B$23,$B$24,$B$25,$B$27,$B$28,$F$13)</f>
        <v>3.6090653776008161</v>
      </c>
      <c r="J77" s="180">
        <f ca="1">_xll.Export_ParabolicVol_SimpleSquareRootCall2($E77,$G77,J$59,$B$21,$B$22,$B$23,$B$24,$B$25,$B$27,$B$28,$F$13)</f>
        <v>3.2243642784347157</v>
      </c>
      <c r="K77" s="180">
        <f ca="1">_xll.Export_ParabolicVol_SimpleSquareRootCall2($E77,$G77,K$59,$B$21,$B$22,$B$23,$B$24,$B$25,$B$27,$B$28,$F$13)</f>
        <v>2.8870155840153564</v>
      </c>
      <c r="L77" s="180">
        <f ca="1">_xll.Export_ParabolicVol_SimpleSquareRootCall2($E77,$G77,L$59,$B$21,$B$22,$B$23,$B$24,$B$25,$B$27,$B$28,$F$13)</f>
        <v>2.5947579628458093</v>
      </c>
      <c r="M77" s="180">
        <f ca="1">_xll.Export_ParabolicVol_SimpleSquareRootCall2($E77,$G77,M$59,$B$21,$B$22,$B$23,$B$24,$B$25,$B$27,$B$28,$F$13)</f>
        <v>2.3452968234495808</v>
      </c>
      <c r="N77" s="180">
        <f ca="1">_xll.Export_ParabolicVol_SimpleSquareRootCall2($E77,$G77,N$59,$B$21,$B$22,$B$23,$B$24,$B$25,$B$27,$B$28,$F$13)</f>
        <v>2.136325136918277</v>
      </c>
      <c r="O77" s="180">
        <f ca="1">_xll.Export_ParabolicVol_SimpleSquareRootCall2($E77,$G77,O$59,$B$21,$B$22,$B$23,$B$24,$B$25,$B$27,$B$28,$F$13)</f>
        <v>1.9655509111126446</v>
      </c>
      <c r="P77" s="180">
        <f ca="1">_xll.Export_ParabolicVol_SimpleSquareRootCall2($E77,$G77,P$59,$B$21,$B$22,$B$23,$B$24,$B$25,$B$27,$B$28,$F$13)</f>
        <v>1.8307320841911148</v>
      </c>
      <c r="Q77" s="180">
        <f ca="1">_xll.Export_ParabolicVol_SimpleSquareRootCall2($E77,$G77,Q$59,$B$21,$B$22,$B$23,$B$24,$B$25,$B$27,$B$28,$F$13)</f>
        <v>1.7297165124132405</v>
      </c>
      <c r="R77" s="180">
        <f ca="1">_xll.Export_ParabolicVol_SimpleSquareRootCall2($E77,$G77,R$59,$B$21,$B$22,$B$23,$B$24,$B$25,$B$27,$B$28,$F$13)</f>
        <v>1.6604821706965609</v>
      </c>
      <c r="S77" s="180">
        <f ca="1">_xll.Export_ParabolicVol_SimpleSquareRootCall2($E77,$G77,S$59,$B$21,$B$22,$B$23,$B$24,$B$25,$B$27,$B$28,$F$13)</f>
        <v>1.6211715385084728</v>
      </c>
      <c r="T77" s="180">
        <f ca="1">_xll.Export_ParabolicVol_SimpleSquareRootCall2($E77,$G77,T$59,$B$21,$B$22,$B$23,$B$24,$B$25,$B$27,$B$28,$F$13)</f>
        <v>1.6101139247704006</v>
      </c>
      <c r="U77" s="180">
        <f ca="1">_xll.Export_ParabolicVol_SimpleSquareRootCall2($E77,$G77,U$59,$B$21,$B$22,$B$23,$B$24,$B$25,$B$27,$B$28,$F$13)</f>
        <v>1.6258301845738201</v>
      </c>
      <c r="V77" s="180">
        <f ca="1">_xll.Export_ParabolicVol_SimpleSquareRootCall2($E77,$G77,V$59,$B$21,$B$22,$B$23,$B$24,$B$25,$B$27,$B$28,$F$13)</f>
        <v>1.6670156048852025</v>
      </c>
      <c r="W77" s="180">
        <f ca="1">_xll.Export_ParabolicVol_SimpleSquareRootCall2($E77,$G77,W$59,$B$21,$B$22,$B$23,$B$24,$B$25,$B$27,$B$28,$F$13)</f>
        <v>1.732498430853719</v>
      </c>
      <c r="X77" s="180">
        <f ca="1">_xll.Export_ParabolicVol_SimpleSquareRootCall2($E77,$G77,X$59,$B$21,$B$22,$B$23,$B$24,$B$25,$B$27,$B$28,$F$13)</f>
        <v>1.8211734055124944</v>
      </c>
      <c r="Y77" s="180">
        <f ca="1">_xll.Export_ParabolicVol_SimpleSquareRootCall2($E77,$G77,Y$59,$B$21,$B$22,$B$23,$B$24,$B$25,$B$27,$B$28,$F$13)</f>
        <v>1.9319117700270043</v>
      </c>
      <c r="Z77" s="180">
        <f ca="1">_xll.Export_ParabolicVol_SimpleSquareRootCall2($E77,$G77,Z$59,$B$21,$B$22,$B$23,$B$24,$B$25,$B$27,$B$28,$F$13)</f>
        <v>2.0634514930203522</v>
      </c>
      <c r="AA77" s="180">
        <f ca="1">_xll.Export_ParabolicVol_SimpleSquareRootCall2($E77,$G77,AA$59,$B$21,$B$22,$B$23,$B$24,$B$25,$B$27,$B$28,$F$13)</f>
        <v>2.2142741775478458</v>
      </c>
      <c r="AB77" s="180">
        <f ca="1">_xll.Export_ParabolicVol_SimpleSquareRootCall2($E77,$G77,AB$59,$B$21,$B$22,$B$23,$B$24,$B$25,$B$27,$B$28,$F$13)</f>
        <v>2.3824781905002093</v>
      </c>
      <c r="AC77" s="180">
        <f ca="1">_xll.Export_ParabolicVol_SimpleSquareRootCall2($E77,$G77,AC$59,$B$21,$B$22,$B$23,$B$24,$B$25,$B$27,$B$28,$F$13)</f>
        <v>2.5656609809723276</v>
      </c>
      <c r="AD77" s="180">
        <f ca="1">_xll.Export_ParabolicVol_SimpleSquareRootCall2($E77,$G77,AD$59,$B$21,$B$22,$B$23,$B$24,$B$25,$B$27,$B$28,$F$13)</f>
        <v>2.7608269764703706</v>
      </c>
      <c r="AE77" s="180">
        <f ca="1">_xll.Export_ParabolicVol_SimpleSquareRootCall2($E77,$G77,AE$59,$B$21,$B$22,$B$23,$B$24,$B$25,$B$27,$B$28,$F$13)</f>
        <v>2.9643402366925695</v>
      </c>
      <c r="AF77" s="180">
        <f ca="1">_xll.Export_ParabolicVol_SimpleSquareRootCall2($E77,$G77,AF$59,$B$21,$B$22,$B$23,$B$24,$B$25,$B$27,$B$28,$F$13)</f>
        <v>3.1719422228873291</v>
      </c>
      <c r="AG77" s="180">
        <f ca="1">_xll.Export_ParabolicVol_SimpleSquareRootCall2($E77,$G77,AG$59,$B$21,$B$22,$B$23,$B$24,$B$25,$B$27,$B$28,$F$13)</f>
        <v>3.3788533076390044</v>
      </c>
      <c r="AH77" s="180">
        <f ca="1">_xll.Export_ParabolicVol_SimpleSquareRootCall2($E77,$G77,AH$59,$B$21,$B$22,$B$23,$B$24,$B$25,$B$27,$B$28,$F$13)</f>
        <v>3.5799705644845714</v>
      </c>
    </row>
    <row r="78" spans="5:34" ht="15.75" thickBot="1">
      <c r="E78" s="26">
        <v>19</v>
      </c>
      <c r="F78" s="42">
        <v>42265</v>
      </c>
      <c r="G78" s="13">
        <f ca="1">(F78-SUM!$B$4)/365.25</f>
        <v>1.5249828884325805</v>
      </c>
      <c r="H78" s="180"/>
      <c r="I78" s="180">
        <f ca="1">_xll.Export_ParabolicVol_SimpleSquareRootCall2($E78,$G78,I$59,$B$21,$B$22,$B$23,$B$24,$B$25,$B$27,$B$28,$F$13)</f>
        <v>3.5910798433843114</v>
      </c>
      <c r="J78" s="180">
        <f ca="1">_xll.Export_ParabolicVol_SimpleSquareRootCall2($E78,$G78,J$59,$B$21,$B$22,$B$23,$B$24,$B$25,$B$27,$B$28,$F$13)</f>
        <v>3.2051042619882564</v>
      </c>
      <c r="K78" s="180">
        <f ca="1">_xll.Export_ParabolicVol_SimpleSquareRootCall2($E78,$G78,K$59,$B$21,$B$22,$B$23,$B$24,$B$25,$B$27,$B$28,$F$13)</f>
        <v>2.866924615061992</v>
      </c>
      <c r="L78" s="180">
        <f ca="1">_xll.Export_ParabolicVol_SimpleSquareRootCall2($E78,$G78,L$59,$B$21,$B$22,$B$23,$B$24,$B$25,$B$27,$B$28,$F$13)</f>
        <v>2.5743039175055595</v>
      </c>
      <c r="M78" s="180">
        <f ca="1">_xll.Export_ParabolicVol_SimpleSquareRootCall2($E78,$G78,M$59,$B$21,$B$22,$B$23,$B$24,$B$25,$B$27,$B$28,$F$13)</f>
        <v>2.3249582980835259</v>
      </c>
      <c r="N78" s="180">
        <f ca="1">_xll.Export_ParabolicVol_SimpleSquareRootCall2($E78,$G78,N$59,$B$21,$B$22,$B$23,$B$24,$B$25,$B$27,$B$28,$F$13)</f>
        <v>2.1165796311190879</v>
      </c>
      <c r="O78" s="180">
        <f ca="1">_xll.Export_ParabolicVol_SimpleSquareRootCall2($E78,$G78,O$59,$B$21,$B$22,$B$23,$B$24,$B$25,$B$27,$B$28,$F$13)</f>
        <v>1.946865636974817</v>
      </c>
      <c r="P78" s="180">
        <f ca="1">_xll.Export_ParabolicVol_SimpleSquareRootCall2($E78,$G78,P$59,$B$21,$B$22,$B$23,$B$24,$B$25,$B$27,$B$28,$F$13)</f>
        <v>1.8135579414204481</v>
      </c>
      <c r="Q78" s="180">
        <f ca="1">_xll.Export_ParabolicVol_SimpleSquareRootCall2($E78,$G78,Q$59,$B$21,$B$22,$B$23,$B$24,$B$25,$B$27,$B$28,$F$13)</f>
        <v>1.7144853349093019</v>
      </c>
      <c r="R78" s="180">
        <f ca="1">_xll.Export_ParabolicVol_SimpleSquareRootCall2($E78,$G78,R$59,$B$21,$B$22,$B$23,$B$24,$B$25,$B$27,$B$28,$F$13)</f>
        <v>1.6476068356839839</v>
      </c>
      <c r="S78" s="180">
        <f ca="1">_xll.Export_ParabolicVol_SimpleSquareRootCall2($E78,$G78,S$59,$B$21,$B$22,$B$23,$B$24,$B$25,$B$27,$B$28,$F$13)</f>
        <v>1.6110480246458412</v>
      </c>
      <c r="T78" s="180">
        <f ca="1">_xll.Export_ParabolicVol_SimpleSquareRootCall2($E78,$G78,T$59,$B$21,$B$22,$B$23,$B$24,$B$25,$B$27,$B$28,$F$13)</f>
        <v>1.6031239927856618</v>
      </c>
      <c r="U78" s="180">
        <f ca="1">_xll.Export_ParabolicVol_SimpleSquareRootCall2($E78,$G78,U$59,$B$21,$B$22,$B$23,$B$24,$B$25,$B$27,$B$28,$F$13)</f>
        <v>1.6223430887490591</v>
      </c>
      <c r="V78" s="180">
        <f ca="1">_xll.Export_ParabolicVol_SimpleSquareRootCall2($E78,$G78,V$59,$B$21,$B$22,$B$23,$B$24,$B$25,$B$27,$B$28,$F$13)</f>
        <v>1.667387151661559</v>
      </c>
      <c r="W78" s="180">
        <f ca="1">_xll.Export_ParabolicVol_SimpleSquareRootCall2($E78,$G78,W$59,$B$21,$B$22,$B$23,$B$24,$B$25,$B$27,$B$28,$F$13)</f>
        <v>1.7370657859887875</v>
      </c>
      <c r="X78" s="180">
        <f ca="1">_xll.Export_ParabolicVol_SimpleSquareRootCall2($E78,$G78,X$59,$B$21,$B$22,$B$23,$B$24,$B$25,$B$27,$B$28,$F$13)</f>
        <v>1.8302443120674017</v>
      </c>
      <c r="Y78" s="180">
        <f ca="1">_xll.Export_ParabolicVol_SimpleSquareRootCall2($E78,$G78,Y$59,$B$21,$B$22,$B$23,$B$24,$B$25,$B$27,$B$28,$F$13)</f>
        <v>1.9457472828719922</v>
      </c>
      <c r="Z78" s="180">
        <f ca="1">_xll.Export_ParabolicVol_SimpleSquareRootCall2($E78,$G78,Z$59,$B$21,$B$22,$B$23,$B$24,$B$25,$B$27,$B$28,$F$13)</f>
        <v>2.0822419818351432</v>
      </c>
      <c r="AA78" s="180">
        <f ca="1">_xll.Export_ParabolicVol_SimpleSquareRootCall2($E78,$G78,AA$59,$B$21,$B$22,$B$23,$B$24,$B$25,$B$27,$B$28,$F$13)</f>
        <v>2.2381092265539579</v>
      </c>
      <c r="AB78" s="180">
        <f ca="1">_xll.Export_ParabolicVol_SimpleSquareRootCall2($E78,$G78,AB$59,$B$21,$B$22,$B$23,$B$24,$B$25,$B$27,$B$28,$F$13)</f>
        <v>2.4113121458573121</v>
      </c>
      <c r="AC78" s="180">
        <f ca="1">_xll.Export_ParabolicVol_SimpleSquareRootCall2($E78,$G78,AC$59,$B$21,$B$22,$B$23,$B$24,$B$25,$B$27,$B$28,$F$13)</f>
        <v>2.5992772455137043</v>
      </c>
      <c r="AD78" s="180">
        <f ca="1">_xll.Export_ParabolicVol_SimpleSquareRootCall2($E78,$G78,AD$59,$B$21,$B$22,$B$23,$B$24,$B$25,$B$27,$B$28,$F$13)</f>
        <v>2.7988056358942615</v>
      </c>
      <c r="AE78" s="180">
        <f ca="1">_xll.Export_ParabolicVol_SimpleSquareRootCall2($E78,$G78,AE$59,$B$21,$B$22,$B$23,$B$24,$B$25,$B$27,$B$28,$F$13)</f>
        <v>3.0060350244381451</v>
      </c>
      <c r="AF78" s="180">
        <f ca="1">_xll.Export_ParabolicVol_SimpleSquareRootCall2($E78,$G78,AF$59,$B$21,$B$22,$B$23,$B$24,$B$25,$B$27,$B$28,$F$13)</f>
        <v>3.2164738575294773</v>
      </c>
      <c r="AG78" s="180">
        <f ca="1">_xll.Export_ParabolicVol_SimpleSquareRootCall2($E78,$G78,AG$59,$B$21,$B$22,$B$23,$B$24,$B$25,$B$27,$B$28,$F$13)</f>
        <v>3.4251263861499694</v>
      </c>
      <c r="AH78" s="180">
        <f ca="1">_xll.Export_ParabolicVol_SimpleSquareRootCall2($E78,$G78,AH$59,$B$21,$B$22,$B$23,$B$24,$B$25,$B$27,$B$28,$F$13)</f>
        <v>3.6267198889088865</v>
      </c>
    </row>
    <row r="79" spans="5:34" ht="15.75" thickBot="1">
      <c r="E79" s="26">
        <v>19</v>
      </c>
      <c r="F79" s="42">
        <v>42293</v>
      </c>
      <c r="G79" s="13">
        <f ca="1">(F79-SUM!$B$4)/365.25</f>
        <v>1.6016427104722792</v>
      </c>
      <c r="H79" s="180"/>
      <c r="I79" s="180">
        <f ca="1">_xll.Export_ParabolicVol_SimpleSquareRootCall2($E79,$G79,I$59,$B$21,$B$22,$B$23,$B$24,$B$25,$B$27,$B$28,$F$13)</f>
        <v>3.5736843508553715</v>
      </c>
      <c r="J79" s="180">
        <f ca="1">_xll.Export_ParabolicVol_SimpleSquareRootCall2($E79,$G79,J$59,$B$21,$B$22,$B$23,$B$24,$B$25,$B$27,$B$28,$F$13)</f>
        <v>3.1865127441585943</v>
      </c>
      <c r="K79" s="180">
        <f ca="1">_xll.Export_ParabolicVol_SimpleSquareRootCall2($E79,$G79,K$59,$B$21,$B$22,$B$23,$B$24,$B$25,$B$27,$B$28,$F$13)</f>
        <v>2.8475638426261338</v>
      </c>
      <c r="L79" s="180">
        <f ca="1">_xll.Export_ParabolicVol_SimpleSquareRootCall2($E79,$G79,L$59,$B$21,$B$22,$B$23,$B$24,$B$25,$B$27,$B$28,$F$13)</f>
        <v>2.5546248337892741</v>
      </c>
      <c r="M79" s="180">
        <f ca="1">_xll.Export_ParabolicVol_SimpleSquareRootCall2($E79,$G79,M$59,$B$21,$B$22,$B$23,$B$24,$B$25,$B$27,$B$28,$F$13)</f>
        <v>2.3054226327183436</v>
      </c>
      <c r="N79" s="180">
        <f ca="1">_xll.Export_ParabolicVol_SimpleSquareRootCall2($E79,$G79,N$59,$B$21,$B$22,$B$23,$B$24,$B$25,$B$27,$B$28,$F$13)</f>
        <v>2.0976482853119975</v>
      </c>
      <c r="O79" s="180">
        <f ca="1">_xll.Export_ParabolicVol_SimpleSquareRootCall2($E79,$G79,O$59,$B$21,$B$22,$B$23,$B$24,$B$25,$B$27,$B$28,$F$13)</f>
        <v>1.9289896722456013</v>
      </c>
      <c r="P79" s="180">
        <f ca="1">_xll.Export_ParabolicVol_SimpleSquareRootCall2($E79,$G79,P$59,$B$21,$B$22,$B$23,$B$24,$B$25,$B$27,$B$28,$F$13)</f>
        <v>1.797172711051924</v>
      </c>
      <c r="Q79" s="180">
        <f ca="1">_xll.Export_ParabolicVol_SimpleSquareRootCall2($E79,$G79,Q$59,$B$21,$B$22,$B$23,$B$24,$B$25,$B$27,$B$28,$F$13)</f>
        <v>1.7000078479325609</v>
      </c>
      <c r="R79" s="180">
        <f ca="1">_xll.Export_ParabolicVol_SimpleSquareRootCall2($E79,$G79,R$59,$B$21,$B$22,$B$23,$B$24,$B$25,$B$27,$B$28,$F$13)</f>
        <v>1.6354359167925354</v>
      </c>
      <c r="S79" s="180">
        <f ca="1">_xll.Export_ParabolicVol_SimpleSquareRootCall2($E79,$G79,S$59,$B$21,$B$22,$B$23,$B$24,$B$25,$B$27,$B$28,$F$13)</f>
        <v>1.6015663239740925</v>
      </c>
      <c r="T79" s="180">
        <f ca="1">_xll.Export_ParabolicVol_SimpleSquareRootCall2($E79,$G79,T$59,$B$21,$B$22,$B$23,$B$24,$B$25,$B$27,$B$28,$F$13)</f>
        <v>1.5967004903851878</v>
      </c>
      <c r="U79" s="180">
        <f ca="1">_xll.Export_ParabolicVol_SimpleSquareRootCall2($E79,$G79,U$59,$B$21,$B$22,$B$23,$B$24,$B$25,$B$27,$B$28,$F$13)</f>
        <v>1.6193344851255473</v>
      </c>
      <c r="V79" s="180">
        <f ca="1">_xll.Export_ParabolicVol_SimpleSquareRootCall2($E79,$G79,V$59,$B$21,$B$22,$B$23,$B$24,$B$25,$B$27,$B$28,$F$13)</f>
        <v>1.6681364615432317</v>
      </c>
      <c r="W79" s="180">
        <f ca="1">_xll.Export_ParabolicVol_SimpleSquareRootCall2($E79,$G79,W$59,$B$21,$B$22,$B$23,$B$24,$B$25,$B$27,$B$28,$F$13)</f>
        <v>1.7418965598663521</v>
      </c>
      <c r="X79" s="180">
        <f ca="1">_xll.Export_ParabolicVol_SimpleSquareRootCall2($E79,$G79,X$59,$B$21,$B$22,$B$23,$B$24,$B$25,$B$27,$B$28,$F$13)</f>
        <v>1.8394491967998472</v>
      </c>
      <c r="Y79" s="180">
        <f ca="1">_xll.Export_ParabolicVol_SimpleSquareRootCall2($E79,$G79,Y$59,$B$21,$B$22,$B$23,$B$24,$B$25,$B$27,$B$28,$F$13)</f>
        <v>1.9595701061672175</v>
      </c>
      <c r="Z79" s="180">
        <f ca="1">_xll.Export_ParabolicVol_SimpleSquareRootCall2($E79,$G79,Z$59,$B$21,$B$22,$B$23,$B$24,$B$25,$B$27,$B$28,$F$13)</f>
        <v>2.1008532266891775</v>
      </c>
      <c r="AA79" s="180">
        <f ca="1">_xll.Export_ParabolicVol_SimpleSquareRootCall2($E79,$G79,AA$59,$B$21,$B$22,$B$23,$B$24,$B$25,$B$27,$B$28,$F$13)</f>
        <v>2.2615756772084628</v>
      </c>
      <c r="AB79" s="180">
        <f ca="1">_xll.Export_ParabolicVol_SimpleSquareRootCall2($E79,$G79,AB$59,$B$21,$B$22,$B$23,$B$24,$B$25,$B$27,$B$28,$F$13)</f>
        <v>2.4395626491563429</v>
      </c>
      <c r="AC79" s="180">
        <f ca="1">_xll.Export_ParabolicVol_SimpleSquareRootCall2($E79,$G79,AC$59,$B$21,$B$22,$B$23,$B$24,$B$25,$B$27,$B$28,$F$13)</f>
        <v>2.6320679113898535</v>
      </c>
      <c r="AD79" s="180">
        <f ca="1">_xll.Export_ParabolicVol_SimpleSquareRootCall2($E79,$G79,AD$59,$B$21,$B$22,$B$23,$B$24,$B$25,$B$27,$B$28,$F$13)</f>
        <v>2.8356892917636509</v>
      </c>
      <c r="AE79" s="180">
        <f ca="1">_xll.Export_ParabolicVol_SimpleSquareRootCall2($E79,$G79,AE$59,$B$21,$B$22,$B$23,$B$24,$B$25,$B$27,$B$28,$F$13)</f>
        <v>3.0463411193333343</v>
      </c>
      <c r="AF79" s="180">
        <f ca="1">_xll.Export_ParabolicVol_SimpleSquareRootCall2($E79,$G79,AF$59,$B$21,$B$22,$B$23,$B$24,$B$25,$B$27,$B$28,$F$13)</f>
        <v>3.2593059167810274</v>
      </c>
      <c r="AG79" s="180">
        <f ca="1">_xll.Export_ParabolicVol_SimpleSquareRootCall2($E79,$G79,AG$59,$B$21,$B$22,$B$23,$B$24,$B$25,$B$27,$B$28,$F$13)</f>
        <v>3.469384035203734</v>
      </c>
      <c r="AH79" s="180">
        <f ca="1">_xll.Export_ParabolicVol_SimpleSquareRootCall2($E79,$G79,AH$59,$B$21,$B$22,$B$23,$B$24,$B$25,$B$27,$B$28,$F$13)</f>
        <v>3.6711508028341151</v>
      </c>
    </row>
    <row r="80" spans="5:34" ht="15.75" thickBot="1">
      <c r="E80" s="26">
        <v>19</v>
      </c>
      <c r="F80" s="42">
        <v>42328</v>
      </c>
      <c r="G80" s="13">
        <f ca="1">(F80-SUM!$B$4)/365.25</f>
        <v>1.6974674880219027</v>
      </c>
      <c r="H80" s="180"/>
      <c r="I80" s="180">
        <f ca="1">_xll.Export_ParabolicVol_SimpleSquareRootCall2($E80,$G80,I$59,$B$21,$B$22,$B$23,$B$24,$B$25,$B$27,$B$28,$F$13)</f>
        <v>3.5527042384578849</v>
      </c>
      <c r="J80" s="180">
        <f ca="1">_xll.Export_ParabolicVol_SimpleSquareRootCall2($E80,$G80,J$59,$B$21,$B$22,$B$23,$B$24,$B$25,$B$27,$B$28,$F$13)</f>
        <v>3.1641363164180274</v>
      </c>
      <c r="K80" s="180">
        <f ca="1">_xll.Export_ParabolicVol_SimpleSquareRootCall2($E80,$G80,K$59,$B$21,$B$22,$B$23,$B$24,$B$25,$B$27,$B$28,$F$13)</f>
        <v>2.824303154670603</v>
      </c>
      <c r="L80" s="180">
        <f ca="1">_xll.Export_ParabolicVol_SimpleSquareRootCall2($E80,$G80,L$59,$B$21,$B$22,$B$23,$B$24,$B$25,$B$27,$B$28,$F$13)</f>
        <v>2.5310218944907898</v>
      </c>
      <c r="M80" s="180">
        <f ca="1">_xll.Export_ParabolicVol_SimpleSquareRootCall2($E80,$G80,M$59,$B$21,$B$22,$B$23,$B$24,$B$25,$B$27,$B$28,$F$13)</f>
        <v>2.2820329891884077</v>
      </c>
      <c r="N80" s="180">
        <f ca="1">_xll.Export_ParabolicVol_SimpleSquareRootCall2($E80,$G80,N$59,$B$21,$B$22,$B$23,$B$24,$B$25,$B$27,$B$28,$F$13)</f>
        <v>2.0750267739427604</v>
      </c>
      <c r="O80" s="180">
        <f ca="1">_xll.Export_ParabolicVol_SimpleSquareRootCall2($E80,$G80,O$59,$B$21,$B$22,$B$23,$B$24,$B$25,$B$27,$B$28,$F$13)</f>
        <v>1.9076793941652619</v>
      </c>
      <c r="P80" s="180">
        <f ca="1">_xll.Export_ParabolicVol_SimpleSquareRootCall2($E80,$G80,P$59,$B$21,$B$22,$B$23,$B$24,$B$25,$B$27,$B$28,$F$13)</f>
        <v>1.7776979040191716</v>
      </c>
      <c r="Q80" s="180">
        <f ca="1">_xll.Export_ParabolicVol_SimpleSquareRootCall2($E80,$G80,Q$59,$B$21,$B$22,$B$23,$B$24,$B$25,$B$27,$B$28,$F$13)</f>
        <v>1.6828707444049302</v>
      </c>
      <c r="R80" s="180">
        <f ca="1">_xll.Export_ParabolicVol_SimpleSquareRootCall2($E80,$G80,R$59,$B$21,$B$22,$B$23,$B$24,$B$25,$B$27,$B$28,$F$13)</f>
        <v>1.6211170045617067</v>
      </c>
      <c r="S80" s="180">
        <f ca="1">_xll.Export_ParabolicVol_SimpleSquareRootCall2($E80,$G80,S$59,$B$21,$B$22,$B$23,$B$24,$B$25,$B$27,$B$28,$F$13)</f>
        <v>1.59052678346537</v>
      </c>
      <c r="T80" s="180">
        <f ca="1">_xll.Export_ParabolicVol_SimpleSquareRootCall2($E80,$G80,T$59,$B$21,$B$22,$B$23,$B$24,$B$25,$B$27,$B$28,$F$13)</f>
        <v>1.5893850775929599</v>
      </c>
      <c r="U80" s="180">
        <f ca="1">_xll.Export_ParabolicVol_SimpleSquareRootCall2($E80,$G80,U$59,$B$21,$B$22,$B$23,$B$24,$B$25,$B$27,$B$28,$F$13)</f>
        <v>1.6161728292366968</v>
      </c>
      <c r="V80" s="180">
        <f ca="1">_xll.Export_ParabolicVol_SimpleSquareRootCall2($E80,$G80,V$59,$B$21,$B$22,$B$23,$B$24,$B$25,$B$27,$B$28,$F$13)</f>
        <v>1.6695406784711229</v>
      </c>
      <c r="W80" s="180">
        <f ca="1">_xll.Export_ParabolicVol_SimpleSquareRootCall2($E80,$G80,W$59,$B$21,$B$22,$B$23,$B$24,$B$25,$B$27,$B$28,$F$13)</f>
        <v>1.7482532476772721</v>
      </c>
      <c r="X80" s="180">
        <f ca="1">_xll.Export_ParabolicVol_SimpleSquareRootCall2($E80,$G80,X$59,$B$21,$B$22,$B$23,$B$24,$B$25,$B$27,$B$28,$F$13)</f>
        <v>1.8511042728892104</v>
      </c>
      <c r="Y80" s="180">
        <f ca="1">_xll.Export_ParabolicVol_SimpleSquareRootCall2($E80,$G80,Y$59,$B$21,$B$22,$B$23,$B$24,$B$25,$B$27,$B$28,$F$13)</f>
        <v>1.9768055789979269</v>
      </c>
      <c r="Z80" s="180">
        <f ca="1">_xll.Export_ParabolicVol_SimpleSquareRootCall2($E80,$G80,Z$59,$B$21,$B$22,$B$23,$B$24,$B$25,$B$27,$B$28,$F$13)</f>
        <v>2.1238558940030421</v>
      </c>
      <c r="AA80" s="180">
        <f ca="1">_xll.Export_ParabolicVol_SimpleSquareRootCall2($E80,$G80,AA$59,$B$21,$B$22,$B$23,$B$24,$B$25,$B$27,$B$28,$F$13)</f>
        <v>2.2903989395959723</v>
      </c>
      <c r="AB80" s="180">
        <f ca="1">_xll.Export_ParabolicVol_SimpleSquareRootCall2($E80,$G80,AB$59,$B$21,$B$22,$B$23,$B$24,$B$25,$B$27,$B$28,$F$13)</f>
        <v>2.4740841325261687</v>
      </c>
      <c r="AC80" s="180">
        <f ca="1">_xll.Export_ParabolicVol_SimpleSquareRootCall2($E80,$G80,AC$59,$B$21,$B$22,$B$23,$B$24,$B$25,$B$27,$B$28,$F$13)</f>
        <v>2.671947354156381</v>
      </c>
      <c r="AD80" s="180">
        <f ca="1">_xll.Export_ParabolicVol_SimpleSquareRootCall2($E80,$G80,AD$59,$B$21,$B$22,$B$23,$B$24,$B$25,$B$27,$B$28,$F$13)</f>
        <v>2.8803330161287493</v>
      </c>
      <c r="AE80" s="180">
        <f ca="1">_xll.Export_ParabolicVol_SimpleSquareRootCall2($E80,$G80,AE$59,$B$21,$B$22,$B$23,$B$24,$B$25,$B$27,$B$28,$F$13)</f>
        <v>3.0948810597319341</v>
      </c>
      <c r="AF80" s="180">
        <f ca="1">_xll.Export_ParabolicVol_SimpleSquareRootCall2($E80,$G80,AF$59,$B$21,$B$22,$B$23,$B$24,$B$25,$B$27,$B$28,$F$13)</f>
        <v>3.3106021220115496</v>
      </c>
      <c r="AG80" s="180">
        <f ca="1">_xll.Export_ParabolicVol_SimpleSquareRootCall2($E80,$G80,AG$59,$B$21,$B$22,$B$23,$B$24,$B$25,$B$27,$B$28,$F$13)</f>
        <v>3.5220591157739705</v>
      </c>
      <c r="AH80" s="180">
        <f ca="1">_xll.Export_ParabolicVol_SimpleSquareRootCall2($E80,$G80,AH$59,$B$21,$B$22,$B$23,$B$24,$B$25,$B$27,$B$28,$F$13)</f>
        <v>3.7236622095582059</v>
      </c>
    </row>
    <row r="81" spans="5:34" ht="15.75" thickBot="1">
      <c r="E81" s="26">
        <v>19</v>
      </c>
      <c r="F81" s="42">
        <v>42356</v>
      </c>
      <c r="G81" s="13">
        <f ca="1">(F81-SUM!$B$4)/365.25</f>
        <v>1.7741273100616017</v>
      </c>
      <c r="H81" s="180"/>
      <c r="I81" s="180">
        <f ca="1">_xll.Export_ParabolicVol_SimpleSquareRootCall2($E81,$G81,I$59,$B$21,$B$22,$B$23,$B$24,$B$25,$B$27,$B$28,$F$13)</f>
        <v>3.5364855942604372</v>
      </c>
      <c r="J81" s="180">
        <f ca="1">_xll.Export_ParabolicVol_SimpleSquareRootCall2($E81,$G81,J$59,$B$21,$B$22,$B$23,$B$24,$B$25,$B$27,$B$28,$F$13)</f>
        <v>3.1468716418612512</v>
      </c>
      <c r="K81" s="180">
        <f ca="1">_xll.Export_ParabolicVol_SimpleSquareRootCall2($E81,$G81,K$59,$B$21,$B$22,$B$23,$B$24,$B$25,$B$27,$B$28,$F$13)</f>
        <v>2.8063864634212345</v>
      </c>
      <c r="L81" s="180">
        <f ca="1">_xll.Export_ParabolicVol_SimpleSquareRootCall2($E81,$G81,L$59,$B$21,$B$22,$B$23,$B$24,$B$25,$B$27,$B$28,$F$13)</f>
        <v>2.5128709437599825</v>
      </c>
      <c r="M81" s="180">
        <f ca="1">_xll.Export_ParabolicVol_SimpleSquareRootCall2($E81,$G81,M$59,$B$21,$B$22,$B$23,$B$24,$B$25,$B$27,$B$28,$F$13)</f>
        <v>2.2640763868760483</v>
      </c>
      <c r="N81" s="180">
        <f ca="1">_xll.Export_ParabolicVol_SimpleSquareRootCall2($E81,$G81,N$59,$B$21,$B$22,$B$23,$B$24,$B$25,$B$27,$B$28,$F$13)</f>
        <v>2.0576927840390664</v>
      </c>
      <c r="O81" s="180">
        <f ca="1">_xll.Export_ParabolicVol_SimpleSquareRootCall2($E81,$G81,O$59,$B$21,$B$22,$B$23,$B$24,$B$25,$B$27,$B$28,$F$13)</f>
        <v>1.8913872992449867</v>
      </c>
      <c r="P81" s="180">
        <f ca="1">_xll.Export_ParabolicVol_SimpleSquareRootCall2($E81,$G81,P$59,$B$21,$B$22,$B$23,$B$24,$B$25,$B$27,$B$28,$F$13)</f>
        <v>1.7628524597389659</v>
      </c>
      <c r="Q81" s="180">
        <f ca="1">_xll.Export_ParabolicVol_SimpleSquareRootCall2($E81,$G81,Q$59,$B$21,$B$22,$B$23,$B$24,$B$25,$B$27,$B$28,$F$13)</f>
        <v>1.6698597796064334</v>
      </c>
      <c r="R81" s="180">
        <f ca="1">_xll.Export_ParabolicVol_SimpleSquareRootCall2($E81,$G81,R$59,$B$21,$B$22,$B$23,$B$24,$B$25,$B$27,$B$28,$F$13)</f>
        <v>1.6103116706739191</v>
      </c>
      <c r="S81" s="180">
        <f ca="1">_xll.Export_ParabolicVol_SimpleSquareRootCall2($E81,$G81,S$59,$B$21,$B$22,$B$23,$B$24,$B$25,$B$27,$B$28,$F$13)</f>
        <v>1.5822834396135803</v>
      </c>
      <c r="T81" s="180">
        <f ca="1">_xll.Export_ParabolicVol_SimpleSquareRootCall2($E81,$G81,T$59,$B$21,$B$22,$B$23,$B$24,$B$25,$B$27,$B$28,$F$13)</f>
        <v>1.5840473993758368</v>
      </c>
      <c r="U81" s="180">
        <f ca="1">_xll.Export_ParabolicVol_SimpleSquareRootCall2($E81,$G81,U$59,$B$21,$B$22,$B$23,$B$24,$B$25,$B$27,$B$28,$F$13)</f>
        <v>1.6140725029671743</v>
      </c>
      <c r="V81" s="180">
        <f ca="1">_xll.Export_ParabolicVol_SimpleSquareRootCall2($E81,$G81,V$59,$B$21,$B$22,$B$23,$B$24,$B$25,$B$27,$B$28,$F$13)</f>
        <v>1.6709950081413703</v>
      </c>
      <c r="W81" s="180">
        <f ca="1">_xll.Export_ParabolicVol_SimpleSquareRootCall2($E81,$G81,W$59,$B$21,$B$22,$B$23,$B$24,$B$25,$B$27,$B$28,$F$13)</f>
        <v>1.7535581576121297</v>
      </c>
      <c r="X81" s="180">
        <f ca="1">_xll.Export_ParabolicVol_SimpleSquareRootCall2($E81,$G81,X$59,$B$21,$B$22,$B$23,$B$24,$B$25,$B$27,$B$28,$F$13)</f>
        <v>1.8605215317314727</v>
      </c>
      <c r="Y81" s="180">
        <f ca="1">_xll.Export_ParabolicVol_SimpleSquareRootCall2($E81,$G81,Y$59,$B$21,$B$22,$B$23,$B$24,$B$25,$B$27,$B$28,$F$13)</f>
        <v>1.9905436089160886</v>
      </c>
      <c r="Z81" s="180">
        <f ca="1">_xll.Export_ParabolicVol_SimpleSquareRootCall2($E81,$G81,Z$59,$B$21,$B$22,$B$23,$B$24,$B$25,$B$27,$B$28,$F$13)</f>
        <v>2.1420442849976404</v>
      </c>
      <c r="AA81" s="180">
        <f ca="1">_xll.Export_ParabolicVol_SimpleSquareRootCall2($E81,$G81,AA$59,$B$21,$B$22,$B$23,$B$24,$B$25,$B$27,$B$28,$F$13)</f>
        <v>2.3130577865226027</v>
      </c>
      <c r="AB81" s="180">
        <f ca="1">_xll.Export_ParabolicVol_SimpleSquareRootCall2($E81,$G81,AB$59,$B$21,$B$22,$B$23,$B$24,$B$25,$B$27,$B$28,$F$13)</f>
        <v>2.5010905545062965</v>
      </c>
      <c r="AC81" s="180">
        <f ca="1">_xll.Export_ParabolicVol_SimpleSquareRootCall2($E81,$G81,AC$59,$B$21,$B$22,$B$23,$B$24,$B$25,$B$27,$B$28,$F$13)</f>
        <v>2.7030029909800093</v>
      </c>
      <c r="AD81" s="180">
        <f ca="1">_xll.Export_ParabolicVol_SimpleSquareRootCall2($E81,$G81,AD$59,$B$21,$B$22,$B$23,$B$24,$B$25,$B$27,$B$28,$F$13)</f>
        <v>2.9149377795446676</v>
      </c>
      <c r="AE81" s="180">
        <f ca="1">_xll.Export_ParabolicVol_SimpleSquareRootCall2($E81,$G81,AE$59,$B$21,$B$22,$B$23,$B$24,$B$25,$B$27,$B$28,$F$13)</f>
        <v>3.1323196721486388</v>
      </c>
      <c r="AF81" s="180">
        <f ca="1">_xll.Export_ParabolicVol_SimpleSquareRootCall2($E81,$G81,AF$59,$B$21,$B$22,$B$23,$B$24,$B$25,$B$27,$B$28,$F$13)</f>
        <v>3.3499505673194339</v>
      </c>
      <c r="AG81" s="180">
        <f ca="1">_xll.Export_ParabolicVol_SimpleSquareRootCall2($E81,$G81,AG$59,$B$21,$B$22,$B$23,$B$24,$B$25,$B$27,$B$28,$F$13)</f>
        <v>3.5622174860573383</v>
      </c>
      <c r="AH81" s="180">
        <f ca="1">_xll.Export_ParabolicVol_SimpleSquareRootCall2($E81,$G81,AH$59,$B$21,$B$22,$B$23,$B$24,$B$25,$B$27,$B$28,$F$13)</f>
        <v>3.7634179541427994</v>
      </c>
    </row>
    <row r="82" spans="5:34" ht="15.75" thickBot="1">
      <c r="E82" s="26">
        <v>19</v>
      </c>
      <c r="F82" s="42">
        <v>42384</v>
      </c>
      <c r="G82" s="13">
        <f ca="1">(F82-SUM!$B$4)/365.25</f>
        <v>1.8507871321013005</v>
      </c>
      <c r="H82" s="180"/>
      <c r="I82" s="180">
        <f ca="1">_xll.Export_ParabolicVol_SimpleSquareRootCall2($E82,$G82,I$59,$B$21,$B$22,$B$23,$B$24,$B$25,$B$27,$B$28,$F$13)</f>
        <v>3.5207335084664586</v>
      </c>
      <c r="J82" s="180">
        <f ca="1">_xll.Export_ParabolicVol_SimpleSquareRootCall2($E82,$G82,J$59,$B$21,$B$22,$B$23,$B$24,$B$25,$B$27,$B$28,$F$13)</f>
        <v>3.130130564917498</v>
      </c>
      <c r="K82" s="180">
        <f ca="1">_xll.Export_ParabolicVol_SimpleSquareRootCall2($E82,$G82,K$59,$B$21,$B$22,$B$23,$B$24,$B$25,$B$27,$B$28,$F$13)</f>
        <v>2.789037674985464</v>
      </c>
      <c r="L82" s="180">
        <f ca="1">_xll.Export_ParabolicVol_SimpleSquareRootCall2($E82,$G82,L$59,$B$21,$B$22,$B$23,$B$24,$B$25,$B$27,$B$28,$F$13)</f>
        <v>2.4953192661848247</v>
      </c>
      <c r="M82" s="180">
        <f ca="1">_xll.Export_ParabolicVol_SimpleSquareRootCall2($E82,$G82,M$59,$B$21,$B$22,$B$23,$B$24,$B$25,$B$27,$B$28,$F$13)</f>
        <v>2.2467374936820095</v>
      </c>
      <c r="N82" s="180">
        <f ca="1">_xll.Export_ParabolicVol_SimpleSquareRootCall2($E82,$G82,N$59,$B$21,$B$22,$B$23,$B$24,$B$25,$B$27,$B$28,$F$13)</f>
        <v>2.0409821781793598</v>
      </c>
      <c r="O82" s="180">
        <f ca="1">_xll.Export_ParabolicVol_SimpleSquareRootCall2($E82,$G82,O$59,$B$21,$B$22,$B$23,$B$24,$B$25,$B$27,$B$28,$F$13)</f>
        <v>1.8757118296785928</v>
      </c>
      <c r="P82" s="180">
        <f ca="1">_xll.Export_ParabolicVol_SimpleSquareRootCall2($E82,$G82,P$59,$B$21,$B$22,$B$23,$B$24,$B$25,$B$27,$B$28,$F$13)</f>
        <v>1.7486049079891315</v>
      </c>
      <c r="Q82" s="180">
        <f ca="1">_xll.Export_ParabolicVol_SimpleSquareRootCall2($E82,$G82,Q$59,$B$21,$B$22,$B$23,$B$24,$B$25,$B$27,$B$28,$F$13)</f>
        <v>1.657416553677231</v>
      </c>
      <c r="R82" s="180">
        <f ca="1">_xll.Export_ParabolicVol_SimpleSquareRootCall2($E82,$G82,R$59,$B$21,$B$22,$B$23,$B$24,$B$25,$B$27,$B$28,$F$13)</f>
        <v>1.6000330846198354</v>
      </c>
      <c r="S82" s="180">
        <f ca="1">_xll.Export_ParabolicVol_SimpleSquareRootCall2($E82,$G82,S$59,$B$21,$B$22,$B$23,$B$24,$B$25,$B$27,$B$28,$F$13)</f>
        <v>1.5745155374491018</v>
      </c>
      <c r="T82" s="180">
        <f ca="1">_xll.Export_ParabolicVol_SimpleSquareRootCall2($E82,$G82,T$59,$B$21,$B$22,$B$23,$B$24,$B$25,$B$27,$B$28,$F$13)</f>
        <v>1.5791238890970518</v>
      </c>
      <c r="U82" s="180">
        <f ca="1">_xll.Export_ParabolicVol_SimpleSquareRootCall2($E82,$G82,U$59,$B$21,$B$22,$B$23,$B$24,$B$25,$B$27,$B$28,$F$13)</f>
        <v>1.6123151526849657</v>
      </c>
      <c r="V82" s="180">
        <f ca="1">_xll.Export_ParabolicVol_SimpleSquareRootCall2($E82,$G82,V$59,$B$21,$B$22,$B$23,$B$24,$B$25,$B$27,$B$28,$F$13)</f>
        <v>1.6727108391244236</v>
      </c>
      <c r="W82" s="180">
        <f ca="1">_xll.Export_ParabolicVol_SimpleSquareRootCall2($E82,$G82,W$59,$B$21,$B$22,$B$23,$B$24,$B$25,$B$27,$B$28,$F$13)</f>
        <v>1.7590319455085035</v>
      </c>
      <c r="X82" s="180">
        <f ca="1">_xll.Export_ParabolicVol_SimpleSquareRootCall2($E82,$G82,X$59,$B$21,$B$22,$B$23,$B$24,$B$25,$B$27,$B$28,$F$13)</f>
        <v>1.8700024937787947</v>
      </c>
      <c r="Y82" s="180">
        <f ca="1">_xll.Export_ParabolicVol_SimpleSquareRootCall2($E82,$G82,Y$59,$B$21,$B$22,$B$23,$B$24,$B$25,$B$27,$B$28,$F$13)</f>
        <v>2.0042257207212635</v>
      </c>
      <c r="Z82" s="180">
        <f ca="1">_xll.Export_ParabolicVol_SimpleSquareRootCall2($E82,$G82,Z$59,$B$21,$B$22,$B$23,$B$24,$B$25,$B$27,$B$28,$F$13)</f>
        <v>2.160040457975466</v>
      </c>
      <c r="AA82" s="180">
        <f ca="1">_xll.Export_ParabolicVol_SimpleSquareRootCall2($E82,$G82,AA$59,$B$21,$B$22,$B$23,$B$24,$B$25,$B$27,$B$28,$F$13)</f>
        <v>2.3353691688579077</v>
      </c>
      <c r="AB82" s="180">
        <f ca="1">_xll.Export_ParabolicVol_SimpleSquareRootCall2($E82,$G82,AB$59,$B$21,$B$22,$B$23,$B$24,$B$25,$B$27,$B$28,$F$13)</f>
        <v>2.5275734919753776</v>
      </c>
      <c r="AC82" s="180">
        <f ca="1">_xll.Export_ParabolicVol_SimpleSquareRootCall2($E82,$G82,AC$59,$B$21,$B$22,$B$23,$B$24,$B$25,$B$27,$B$28,$F$13)</f>
        <v>2.7333376370337379</v>
      </c>
      <c r="AD82" s="180">
        <f ca="1">_xll.Export_ParabolicVol_SimpleSquareRootCall2($E82,$G82,AD$59,$B$21,$B$22,$B$23,$B$24,$B$25,$B$27,$B$28,$F$13)</f>
        <v>2.948603814336729</v>
      </c>
      <c r="AE82" s="180">
        <f ca="1">_xll.Export_ParabolicVol_SimpleSquareRootCall2($E82,$G82,AE$59,$B$21,$B$22,$B$23,$B$24,$B$25,$B$27,$B$28,$F$13)</f>
        <v>3.1685857754527111</v>
      </c>
      <c r="AF82" s="180">
        <f ca="1">_xll.Export_ParabolicVol_SimpleSquareRootCall2($E82,$G82,AF$59,$B$21,$B$22,$B$23,$B$24,$B$25,$B$27,$B$28,$F$13)</f>
        <v>3.3878847278676809</v>
      </c>
      <c r="AG82" s="180">
        <f ca="1">_xll.Export_ParabolicVol_SimpleSquareRootCall2($E82,$G82,AG$59,$B$21,$B$22,$B$23,$B$24,$B$25,$B$27,$B$28,$F$13)</f>
        <v>3.6007243272607417</v>
      </c>
      <c r="AH82" s="180">
        <f ca="1">_xll.Export_ParabolicVol_SimpleSquareRootCall2($E82,$G82,AH$59,$B$21,$B$22,$B$23,$B$24,$B$25,$B$27,$B$28,$F$13)</f>
        <v>3.8013064155831158</v>
      </c>
    </row>
    <row r="83" spans="5:34" ht="15.75" thickBot="1">
      <c r="E83" s="26">
        <v>19</v>
      </c>
      <c r="F83" s="42">
        <v>42419</v>
      </c>
      <c r="G83" s="13">
        <f ca="1">(F83-SUM!$B$4)/365.25</f>
        <v>1.946611909650924</v>
      </c>
      <c r="H83" s="180"/>
      <c r="I83" s="180">
        <f ca="1">_xll.Export_ParabolicVol_SimpleSquareRootCall2($E83,$G83,I$59,$B$21,$B$22,$B$23,$B$24,$B$25,$B$27,$B$28,$F$13)</f>
        <v>3.5016547671362668</v>
      </c>
      <c r="J83" s="180">
        <f ca="1">_xll.Export_ParabolicVol_SimpleSquareRootCall2($E83,$G83,J$59,$B$21,$B$22,$B$23,$B$24,$B$25,$B$27,$B$28,$F$13)</f>
        <v>3.1098884224446777</v>
      </c>
      <c r="K83" s="180">
        <f ca="1">_xll.Export_ParabolicVol_SimpleSquareRootCall2($E83,$G83,K$59,$B$21,$B$22,$B$23,$B$24,$B$25,$B$27,$B$28,$F$13)</f>
        <v>2.7680922444818674</v>
      </c>
      <c r="L83" s="180">
        <f ca="1">_xll.Export_ParabolicVol_SimpleSquareRootCall2($E83,$G83,L$59,$B$21,$B$22,$B$23,$B$24,$B$25,$B$27,$B$28,$F$13)</f>
        <v>2.4741598018757136</v>
      </c>
      <c r="M83" s="180">
        <f ca="1">_xll.Export_ParabolicVol_SimpleSquareRootCall2($E83,$G83,M$59,$B$21,$B$22,$B$23,$B$24,$B$25,$B$27,$B$28,$F$13)</f>
        <v>2.2258667948240003</v>
      </c>
      <c r="N83" s="180">
        <f ca="1">_xll.Export_ParabolicVol_SimpleSquareRootCall2($E83,$G83,N$59,$B$21,$B$22,$B$23,$B$24,$B$25,$B$27,$B$28,$F$13)</f>
        <v>2.0209030434138091</v>
      </c>
      <c r="O83" s="180">
        <f ca="1">_xll.Export_ParabolicVol_SimpleSquareRootCall2($E83,$G83,O$59,$B$21,$B$22,$B$23,$B$24,$B$25,$B$27,$B$28,$F$13)</f>
        <v>1.8569166592763087</v>
      </c>
      <c r="P83" s="180">
        <f ca="1">_xll.Export_ParabolicVol_SimpleSquareRootCall2($E83,$G83,P$59,$B$21,$B$22,$B$23,$B$24,$B$25,$B$27,$B$28,$F$13)</f>
        <v>1.7315691130492812</v>
      </c>
      <c r="Q83" s="180">
        <f ca="1">_xll.Export_ParabolicVol_SimpleSquareRootCall2($E83,$G83,Q$59,$B$21,$B$22,$B$23,$B$24,$B$25,$B$27,$B$28,$F$13)</f>
        <v>1.6425957961614284</v>
      </c>
      <c r="R83" s="180">
        <f ca="1">_xll.Export_ParabolicVol_SimpleSquareRootCall2($E83,$G83,R$59,$B$21,$B$22,$B$23,$B$24,$B$25,$B$27,$B$28,$F$13)</f>
        <v>1.5878636614142072</v>
      </c>
      <c r="S83" s="180">
        <f ca="1">_xll.Export_ParabolicVol_SimpleSquareRootCall2($E83,$G83,S$59,$B$21,$B$22,$B$23,$B$24,$B$25,$B$27,$B$28,$F$13)</f>
        <v>1.5654165698114015</v>
      </c>
      <c r="T83" s="180">
        <f ca="1">_xll.Export_ParabolicVol_SimpleSquareRootCall2($E83,$G83,T$59,$B$21,$B$22,$B$23,$B$24,$B$25,$B$27,$B$28,$F$13)</f>
        <v>1.5734994960931379</v>
      </c>
      <c r="U83" s="180">
        <f ca="1">_xll.Export_ParabolicVol_SimpleSquareRootCall2($E83,$G83,U$59,$B$21,$B$22,$B$23,$B$24,$B$25,$B$27,$B$28,$F$13)</f>
        <v>1.6105545375795505</v>
      </c>
      <c r="V83" s="180">
        <f ca="1">_xll.Export_ParabolicVol_SimpleSquareRootCall2($E83,$G83,V$59,$B$21,$B$22,$B$23,$B$24,$B$25,$B$27,$B$28,$F$13)</f>
        <v>1.6751842202528344</v>
      </c>
      <c r="W83" s="180">
        <f ca="1">_xll.Export_ParabolicVol_SimpleSquareRootCall2($E83,$G83,W$59,$B$21,$B$22,$B$23,$B$24,$B$25,$B$27,$B$28,$F$13)</f>
        <v>1.7660805122943553</v>
      </c>
      <c r="X83" s="180">
        <f ca="1">_xll.Export_ParabolicVol_SimpleSquareRootCall2($E83,$G83,X$59,$B$21,$B$22,$B$23,$B$24,$B$25,$B$27,$B$28,$F$13)</f>
        <v>1.8819210594208076</v>
      </c>
      <c r="Y83" s="180">
        <f ca="1">_xll.Export_ParabolicVol_SimpleSquareRootCall2($E83,$G83,Y$59,$B$21,$B$22,$B$23,$B$24,$B$25,$B$27,$B$28,$F$13)</f>
        <v>2.0212374878992807</v>
      </c>
      <c r="Z83" s="180">
        <f ca="1">_xll.Export_ParabolicVol_SimpleSquareRootCall2($E83,$G83,Z$59,$B$21,$B$22,$B$23,$B$24,$B$25,$B$27,$B$28,$F$13)</f>
        <v>2.1822643411524174</v>
      </c>
      <c r="AA83" s="180">
        <f ca="1">_xll.Export_ParabolicVol_SimpleSquareRootCall2($E83,$G83,AA$59,$B$21,$B$22,$B$23,$B$24,$B$25,$B$27,$B$28,$F$13)</f>
        <v>2.3627814520681261</v>
      </c>
      <c r="AB83" s="180">
        <f ca="1">_xll.Export_ParabolicVol_SimpleSquareRootCall2($E83,$G83,AB$59,$B$21,$B$22,$B$23,$B$24,$B$25,$B$27,$B$28,$F$13)</f>
        <v>2.5599672333956165</v>
      </c>
      <c r="AC83" s="180">
        <f ca="1">_xll.Export_ParabolicVol_SimpleSquareRootCall2($E83,$G83,AC$59,$B$21,$B$22,$B$23,$B$24,$B$25,$B$27,$B$28,$F$13)</f>
        <v>2.7702850677611459</v>
      </c>
      <c r="AD83" s="180">
        <f ca="1">_xll.Export_ParabolicVol_SimpleSquareRootCall2($E83,$G83,AD$59,$B$21,$B$22,$B$23,$B$24,$B$25,$B$27,$B$28,$F$13)</f>
        <v>2.9894287898414618</v>
      </c>
      <c r="AE83" s="180">
        <f ca="1">_xll.Export_ParabolicVol_SimpleSquareRootCall2($E83,$G83,AE$59,$B$21,$B$22,$B$23,$B$24,$B$25,$B$27,$B$28,$F$13)</f>
        <v>3.2123547107270731</v>
      </c>
      <c r="AF83" s="180">
        <f ca="1">_xll.Export_ParabolicVol_SimpleSquareRootCall2($E83,$G83,AF$59,$B$21,$B$22,$B$23,$B$24,$B$25,$B$27,$B$28,$F$13)</f>
        <v>3.433424763967071</v>
      </c>
      <c r="AG83" s="180">
        <f ca="1">_xll.Export_ParabolicVol_SimpleSquareRootCall2($E83,$G83,AG$59,$B$21,$B$22,$B$23,$B$24,$B$25,$B$27,$B$28,$F$13)</f>
        <v>3.6466759713344143</v>
      </c>
      <c r="AH83" s="180">
        <f ca="1">_xll.Export_ParabolicVol_SimpleSquareRootCall2($E83,$G83,AH$59,$B$21,$B$22,$B$23,$B$24,$B$25,$B$27,$B$28,$F$13)</f>
        <v>3.846213838781539</v>
      </c>
    </row>
    <row r="84" spans="5:34" ht="15.75" thickBot="1">
      <c r="E84" s="26">
        <v>19</v>
      </c>
      <c r="F84" s="42">
        <v>42447</v>
      </c>
      <c r="G84" s="13">
        <f ca="1">(F84-SUM!$B$4)/365.25</f>
        <v>2.023271731690623</v>
      </c>
      <c r="H84" s="180"/>
      <c r="I84" s="180">
        <f ca="1">_xll.Export_ParabolicVol_SimpleSquareRootCall2($E84,$G84,I$59,$B$21,$B$22,$B$23,$B$24,$B$25,$B$27,$B$28,$F$13)</f>
        <v>3.4868488963062978</v>
      </c>
      <c r="J84" s="180">
        <f ca="1">_xll.Export_ParabolicVol_SimpleSquareRootCall2($E84,$G84,J$59,$B$21,$B$22,$B$23,$B$24,$B$25,$B$27,$B$28,$F$13)</f>
        <v>3.0942049473916344</v>
      </c>
      <c r="K84" s="180">
        <f ca="1">_xll.Export_ParabolicVol_SimpleSquareRootCall2($E84,$G84,K$59,$B$21,$B$22,$B$23,$B$24,$B$25,$B$27,$B$28,$F$13)</f>
        <v>2.7518870704274163</v>
      </c>
      <c r="L84" s="180">
        <f ca="1">_xll.Export_ParabolicVol_SimpleSquareRootCall2($E84,$G84,L$59,$B$21,$B$22,$B$23,$B$24,$B$25,$B$27,$B$28,$F$13)</f>
        <v>2.4578119151869449</v>
      </c>
      <c r="M84" s="180">
        <f ca="1">_xll.Export_ParabolicVol_SimpleSquareRootCall2($E84,$G84,M$59,$B$21,$B$22,$B$23,$B$24,$B$25,$B$27,$B$28,$F$13)</f>
        <v>2.2097659899845392</v>
      </c>
      <c r="N84" s="180">
        <f ca="1">_xll.Export_ParabolicVol_SimpleSquareRootCall2($E84,$G84,N$59,$B$21,$B$22,$B$23,$B$24,$B$25,$B$27,$B$28,$F$13)</f>
        <v>2.0054392631813069</v>
      </c>
      <c r="O84" s="180">
        <f ca="1">_xll.Export_ParabolicVol_SimpleSquareRootCall2($E84,$G84,O$59,$B$21,$B$22,$B$23,$B$24,$B$25,$B$27,$B$28,$F$13)</f>
        <v>1.8424718341615978</v>
      </c>
      <c r="P84" s="180">
        <f ca="1">_xll.Export_ParabolicVol_SimpleSquareRootCall2($E84,$G84,P$59,$B$21,$B$22,$B$23,$B$24,$B$25,$B$27,$B$28,$F$13)</f>
        <v>1.7185120222599561</v>
      </c>
      <c r="Q84" s="180">
        <f ca="1">_xll.Export_ParabolicVol_SimpleSquareRootCall2($E84,$G84,Q$59,$B$21,$B$22,$B$23,$B$24,$B$25,$B$27,$B$28,$F$13)</f>
        <v>1.6312799508878164</v>
      </c>
      <c r="R84" s="180">
        <f ca="1">_xll.Export_ParabolicVol_SimpleSquareRootCall2($E84,$G84,R$59,$B$21,$B$22,$B$23,$B$24,$B$25,$B$27,$B$28,$F$13)</f>
        <v>1.5786276340855894</v>
      </c>
      <c r="S84" s="180">
        <f ca="1">_xll.Export_ParabolicVol_SimpleSquareRootCall2($E84,$G84,S$59,$B$21,$B$22,$B$23,$B$24,$B$25,$B$27,$B$28,$F$13)</f>
        <v>1.5585856703031629</v>
      </c>
      <c r="T84" s="180">
        <f ca="1">_xll.Export_ParabolicVol_SimpleSquareRootCall2($E84,$G84,T$59,$B$21,$B$22,$B$23,$B$24,$B$25,$B$27,$B$28,$F$13)</f>
        <v>1.5693873168031143</v>
      </c>
      <c r="U84" s="180">
        <f ca="1">_xll.Export_ParabolicVol_SimpleSquareRootCall2($E84,$G84,U$59,$B$21,$B$22,$B$23,$B$24,$B$25,$B$27,$B$28,$F$13)</f>
        <v>1.6094627037163725</v>
      </c>
      <c r="V84" s="180">
        <f ca="1">_xll.Export_ParabolicVol_SimpleSquareRootCall2($E84,$G84,V$59,$B$21,$B$22,$B$23,$B$24,$B$25,$B$27,$B$28,$F$13)</f>
        <v>1.6773987027149415</v>
      </c>
      <c r="W84" s="180">
        <f ca="1">_xll.Export_ParabolicVol_SimpleSquareRootCall2($E84,$G84,W$59,$B$21,$B$22,$B$23,$B$24,$B$25,$B$27,$B$28,$F$13)</f>
        <v>1.771863082158712</v>
      </c>
      <c r="X84" s="180">
        <f ca="1">_xll.Export_ParabolicVol_SimpleSquareRootCall2($E84,$G84,X$59,$B$21,$B$22,$B$23,$B$24,$B$25,$B$27,$B$28,$F$13)</f>
        <v>1.8914948812239263</v>
      </c>
      <c r="Y84" s="180">
        <f ca="1">_xll.Export_ParabolicVol_SimpleSquareRootCall2($E84,$G84,Y$59,$B$21,$B$22,$B$23,$B$24,$B$25,$B$27,$B$28,$F$13)</f>
        <v>2.0347664740117422</v>
      </c>
      <c r="Z84" s="180">
        <f ca="1">_xll.Export_ParabolicVol_SimpleSquareRootCall2($E84,$G84,Z$59,$B$21,$B$22,$B$23,$B$24,$B$25,$B$27,$B$28,$F$13)</f>
        <v>2.1998267444565327</v>
      </c>
      <c r="AA84" s="180">
        <f ca="1">_xll.Export_ParabolicVol_SimpleSquareRootCall2($E84,$G84,AA$59,$B$21,$B$22,$B$23,$B$24,$B$25,$B$27,$B$28,$F$13)</f>
        <v>2.3843392771191989</v>
      </c>
      <c r="AB84" s="180">
        <f ca="1">_xll.Export_ParabolicVol_SimpleSquareRootCall2($E84,$G84,AB$59,$B$21,$B$22,$B$23,$B$24,$B$25,$B$27,$B$28,$F$13)</f>
        <v>2.5853343818112542</v>
      </c>
      <c r="AC84" s="180">
        <f ca="1">_xll.Export_ParabolicVol_SimpleSquareRootCall2($E84,$G84,AC$59,$B$21,$B$22,$B$23,$B$24,$B$25,$B$27,$B$28,$F$13)</f>
        <v>2.7990986138881029</v>
      </c>
      <c r="AD84" s="180">
        <f ca="1">_xll.Export_ParabolicVol_SimpleSquareRootCall2($E84,$G84,AD$59,$B$21,$B$22,$B$23,$B$24,$B$25,$B$27,$B$28,$F$13)</f>
        <v>3.0211292035726869</v>
      </c>
      <c r="AE84" s="180">
        <f ca="1">_xll.Export_ParabolicVol_SimpleSquareRootCall2($E84,$G84,AE$59,$B$21,$B$22,$B$23,$B$24,$B$25,$B$27,$B$28,$F$13)</f>
        <v>3.2461818464756291</v>
      </c>
      <c r="AF84" s="180">
        <f ca="1">_xll.Export_ParabolicVol_SimpleSquareRootCall2($E84,$G84,AF$59,$B$21,$B$22,$B$23,$B$24,$B$25,$B$27,$B$28,$F$13)</f>
        <v>3.4684364944996124</v>
      </c>
      <c r="AG84" s="180">
        <f ca="1">_xll.Export_ParabolicVol_SimpleSquareRootCall2($E84,$G84,AG$59,$B$21,$B$22,$B$23,$B$24,$B$25,$B$27,$B$28,$F$13)</f>
        <v>3.6817948328371251</v>
      </c>
      <c r="AH84" s="180">
        <f ca="1">_xll.Export_ParabolicVol_SimpleSquareRootCall2($E84,$G84,AH$59,$B$21,$B$22,$B$23,$B$24,$B$25,$B$27,$B$28,$F$13)</f>
        <v>3.8803034072483533</v>
      </c>
    </row>
    <row r="85" spans="5:34" ht="15.75" thickBot="1">
      <c r="E85" s="26">
        <v>19</v>
      </c>
      <c r="F85" s="42">
        <v>42475</v>
      </c>
      <c r="G85" s="13">
        <f ca="1">(F85-SUM!$B$4)/365.25</f>
        <v>2.0999315537303218</v>
      </c>
      <c r="H85" s="180"/>
      <c r="I85" s="180">
        <f ca="1">_xll.Export_ParabolicVol_SimpleSquareRootCall2($E85,$G85,I$59,$B$21,$B$22,$B$23,$B$24,$B$25,$B$27,$B$28,$F$13)</f>
        <v>3.4724238465194754</v>
      </c>
      <c r="J85" s="180">
        <f ca="1">_xll.Export_ParabolicVol_SimpleSquareRootCall2($E85,$G85,J$59,$B$21,$B$22,$B$23,$B$24,$B$25,$B$27,$B$28,$F$13)</f>
        <v>3.0789454846740996</v>
      </c>
      <c r="K85" s="180">
        <f ca="1">_xll.Export_ParabolicVol_SimpleSquareRootCall2($E85,$G85,K$59,$B$21,$B$22,$B$23,$B$24,$B$25,$B$27,$B$28,$F$13)</f>
        <v>2.7361390608274001</v>
      </c>
      <c r="L85" s="180">
        <f ca="1">_xll.Export_ParabolicVol_SimpleSquareRootCall2($E85,$G85,L$59,$B$21,$B$22,$B$23,$B$24,$B$25,$B$27,$B$28,$F$13)</f>
        <v>2.4419440994849975</v>
      </c>
      <c r="M85" s="180">
        <f ca="1">_xll.Export_ParabolicVol_SimpleSquareRootCall2($E85,$G85,M$59,$B$21,$B$22,$B$23,$B$24,$B$25,$B$27,$B$28,$F$13)</f>
        <v>2.1941578830246931</v>
      </c>
      <c r="N85" s="180">
        <f ca="1">_xll.Export_ParabolicVol_SimpleSquareRootCall2($E85,$G85,N$59,$B$21,$B$22,$B$23,$B$24,$B$25,$B$27,$B$28,$F$13)</f>
        <v>1.9904706440458977</v>
      </c>
      <c r="O85" s="180">
        <f ca="1">_xll.Export_ParabolicVol_SimpleSquareRootCall2($E85,$G85,O$59,$B$21,$B$22,$B$23,$B$24,$B$25,$B$27,$B$28,$F$13)</f>
        <v>1.828514719577337</v>
      </c>
      <c r="P85" s="180">
        <f ca="1">_xll.Export_ParabolicVol_SimpleSquareRootCall2($E85,$G85,P$59,$B$21,$B$22,$B$23,$B$24,$B$25,$B$27,$B$28,$F$13)</f>
        <v>1.705925640316295</v>
      </c>
      <c r="Q85" s="180">
        <f ca="1">_xll.Export_ParabolicVol_SimpleSquareRootCall2($E85,$G85,Q$59,$B$21,$B$22,$B$23,$B$24,$B$25,$B$27,$B$28,$F$13)</f>
        <v>1.6204086998156648</v>
      </c>
      <c r="R85" s="180">
        <f ca="1">_xll.Export_ParabolicVol_SimpleSquareRootCall2($E85,$G85,R$59,$B$21,$B$22,$B$23,$B$24,$B$25,$B$27,$B$28,$F$13)</f>
        <v>1.5698014264963005</v>
      </c>
      <c r="S85" s="180">
        <f ca="1">_xll.Export_ParabolicVol_SimpleSquareRootCall2($E85,$G85,S$59,$B$21,$B$22,$B$23,$B$24,$B$25,$B$27,$B$28,$F$13)</f>
        <v>1.5521215401434934</v>
      </c>
      <c r="T85" s="180">
        <f ca="1">_xll.Export_ParabolicVol_SimpleSquareRootCall2($E85,$G85,T$59,$B$21,$B$22,$B$23,$B$24,$B$25,$B$27,$B$28,$F$13)</f>
        <v>1.5655907938965299</v>
      </c>
      <c r="U85" s="180">
        <f ca="1">_xll.Export_ParabolicVol_SimpleSquareRootCall2($E85,$G85,U$59,$B$21,$B$22,$B$23,$B$24,$B$25,$B$27,$B$28,$F$13)</f>
        <v>1.6086272877854519</v>
      </c>
      <c r="V85" s="180">
        <f ca="1">_xll.Export_ParabolicVol_SimpleSquareRootCall2($E85,$G85,V$59,$B$21,$B$22,$B$23,$B$24,$B$25,$B$27,$B$28,$F$13)</f>
        <v>1.6798018064480182</v>
      </c>
      <c r="W85" s="180">
        <f ca="1">_xll.Export_ParabolicVol_SimpleSquareRootCall2($E85,$G85,W$59,$B$21,$B$22,$B$23,$B$24,$B$25,$B$27,$B$28,$F$13)</f>
        <v>1.7777570539317031</v>
      </c>
      <c r="X85" s="180">
        <f ca="1">_xll.Export_ParabolicVol_SimpleSquareRootCall2($E85,$G85,X$59,$B$21,$B$22,$B$23,$B$24,$B$25,$B$27,$B$28,$F$13)</f>
        <v>1.9010921583298459</v>
      </c>
      <c r="Y85" s="180">
        <f ca="1">_xll.Export_ParabolicVol_SimpleSquareRootCall2($E85,$G85,Y$59,$B$21,$B$22,$B$23,$B$24,$B$25,$B$27,$B$28,$F$13)</f>
        <v>2.0482185676674778</v>
      </c>
      <c r="Z85" s="180">
        <f ca="1">_xll.Export_ParabolicVol_SimpleSquareRootCall2($E85,$G85,Z$59,$B$21,$B$22,$B$23,$B$24,$B$25,$B$27,$B$28,$F$13)</f>
        <v>2.217197641229752</v>
      </c>
      <c r="AA85" s="180">
        <f ca="1">_xll.Export_ParabolicVol_SimpleSquareRootCall2($E85,$G85,AA$59,$B$21,$B$22,$B$23,$B$24,$B$25,$B$27,$B$28,$F$13)</f>
        <v>2.4055749737349821</v>
      </c>
      <c r="AB85" s="180">
        <f ca="1">_xll.Export_ParabolicVol_SimpleSquareRootCall2($E85,$G85,AB$59,$B$21,$B$22,$B$23,$B$24,$B$25,$B$27,$B$28,$F$13)</f>
        <v>2.6102316297718731</v>
      </c>
      <c r="AC85" s="180">
        <f ca="1">_xll.Export_ParabolicVol_SimpleSquareRootCall2($E85,$G85,AC$59,$B$21,$B$22,$B$23,$B$24,$B$25,$B$27,$B$28,$F$13)</f>
        <v>2.8272774369483775</v>
      </c>
      <c r="AD85" s="180">
        <f ca="1">_xll.Export_ParabolicVol_SimpleSquareRootCall2($E85,$G85,AD$59,$B$21,$B$22,$B$23,$B$24,$B$25,$B$27,$B$28,$F$13)</f>
        <v>3.0520151414120904</v>
      </c>
      <c r="AE85" s="180">
        <f ca="1">_xll.Export_ParabolicVol_SimpleSquareRootCall2($E85,$G85,AE$59,$B$21,$B$22,$B$23,$B$24,$B$25,$B$27,$B$28,$F$13)</f>
        <v>3.2790047874822861</v>
      </c>
      <c r="AF85" s="180">
        <f ca="1">_xll.Export_ParabolicVol_SimpleSquareRootCall2($E85,$G85,AF$59,$B$21,$B$22,$B$23,$B$24,$B$25,$B$27,$B$28,$F$13)</f>
        <v>3.5022528406038722</v>
      </c>
      <c r="AG85" s="180">
        <f ca="1">_xll.Export_ParabolicVol_SimpleSquareRootCall2($E85,$G85,AG$59,$B$21,$B$22,$B$23,$B$24,$B$25,$B$27,$B$28,$F$13)</f>
        <v>3.715537949447568</v>
      </c>
      <c r="AH85" s="180">
        <f ca="1">_xll.Export_ParabolicVol_SimpleSquareRootCall2($E85,$G85,AH$59,$B$21,$B$22,$B$23,$B$24,$B$25,$B$27,$B$28,$F$13)</f>
        <v>3.912863316273254</v>
      </c>
    </row>
    <row r="86" spans="5:34" ht="15.75" thickBot="1">
      <c r="E86" s="26">
        <v>19</v>
      </c>
      <c r="F86" s="42">
        <v>42510</v>
      </c>
      <c r="G86" s="13">
        <f ca="1">(F86-SUM!$B$4)/365.25</f>
        <v>2.1957563312799451</v>
      </c>
      <c r="H86" s="180"/>
      <c r="I86" s="180">
        <f ca="1">_xll.Export_ParabolicVol_SimpleSquareRootCall2($E86,$G86,I$59,$B$21,$B$22,$B$23,$B$24,$B$25,$B$27,$B$28,$F$13)</f>
        <v>3.454895904110399</v>
      </c>
      <c r="J86" s="180">
        <f ca="1">_xll.Export_ParabolicVol_SimpleSquareRootCall2($E86,$G86,J$59,$B$21,$B$22,$B$23,$B$24,$B$25,$B$27,$B$28,$F$13)</f>
        <v>3.060430303639579</v>
      </c>
      <c r="K86" s="180">
        <f ca="1">_xll.Export_ParabolicVol_SimpleSquareRootCall2($E86,$G86,K$59,$B$21,$B$22,$B$23,$B$24,$B$25,$B$27,$B$28,$F$13)</f>
        <v>2.7170558434861865</v>
      </c>
      <c r="L86" s="180">
        <f ca="1">_xll.Export_ParabolicVol_SimpleSquareRootCall2($E86,$G86,L$59,$B$21,$B$22,$B$23,$B$24,$B$25,$B$27,$B$28,$F$13)</f>
        <v>2.4227403522014557</v>
      </c>
      <c r="M86" s="180">
        <f ca="1">_xll.Export_ParabolicVol_SimpleSquareRootCall2($E86,$G86,M$59,$B$21,$B$22,$B$23,$B$24,$B$25,$B$27,$B$28,$F$13)</f>
        <v>2.1752945213842056</v>
      </c>
      <c r="N86" s="180">
        <f ca="1">_xll.Export_ParabolicVol_SimpleSquareRootCall2($E86,$G86,N$59,$B$21,$B$22,$B$23,$B$24,$B$25,$B$27,$B$28,$F$13)</f>
        <v>1.9724090574096897</v>
      </c>
      <c r="O86" s="180">
        <f ca="1">_xll.Export_ParabolicVol_SimpleSquareRootCall2($E86,$G86,O$59,$B$21,$B$22,$B$23,$B$24,$B$25,$B$27,$B$28,$F$13)</f>
        <v>1.8117069180334047</v>
      </c>
      <c r="P86" s="180">
        <f ca="1">_xll.Export_ParabolicVol_SimpleSquareRootCall2($E86,$G86,P$59,$B$21,$B$22,$B$23,$B$24,$B$25,$B$27,$B$28,$F$13)</f>
        <v>1.6908081226306542</v>
      </c>
      <c r="Q86" s="180">
        <f ca="1">_xll.Export_ParabolicVol_SimpleSquareRootCall2($E86,$G86,Q$59,$B$21,$B$22,$B$23,$B$24,$B$25,$B$27,$B$28,$F$13)</f>
        <v>1.6074000007800009</v>
      </c>
      <c r="R86" s="180">
        <f ca="1">_xll.Export_ParabolicVol_SimpleSquareRootCall2($E86,$G86,R$59,$B$21,$B$22,$B$23,$B$24,$B$25,$B$27,$B$28,$F$13)</f>
        <v>1.5593025624738288</v>
      </c>
      <c r="S86" s="180">
        <f ca="1">_xll.Export_ParabolicVol_SimpleSquareRootCall2($E86,$G86,S$59,$B$21,$B$22,$B$23,$B$24,$B$25,$B$27,$B$28,$F$13)</f>
        <v>1.5445179176865664</v>
      </c>
      <c r="T86" s="180">
        <f ca="1">_xll.Export_ParabolicVol_SimpleSquareRootCall2($E86,$G86,T$59,$B$21,$B$22,$B$23,$B$24,$B$25,$B$27,$B$28,$F$13)</f>
        <v>1.5612536906191397</v>
      </c>
      <c r="U86" s="180">
        <f ca="1">_xll.Export_ParabolicVol_SimpleSquareRootCall2($E86,$G86,U$59,$B$21,$B$22,$B$23,$B$24,$B$25,$B$27,$B$28,$F$13)</f>
        <v>1.6079128161808671</v>
      </c>
      <c r="V86" s="180">
        <f ca="1">_xll.Export_ParabolicVol_SimpleSquareRootCall2($E86,$G86,V$59,$B$21,$B$22,$B$23,$B$24,$B$25,$B$27,$B$28,$F$13)</f>
        <v>1.6830453414640345</v>
      </c>
      <c r="W86" s="180">
        <f ca="1">_xll.Export_ParabolicVol_SimpleSquareRootCall2($E86,$G86,W$59,$B$21,$B$22,$B$23,$B$24,$B$25,$B$27,$B$28,$F$13)</f>
        <v>1.7852614331159187</v>
      </c>
      <c r="X86" s="180">
        <f ca="1">_xll.Export_ParabolicVol_SimpleSquareRootCall2($E86,$G86,X$59,$B$21,$B$22,$B$23,$B$24,$B$25,$B$27,$B$28,$F$13)</f>
        <v>1.9131085439447586</v>
      </c>
      <c r="Y86" s="180">
        <f ca="1">_xll.Export_ParabolicVol_SimpleSquareRootCall2($E86,$G86,Y$59,$B$21,$B$22,$B$23,$B$24,$B$25,$B$27,$B$28,$F$13)</f>
        <v>2.0649197078219435</v>
      </c>
      <c r="Z86" s="180">
        <f ca="1">_xll.Export_ParabolicVol_SimpleSquareRootCall2($E86,$G86,Z$59,$B$21,$B$22,$B$23,$B$24,$B$25,$B$27,$B$28,$F$13)</f>
        <v>2.2386444099885523</v>
      </c>
      <c r="AA86" s="180">
        <f ca="1">_xll.Export_ParabolicVol_SimpleSquareRootCall2($E86,$G86,AA$59,$B$21,$B$22,$B$23,$B$24,$B$25,$B$27,$B$28,$F$13)</f>
        <v>2.4316785247619328</v>
      </c>
      <c r="AB86" s="180">
        <f ca="1">_xll.Export_ParabolicVol_SimpleSquareRootCall2($E86,$G86,AB$59,$B$21,$B$22,$B$23,$B$24,$B$25,$B$27,$B$28,$F$13)</f>
        <v>2.6407152276899843</v>
      </c>
      <c r="AC86" s="180">
        <f ca="1">_xll.Export_ParabolicVol_SimpleSquareRootCall2($E86,$G86,AC$59,$B$21,$B$22,$B$23,$B$24,$B$25,$B$27,$B$28,$F$13)</f>
        <v>2.8616438924933565</v>
      </c>
      <c r="AD86" s="180">
        <f ca="1">_xll.Export_ParabolicVol_SimpleSquareRootCall2($E86,$G86,AD$59,$B$21,$B$22,$B$23,$B$24,$B$25,$B$27,$B$28,$F$13)</f>
        <v>3.0895274637947621</v>
      </c>
      <c r="AE86" s="180">
        <f ca="1">_xll.Export_ParabolicVol_SimpleSquareRootCall2($E86,$G86,AE$59,$B$21,$B$22,$B$23,$B$24,$B$25,$B$27,$B$28,$F$13)</f>
        <v>3.3186886645119449</v>
      </c>
      <c r="AF86" s="180">
        <f ca="1">_xll.Export_ParabolicVol_SimpleSquareRootCall2($E86,$G86,AF$59,$B$21,$B$22,$B$23,$B$24,$B$25,$B$27,$B$28,$F$13)</f>
        <v>3.5429291450280607</v>
      </c>
      <c r="AG86" s="180">
        <f ca="1">_xll.Export_ParabolicVol_SimpleSquareRootCall2($E86,$G86,AG$59,$B$21,$B$22,$B$23,$B$24,$B$25,$B$27,$B$28,$F$13)</f>
        <v>3.7558908387441639</v>
      </c>
      <c r="AH86" s="180">
        <f ca="1">_xll.Export_ParabolicVol_SimpleSquareRootCall2($E86,$G86,AH$59,$B$21,$B$22,$B$23,$B$24,$B$25,$B$27,$B$28,$F$13)</f>
        <v>3.9515440211987594</v>
      </c>
    </row>
    <row r="87" spans="5:34" ht="15.75" thickBot="1">
      <c r="E87" s="26">
        <v>19</v>
      </c>
      <c r="F87" s="42">
        <v>42875</v>
      </c>
      <c r="G87" s="13">
        <f ca="1">(F87-SUM!$B$4)/365.25</f>
        <v>3.1950718685831623</v>
      </c>
      <c r="H87" s="180"/>
      <c r="I87" s="180">
        <f ca="1">_xll.Export_ParabolicVol_SimpleSquareRootCall2($E87,$G87,I$59,$B$21,$B$22,$B$23,$B$24,$B$25,$B$27,$B$28,$F$13)</f>
        <v>3.298212578020538</v>
      </c>
      <c r="J87" s="180">
        <f ca="1">_xll.Export_ParabolicVol_SimpleSquareRootCall2($E87,$G87,J$59,$B$21,$B$22,$B$23,$B$24,$B$25,$B$27,$B$28,$F$13)</f>
        <v>2.8961000486458901</v>
      </c>
      <c r="K87" s="180">
        <f ca="1">_xll.Export_ParabolicVol_SimpleSquareRootCall2($E87,$G87,K$59,$B$21,$B$22,$B$23,$B$24,$B$25,$B$27,$B$28,$F$13)</f>
        <v>2.5487954867964673</v>
      </c>
      <c r="L87" s="180">
        <f ca="1">_xll.Export_ParabolicVol_SimpleSquareRootCall2($E87,$G87,L$59,$B$21,$B$22,$B$23,$B$24,$B$25,$B$27,$B$28,$F$13)</f>
        <v>2.2545437982450718</v>
      </c>
      <c r="M87" s="180">
        <f ca="1">_xll.Export_ParabolicVol_SimpleSquareRootCall2($E87,$G87,M$59,$B$21,$B$22,$B$23,$B$24,$B$25,$B$27,$B$28,$F$13)</f>
        <v>2.0112900167182479</v>
      </c>
      <c r="N87" s="180">
        <f ca="1">_xll.Export_ParabolicVol_SimpleSquareRootCall2($E87,$G87,N$59,$B$21,$B$22,$B$23,$B$24,$B$25,$B$27,$B$28,$F$13)</f>
        <v>1.816735442394555</v>
      </c>
      <c r="O87" s="180">
        <f ca="1">_xll.Export_ParabolicVol_SimpleSquareRootCall2($E87,$G87,O$59,$B$21,$B$22,$B$23,$B$24,$B$25,$B$27,$B$28,$F$13)</f>
        <v>1.6684208031173167</v>
      </c>
      <c r="P87" s="180">
        <f ca="1">_xll.Export_ParabolicVol_SimpleSquareRootCall2($E87,$G87,P$59,$B$21,$B$22,$B$23,$B$24,$B$25,$B$27,$B$28,$F$13)</f>
        <v>1.5638280166784819</v>
      </c>
      <c r="Q87" s="180">
        <f ca="1">_xll.Export_ParabolicVol_SimpleSquareRootCall2($E87,$G87,Q$59,$B$21,$B$22,$B$23,$B$24,$B$25,$B$27,$B$28,$F$13)</f>
        <v>1.5004855359512568</v>
      </c>
      <c r="R87" s="180">
        <f ca="1">_xll.Export_ParabolicVol_SimpleSquareRootCall2($E87,$G87,R$59,$B$21,$B$22,$B$23,$B$24,$B$25,$B$27,$B$28,$F$13)</f>
        <v>1.4760588390050948</v>
      </c>
      <c r="S87" s="180">
        <f ca="1">_xll.Export_ParabolicVol_SimpleSquareRootCall2($E87,$G87,S$59,$B$21,$B$22,$B$23,$B$24,$B$25,$B$27,$B$28,$F$13)</f>
        <v>1.4884083316978993</v>
      </c>
      <c r="T87" s="180">
        <f ca="1">_xll.Export_ParabolicVol_SimpleSquareRootCall2($E87,$G87,T$59,$B$21,$B$22,$B$23,$B$24,$B$25,$B$27,$B$28,$F$13)</f>
        <v>1.5356005801602381</v>
      </c>
      <c r="U87" s="180">
        <f ca="1">_xll.Export_ParabolicVol_SimpleSquareRootCall2($E87,$G87,U$59,$B$21,$B$22,$B$23,$B$24,$B$25,$B$27,$B$28,$F$13)</f>
        <v>1.6158643395950749</v>
      </c>
      <c r="V87" s="180">
        <f ca="1">_xll.Export_ParabolicVol_SimpleSquareRootCall2($E87,$G87,V$59,$B$21,$B$22,$B$23,$B$24,$B$25,$B$27,$B$28,$F$13)</f>
        <v>1.7274891481252996</v>
      </c>
      <c r="W87" s="180">
        <f ca="1">_xll.Export_ParabolicVol_SimpleSquareRootCall2($E87,$G87,W$59,$B$21,$B$22,$B$23,$B$24,$B$25,$B$27,$B$28,$F$13)</f>
        <v>1.8686707087754384</v>
      </c>
      <c r="X87" s="180">
        <f ca="1">_xll.Export_ParabolicVol_SimpleSquareRootCall2($E87,$G87,X$59,$B$21,$B$22,$B$23,$B$24,$B$25,$B$27,$B$28,$F$13)</f>
        <v>2.0373138703816851</v>
      </c>
      <c r="Y87" s="180">
        <f ca="1">_xll.Export_ParabolicVol_SimpleSquareRootCall2($E87,$G87,Y$59,$B$21,$B$22,$B$23,$B$24,$B$25,$B$27,$B$28,$F$13)</f>
        <v>2.2308110527528435</v>
      </c>
      <c r="Z87" s="180">
        <f ca="1">_xll.Export_ParabolicVol_SimpleSquareRootCall2($E87,$G87,Z$59,$B$21,$B$22,$B$23,$B$24,$B$25,$B$27,$B$28,$F$13)</f>
        <v>2.4458216742747347</v>
      </c>
      <c r="AA87" s="180">
        <f ca="1">_xll.Export_ParabolicVol_SimpleSquareRootCall2($E87,$G87,AA$59,$B$21,$B$22,$B$23,$B$24,$B$25,$B$27,$B$28,$F$13)</f>
        <v>2.6780862483819097</v>
      </c>
      <c r="AB87" s="180">
        <f ca="1">_xll.Export_ParabolicVol_SimpleSquareRootCall2($E87,$G87,AB$59,$B$21,$B$22,$B$23,$B$24,$B$25,$B$27,$B$28,$F$13)</f>
        <v>2.9223161423191852</v>
      </c>
      <c r="AC87" s="180">
        <f ca="1">_xll.Export_ParabolicVol_SimpleSquareRootCall2($E87,$G87,AC$59,$B$21,$B$22,$B$23,$B$24,$B$25,$B$27,$B$28,$F$13)</f>
        <v>3.1722041887888528</v>
      </c>
      <c r="AD87" s="180">
        <f ca="1">_xll.Export_ParabolicVol_SimpleSquareRootCall2($E87,$G87,AD$59,$B$21,$B$22,$B$23,$B$24,$B$25,$B$27,$B$28,$F$13)</f>
        <v>3.4205988349566554</v>
      </c>
      <c r="AE87" s="180">
        <f ca="1">_xll.Export_ParabolicVol_SimpleSquareRootCall2($E87,$G87,AE$59,$B$21,$B$22,$B$23,$B$24,$B$25,$B$27,$B$28,$F$13)</f>
        <v>3.6598709485101826</v>
      </c>
      <c r="AF87" s="180">
        <f ca="1">_xll.Export_ParabolicVol_SimpleSquareRootCall2($E87,$G87,AF$59,$B$21,$B$22,$B$23,$B$24,$B$25,$B$27,$B$28,$F$13)</f>
        <v>3.8824739516516229</v>
      </c>
      <c r="AG87" s="180">
        <f ca="1">_xll.Export_ParabolicVol_SimpleSquareRootCall2($E87,$G87,AG$59,$B$21,$B$22,$B$23,$B$24,$B$25,$B$27,$B$28,$F$13)</f>
        <v>4.0816537623755877</v>
      </c>
      <c r="AH87" s="180">
        <f ca="1">_xll.Export_ParabolicVol_SimpleSquareRootCall2($E87,$G87,AH$59,$B$21,$B$22,$B$23,$B$24,$B$25,$B$27,$B$28,$F$13)</f>
        <v>4.2522104668701308</v>
      </c>
    </row>
    <row r="88" spans="5:34" ht="15.75" thickBot="1">
      <c r="E88" s="26">
        <v>19</v>
      </c>
      <c r="F88" s="42">
        <v>43240</v>
      </c>
      <c r="G88" s="13">
        <f ca="1">(F88-SUM!$B$4)/365.25</f>
        <v>4.1943874058863795</v>
      </c>
      <c r="H88" s="180"/>
      <c r="I88" s="180">
        <f ca="1">_xll.Export_ParabolicVol_SimpleSquareRootCall2($E88,$G88,I$59,$B$21,$B$22,$B$23,$B$24,$B$25,$B$27,$B$28,$F$13)</f>
        <v>3.1745827680680487</v>
      </c>
      <c r="J88" s="180">
        <f ca="1">_xll.Export_ParabolicVol_SimpleSquareRootCall2($E88,$G88,J$59,$B$21,$B$22,$B$23,$B$24,$B$25,$B$27,$B$28,$F$13)</f>
        <v>2.7677442125262708</v>
      </c>
      <c r="K88" s="180">
        <f ca="1">_xll.Export_ParabolicVol_SimpleSquareRootCall2($E88,$G88,K$59,$B$21,$B$22,$B$23,$B$24,$B$25,$B$27,$B$28,$F$13)</f>
        <v>2.4186476209034855</v>
      </c>
      <c r="L88" s="180">
        <f ca="1">_xll.Export_ParabolicVol_SimpleSquareRootCall2($E88,$G88,L$59,$B$21,$B$22,$B$23,$B$24,$B$25,$B$27,$B$28,$F$13)</f>
        <v>2.1257865324651073</v>
      </c>
      <c r="M88" s="180">
        <f ca="1">_xll.Export_ParabolicVol_SimpleSquareRootCall2($E88,$G88,M$59,$B$21,$B$22,$B$23,$B$24,$B$25,$B$27,$B$28,$F$13)</f>
        <v>1.8872290014607846</v>
      </c>
      <c r="N88" s="180">
        <f ca="1">_xll.Export_ParabolicVol_SimpleSquareRootCall2($E88,$G88,N$59,$B$21,$B$22,$B$23,$B$24,$B$25,$B$27,$B$28,$F$13)</f>
        <v>1.700690997063824</v>
      </c>
      <c r="O88" s="180">
        <f ca="1">_xll.Export_ParabolicVol_SimpleSquareRootCall2($E88,$G88,O$59,$B$21,$B$22,$B$23,$B$24,$B$25,$B$27,$B$28,$F$13)</f>
        <v>1.5636486687822391</v>
      </c>
      <c r="P88" s="180">
        <f ca="1">_xll.Export_ParabolicVol_SimpleSquareRootCall2($E88,$G88,P$59,$B$21,$B$22,$B$23,$B$24,$B$25,$B$27,$B$28,$F$13)</f>
        <v>1.473473927905155</v>
      </c>
      <c r="Q88" s="180">
        <f ca="1">_xll.Export_ParabolicVol_SimpleSquareRootCall2($E88,$G88,Q$59,$B$21,$B$22,$B$23,$B$24,$B$25,$B$27,$B$28,$F$13)</f>
        <v>1.4275694409378801</v>
      </c>
      <c r="R88" s="180">
        <f ca="1">_xll.Export_ParabolicVol_SimpleSquareRootCall2($E88,$G88,R$59,$B$21,$B$22,$B$23,$B$24,$B$25,$B$27,$B$28,$F$13)</f>
        <v>1.4234761676704641</v>
      </c>
      <c r="S88" s="180">
        <f ca="1">_xll.Export_ParabolicVol_SimpleSquareRootCall2($E88,$G88,S$59,$B$21,$B$22,$B$23,$B$24,$B$25,$B$27,$B$28,$F$13)</f>
        <v>1.4589296537081631</v>
      </c>
      <c r="T88" s="180">
        <f ca="1">_xll.Export_ParabolicVol_SimpleSquareRootCall2($E88,$G88,T$59,$B$21,$B$22,$B$23,$B$24,$B$25,$B$27,$B$28,$F$13)</f>
        <v>1.531848379015132</v>
      </c>
      <c r="U88" s="180">
        <f ca="1">_xll.Export_ParabolicVol_SimpleSquareRootCall2($E88,$G88,U$59,$B$21,$B$22,$B$23,$B$24,$B$25,$B$27,$B$28,$F$13)</f>
        <v>1.6402466557150184</v>
      </c>
      <c r="V88" s="180">
        <f ca="1">_xll.Export_ParabolicVol_SimpleSquareRootCall2($E88,$G88,V$59,$B$21,$B$22,$B$23,$B$24,$B$25,$B$27,$B$28,$F$13)</f>
        <v>1.7820742428374046</v>
      </c>
      <c r="W88" s="180">
        <f ca="1">_xll.Export_ParabolicVol_SimpleSquareRootCall2($E88,$G88,W$59,$B$21,$B$22,$B$23,$B$24,$B$25,$B$27,$B$28,$F$13)</f>
        <v>1.9549944129759287</v>
      </c>
      <c r="X88" s="180">
        <f ca="1">_xll.Export_ParabolicVol_SimpleSquareRootCall2($E88,$G88,X$59,$B$21,$B$22,$B$23,$B$24,$B$25,$B$27,$B$28,$F$13)</f>
        <v>2.1561219123194206</v>
      </c>
      <c r="Y88" s="180">
        <f ca="1">_xll.Export_ParabolicVol_SimpleSquareRootCall2($E88,$G88,Y$59,$B$21,$B$22,$B$23,$B$24,$B$25,$B$27,$B$28,$F$13)</f>
        <v>2.3817525722305706</v>
      </c>
      <c r="Z88" s="180">
        <f ca="1">_xll.Export_ParabolicVol_SimpleSquareRootCall2($E88,$G88,Z$59,$B$21,$B$22,$B$23,$B$24,$B$25,$B$27,$B$28,$F$13)</f>
        <v>2.6271272033219573</v>
      </c>
      <c r="AA88" s="180">
        <f ca="1">_xll.Export_ParabolicVol_SimpleSquareRootCall2($E88,$G88,AA$59,$B$21,$B$22,$B$23,$B$24,$B$25,$B$27,$B$28,$F$13)</f>
        <v>2.8862825656970084</v>
      </c>
      <c r="AB88" s="180">
        <f ca="1">_xll.Export_ParabolicVol_SimpleSquareRootCall2($E88,$G88,AB$59,$B$21,$B$22,$B$23,$B$24,$B$25,$B$27,$B$28,$F$13)</f>
        <v>3.1520486587331411</v>
      </c>
      <c r="AC88" s="180">
        <f ca="1">_xll.Export_ParabolicVol_SimpleSquareRootCall2($E88,$G88,AC$59,$B$21,$B$22,$B$23,$B$24,$B$25,$B$27,$B$28,$F$13)</f>
        <v>3.4162493803589364</v>
      </c>
      <c r="AD88" s="180">
        <f ca="1">_xll.Export_ParabolicVol_SimpleSquareRootCall2($E88,$G88,AD$59,$B$21,$B$22,$B$23,$B$24,$B$25,$B$27,$B$28,$F$13)</f>
        <v>3.6701464617773882</v>
      </c>
      <c r="AE88" s="180">
        <f ca="1">_xll.Export_ParabolicVol_SimpleSquareRootCall2($E88,$G88,AE$59,$B$21,$B$22,$B$23,$B$24,$B$25,$B$27,$B$28,$F$13)</f>
        <v>3.9051287065214537</v>
      </c>
      <c r="AF88" s="180">
        <f ca="1">_xll.Export_ParabolicVol_SimpleSquareRootCall2($E88,$G88,AF$59,$B$21,$B$22,$B$23,$B$24,$B$25,$B$27,$B$28,$F$13)</f>
        <v>4.1135884199884325</v>
      </c>
      <c r="AG88" s="180">
        <f ca="1">_xll.Export_ParabolicVol_SimpleSquareRootCall2($E88,$G88,AG$59,$B$21,$B$22,$B$23,$B$24,$B$25,$B$27,$B$28,$F$13)</f>
        <v>4.2898523560987236</v>
      </c>
      <c r="AH88" s="180">
        <f ca="1">_xll.Export_ParabolicVol_SimpleSquareRootCall2($E88,$G88,AH$59,$B$21,$B$22,$B$23,$B$24,$B$25,$B$27,$B$28,$F$13)</f>
        <v>4.4309670373745682</v>
      </c>
    </row>
    <row r="89" spans="5:34" ht="15.75" thickBot="1">
      <c r="E89" s="26">
        <v>19</v>
      </c>
      <c r="F89" s="42">
        <v>43605</v>
      </c>
      <c r="G89" s="13">
        <f ca="1">(F89-SUM!$B$4)/365.25</f>
        <v>5.1937029431895958</v>
      </c>
      <c r="H89" s="180"/>
      <c r="I89" s="180">
        <f ca="1">_xll.Export_ParabolicVol_SimpleSquareRootCall2($E89,$G89,I$59,$B$21,$B$22,$B$23,$B$24,$B$25,$B$27,$B$28,$F$13)</f>
        <v>3.0722894084259282</v>
      </c>
      <c r="J89" s="180">
        <f ca="1">_xll.Export_ParabolicVol_SimpleSquareRootCall2($E89,$G89,J$59,$B$21,$B$22,$B$23,$B$24,$B$25,$B$27,$B$28,$F$13)</f>
        <v>2.6623005991120592</v>
      </c>
      <c r="K89" s="180">
        <f ca="1">_xll.Export_ParabolicVol_SimpleSquareRootCall2($E89,$G89,K$59,$B$21,$B$22,$B$23,$B$24,$B$25,$B$27,$B$28,$F$13)</f>
        <v>2.312514700091846</v>
      </c>
      <c r="L89" s="180">
        <f ca="1">_xll.Export_ParabolicVol_SimpleSquareRootCall2($E89,$G89,L$59,$B$21,$B$22,$B$23,$B$24,$B$25,$B$27,$B$28,$F$13)</f>
        <v>2.0216513774126597</v>
      </c>
      <c r="M89" s="180">
        <f ca="1">_xll.Export_ParabolicVol_SimpleSquareRootCall2($E89,$G89,M$59,$B$21,$B$22,$B$23,$B$24,$B$25,$B$27,$B$28,$F$13)</f>
        <v>1.7878912197245151</v>
      </c>
      <c r="N89" s="180">
        <f ca="1">_xll.Export_ParabolicVol_SimpleSquareRootCall2($E89,$G89,N$59,$B$21,$B$22,$B$23,$B$24,$B$25,$B$27,$B$28,$F$13)</f>
        <v>1.6089653342241856</v>
      </c>
      <c r="O89" s="180">
        <f ca="1">_xll.Export_ParabolicVol_SimpleSquareRootCall2($E89,$G89,O$59,$B$21,$B$22,$B$23,$B$24,$B$25,$B$27,$B$28,$F$13)</f>
        <v>1.4822952059109686</v>
      </c>
      <c r="P89" s="180">
        <f ca="1">_xll.Export_ParabolicVol_SimpleSquareRootCall2($E89,$G89,P$59,$B$21,$B$22,$B$23,$B$24,$B$25,$B$27,$B$28,$F$13)</f>
        <v>1.4051592567951687</v>
      </c>
      <c r="Q89" s="180">
        <f ca="1">_xll.Export_ParabolicVol_SimpleSquareRootCall2($E89,$G89,Q$59,$B$21,$B$22,$B$23,$B$24,$B$25,$B$27,$B$28,$F$13)</f>
        <v>1.3748527217951632</v>
      </c>
      <c r="R89" s="180">
        <f ca="1">_xll.Export_ParabolicVol_SimpleSquareRootCall2($E89,$G89,R$59,$B$21,$B$22,$B$23,$B$24,$B$25,$B$27,$B$28,$F$13)</f>
        <v>1.3888056133550735</v>
      </c>
      <c r="S89" s="180">
        <f ca="1">_xll.Export_ParabolicVol_SimpleSquareRootCall2($E89,$G89,S$59,$B$21,$B$22,$B$23,$B$24,$B$25,$B$27,$B$28,$F$13)</f>
        <v>1.4446297452519035</v>
      </c>
      <c r="T89" s="180">
        <f ca="1">_xll.Export_ParabolicVol_SimpleSquareRootCall2($E89,$G89,T$59,$B$21,$B$22,$B$23,$B$24,$B$25,$B$27,$B$28,$F$13)</f>
        <v>1.5400768915568008</v>
      </c>
      <c r="U89" s="180">
        <f ca="1">_xll.Export_ParabolicVol_SimpleSquareRootCall2($E89,$G89,U$59,$B$21,$B$22,$B$23,$B$24,$B$25,$B$27,$B$28,$F$13)</f>
        <v>1.6729033065911847</v>
      </c>
      <c r="V89" s="180">
        <f ca="1">_xll.Export_ParabolicVol_SimpleSquareRootCall2($E89,$G89,V$59,$B$21,$B$22,$B$23,$B$24,$B$25,$B$27,$B$28,$F$13)</f>
        <v>1.8406490428852673</v>
      </c>
      <c r="W89" s="180">
        <f ca="1">_xll.Export_ParabolicVol_SimpleSquareRootCall2($E89,$G89,W$59,$B$21,$B$22,$B$23,$B$24,$B$25,$B$27,$B$28,$F$13)</f>
        <v>2.0403533464434416</v>
      </c>
      <c r="X89" s="180">
        <f ca="1">_xll.Export_ParabolicVol_SimpleSquareRootCall2($E89,$G89,X$59,$B$21,$B$22,$B$23,$B$24,$B$25,$B$27,$B$28,$F$13)</f>
        <v>2.2682404243654299</v>
      </c>
      <c r="Y89" s="180">
        <f ca="1">_xll.Export_ParabolicVol_SimpleSquareRootCall2($E89,$G89,Y$59,$B$21,$B$22,$B$23,$B$24,$B$25,$B$27,$B$28,$F$13)</f>
        <v>2.5194235113813042</v>
      </c>
      <c r="Z89" s="180">
        <f ca="1">_xll.Export_ParabolicVol_SimpleSquareRootCall2($E89,$G89,Z$59,$B$21,$B$22,$B$23,$B$24,$B$25,$B$27,$B$28,$F$13)</f>
        <v>2.7876886249409281</v>
      </c>
      <c r="AA89" s="180">
        <f ca="1">_xll.Export_ParabolicVol_SimpleSquareRootCall2($E89,$G89,AA$59,$B$21,$B$22,$B$23,$B$24,$B$25,$B$27,$B$28,$F$13)</f>
        <v>3.0654297495189677</v>
      </c>
      <c r="AB89" s="180">
        <f ca="1">_xll.Export_ParabolicVol_SimpleSquareRootCall2($E89,$G89,AB$59,$B$21,$B$22,$B$23,$B$24,$B$25,$B$27,$B$28,$F$13)</f>
        <v>3.3438087855028717</v>
      </c>
      <c r="AC89" s="180">
        <f ca="1">_xll.Export_ParabolicVol_SimpleSquareRootCall2($E89,$G89,AC$59,$B$21,$B$22,$B$23,$B$24,$B$25,$B$27,$B$28,$F$13)</f>
        <v>3.6131984004243902</v>
      </c>
      <c r="AD89" s="180">
        <f ca="1">_xll.Export_ParabolicVol_SimpleSquareRootCall2($E89,$G89,AD$59,$B$21,$B$22,$B$23,$B$24,$B$25,$B$27,$B$28,$F$13)</f>
        <v>3.8639254936390777</v>
      </c>
      <c r="AE89" s="180">
        <f ca="1">_xll.Export_ParabolicVol_SimpleSquareRootCall2($E89,$G89,AE$59,$B$21,$B$22,$B$23,$B$24,$B$25,$B$27,$B$28,$F$13)</f>
        <v>4.0872630241822492</v>
      </c>
      <c r="AF89" s="180">
        <f ca="1">_xll.Export_ParabolicVol_SimpleSquareRootCall2($E89,$G89,AF$59,$B$21,$B$22,$B$23,$B$24,$B$25,$B$27,$B$28,$F$13)</f>
        <v>4.2765252532819469</v>
      </c>
      <c r="AG89" s="180">
        <f ca="1">_xll.Export_ParabolicVol_SimpleSquareRootCall2($E89,$G89,AG$59,$B$21,$B$22,$B$23,$B$24,$B$25,$B$27,$B$28,$F$13)</f>
        <v>4.4280307746579801</v>
      </c>
      <c r="AH89" s="180">
        <f ca="1">_xll.Export_ParabolicVol_SimpleSquareRootCall2($E89,$G89,AH$59,$B$21,$B$22,$B$23,$B$24,$B$25,$B$27,$B$28,$F$13)</f>
        <v>4.5416524510231575</v>
      </c>
    </row>
    <row r="90" spans="5:34" ht="15.75" thickBot="1">
      <c r="E90" s="26">
        <v>19</v>
      </c>
      <c r="F90" s="42">
        <v>43971</v>
      </c>
      <c r="G90" s="13">
        <f ca="1">(F90-SUM!$B$4)/365.25</f>
        <v>6.1957563312799451</v>
      </c>
      <c r="H90" s="180"/>
      <c r="I90" s="180">
        <f ca="1">_xll.Export_ParabolicVol_SimpleSquareRootCall2($E90,$G90,I$59,$B$21,$B$22,$B$23,$B$24,$B$25,$B$27,$B$28,$F$13)</f>
        <v>2.9848862862539569</v>
      </c>
      <c r="J90" s="180">
        <f ca="1">_xll.Export_ParabolicVol_SimpleSquareRootCall2($E90,$G90,J$59,$B$21,$B$22,$B$23,$B$24,$B$25,$B$27,$B$28,$F$13)</f>
        <v>2.5727127071409721</v>
      </c>
      <c r="K90" s="180">
        <f ca="1">_xll.Export_ParabolicVol_SimpleSquareRootCall2($E90,$G90,K$59,$B$21,$B$22,$B$23,$B$24,$B$25,$B$27,$B$28,$F$13)</f>
        <v>2.2228873897073802</v>
      </c>
      <c r="L90" s="180">
        <f ca="1">_xll.Export_ParabolicVol_SimpleSquareRootCall2($E90,$G90,L$59,$B$21,$B$22,$B$23,$B$24,$B$25,$B$27,$B$28,$F$13)</f>
        <v>1.9343385845615366</v>
      </c>
      <c r="M90" s="180">
        <f ca="1">_xll.Export_ParabolicVol_SimpleSquareRootCall2($E90,$G90,M$59,$B$21,$B$22,$B$23,$B$24,$B$25,$B$27,$B$28,$F$13)</f>
        <v>1.7053506803406633</v>
      </c>
      <c r="N90" s="180">
        <f ca="1">_xll.Export_ParabolicVol_SimpleSquareRootCall2($E90,$G90,N$59,$B$21,$B$22,$B$23,$B$24,$B$25,$B$27,$B$28,$F$13)</f>
        <v>1.533669272023233</v>
      </c>
      <c r="O90" s="180">
        <f ca="1">_xll.Export_ParabolicVol_SimpleSquareRootCall2($E90,$G90,O$59,$B$21,$B$22,$B$23,$B$24,$B$25,$B$27,$B$28,$F$13)</f>
        <v>1.4166673377151162</v>
      </c>
      <c r="P90" s="180">
        <f ca="1">_xll.Export_ParabolicVol_SimpleSquareRootCall2($E90,$G90,P$59,$B$21,$B$22,$B$23,$B$24,$B$25,$B$27,$B$28,$F$13)</f>
        <v>1.3515402504915595</v>
      </c>
      <c r="Q90" s="180">
        <f ca="1">_xll.Export_ParabolicVol_SimpleSquareRootCall2($E90,$G90,Q$59,$B$21,$B$22,$B$23,$B$24,$B$25,$B$27,$B$28,$F$13)</f>
        <v>1.3354863963913988</v>
      </c>
      <c r="R90" s="180">
        <f ca="1">_xll.Export_ParabolicVol_SimpleSquareRootCall2($E90,$G90,R$59,$B$21,$B$22,$B$23,$B$24,$B$25,$B$27,$B$28,$F$13)</f>
        <v>1.3658300620079007</v>
      </c>
      <c r="S90" s="180">
        <f ca="1">_xll.Export_ParabolicVol_SimpleSquareRootCall2($E90,$G90,S$59,$B$21,$B$22,$B$23,$B$24,$B$25,$B$27,$B$28,$F$13)</f>
        <v>1.4400532009141935</v>
      </c>
      <c r="T90" s="180">
        <f ca="1">_xll.Export_ParabolicVol_SimpleSquareRootCall2($E90,$G90,T$59,$B$21,$B$22,$B$23,$B$24,$B$25,$B$27,$B$28,$F$13)</f>
        <v>1.555718228396711</v>
      </c>
      <c r="U90" s="180">
        <f ca="1">_xll.Export_ParabolicVol_SimpleSquareRootCall2($E90,$G90,U$59,$B$21,$B$22,$B$23,$B$24,$B$25,$B$27,$B$28,$F$13)</f>
        <v>1.7102813031623583</v>
      </c>
      <c r="V90" s="180">
        <f ca="1">_xll.Export_ParabolicVol_SimpleSquareRootCall2($E90,$G90,V$59,$B$21,$B$22,$B$23,$B$24,$B$25,$B$27,$B$28,$F$13)</f>
        <v>1.9008124137662452</v>
      </c>
      <c r="W90" s="180">
        <f ca="1">_xll.Export_ParabolicVol_SimpleSquareRootCall2($E90,$G90,W$59,$B$21,$B$22,$B$23,$B$24,$B$25,$B$27,$B$28,$F$13)</f>
        <v>2.123654839014018</v>
      </c>
      <c r="X90" s="180">
        <f ca="1">_xll.Export_ParabolicVol_SimpleSquareRootCall2($E90,$G90,X$59,$B$21,$B$22,$B$23,$B$24,$B$25,$B$27,$B$28,$F$13)</f>
        <v>2.3740729867111079</v>
      </c>
      <c r="Y90" s="180">
        <f ca="1">_xll.Export_ParabolicVol_SimpleSquareRootCall2($E90,$G90,Y$59,$B$21,$B$22,$B$23,$B$24,$B$25,$B$27,$B$28,$F$13)</f>
        <v>2.6459543662279819</v>
      </c>
      <c r="Z90" s="180">
        <f ca="1">_xll.Export_ParabolicVol_SimpleSquareRootCall2($E90,$G90,Z$59,$B$21,$B$22,$B$23,$B$24,$B$25,$B$27,$B$28,$F$13)</f>
        <v>2.9316464693018589</v>
      </c>
      <c r="AA90" s="180">
        <f ca="1">_xll.Export_ParabolicVol_SimpleSquareRootCall2($E90,$G90,AA$59,$B$21,$B$22,$B$23,$B$24,$B$25,$B$27,$B$28,$F$13)</f>
        <v>3.2220172761296433</v>
      </c>
      <c r="AB90" s="180">
        <f ca="1">_xll.Export_ParabolicVol_SimpleSquareRootCall2($E90,$G90,AB$59,$B$21,$B$22,$B$23,$B$24,$B$25,$B$27,$B$28,$F$13)</f>
        <v>3.5068200422709785</v>
      </c>
      <c r="AC90" s="180">
        <f ca="1">_xll.Export_ParabolicVol_SimpleSquareRootCall2($E90,$G90,AC$59,$B$21,$B$22,$B$23,$B$24,$B$25,$B$27,$B$28,$F$13)</f>
        <v>3.7754078966505231</v>
      </c>
      <c r="AD90" s="180">
        <f ca="1">_xll.Export_ParabolicVol_SimpleSquareRootCall2($E90,$G90,AD$59,$B$21,$B$22,$B$23,$B$24,$B$25,$B$27,$B$28,$F$13)</f>
        <v>4.0177728749207375</v>
      </c>
      <c r="AE90" s="180">
        <f ca="1">_xll.Export_ParabolicVol_SimpleSquareRootCall2($E90,$G90,AE$59,$B$21,$B$22,$B$23,$B$24,$B$25,$B$27,$B$28,$F$13)</f>
        <v>4.2257791112470615</v>
      </c>
      <c r="AF90" s="180">
        <f ca="1">_xll.Export_ParabolicVol_SimpleSquareRootCall2($E90,$G90,AF$59,$B$21,$B$22,$B$23,$B$24,$B$25,$B$27,$B$28,$F$13)</f>
        <v>4.3943432501016035</v>
      </c>
      <c r="AG90" s="180">
        <f ca="1">_xll.Export_ParabolicVol_SimpleSquareRootCall2($E90,$G90,AG$59,$B$21,$B$22,$B$23,$B$24,$B$25,$B$27,$B$28,$F$13)</f>
        <v>4.5222345985886543</v>
      </c>
      <c r="AH90" s="180">
        <f ca="1">_xll.Export_ParabolicVol_SimpleSquareRootCall2($E90,$G90,AH$59,$B$21,$B$22,$B$23,$B$24,$B$25,$B$27,$B$28,$F$13)</f>
        <v>4.6121863622896067</v>
      </c>
    </row>
    <row r="91" spans="5:34" ht="15.75" thickBot="1">
      <c r="E91" s="26">
        <v>19</v>
      </c>
      <c r="F91" s="42">
        <v>44336</v>
      </c>
      <c r="G91" s="13">
        <f ca="1">(F91-SUM!$B$4)/365.25</f>
        <v>7.1950718685831623</v>
      </c>
      <c r="H91" s="180"/>
      <c r="I91" s="180">
        <f ca="1">_xll.Export_ParabolicVol_SimpleSquareRootCall2($E91,$G91,I$59,$B$21,$B$22,$B$23,$B$24,$B$25,$B$27,$B$28,$F$13)</f>
        <v>2.9090648519276634</v>
      </c>
      <c r="J91" s="180">
        <f ca="1">_xll.Export_ParabolicVol_SimpleSquareRootCall2($E91,$G91,J$59,$B$21,$B$22,$B$23,$B$24,$B$25,$B$27,$B$28,$F$13)</f>
        <v>2.4953619723327574</v>
      </c>
      <c r="K91" s="180">
        <f ca="1">_xll.Export_ParabolicVol_SimpleSquareRootCall2($E91,$G91,K$59,$B$21,$B$22,$B$23,$B$24,$B$25,$B$27,$B$28,$F$13)</f>
        <v>2.1459123411499332</v>
      </c>
      <c r="L91" s="180">
        <f ca="1">_xll.Export_ParabolicVol_SimpleSquareRootCall2($E91,$G91,L$59,$B$21,$B$22,$B$23,$B$24,$B$25,$B$27,$B$28,$F$13)</f>
        <v>1.8598373258402849</v>
      </c>
      <c r="M91" s="180">
        <f ca="1">_xll.Export_ParabolicVol_SimpleSquareRootCall2($E91,$G91,M$59,$B$21,$B$22,$B$23,$B$24,$B$25,$B$27,$B$28,$F$13)</f>
        <v>1.6355171383311384</v>
      </c>
      <c r="N91" s="180">
        <f ca="1">_xll.Export_ParabolicVol_SimpleSquareRootCall2($E91,$G91,N$59,$B$21,$B$22,$B$23,$B$24,$B$25,$B$27,$B$28,$F$13)</f>
        <v>1.4707107263316879</v>
      </c>
      <c r="O91" s="180">
        <f ca="1">_xll.Export_ParabolicVol_SimpleSquareRootCall2($E91,$G91,O$59,$B$21,$B$22,$B$23,$B$24,$B$25,$B$27,$B$28,$F$13)</f>
        <v>1.3627469549589877</v>
      </c>
      <c r="P91" s="180">
        <f ca="1">_xll.Export_ParabolicVol_SimpleSquareRootCall2($E91,$G91,P$59,$B$21,$B$22,$B$23,$B$24,$B$25,$B$27,$B$28,$F$13)</f>
        <v>1.3087455992882908</v>
      </c>
      <c r="Q91" s="180">
        <f ca="1">_xll.Export_ParabolicVol_SimpleSquareRootCall2($E91,$G91,Q$59,$B$21,$B$22,$B$23,$B$24,$B$25,$B$27,$B$28,$F$13)</f>
        <v>1.3058149310719043</v>
      </c>
      <c r="R91" s="180">
        <f ca="1">_xll.Export_ParabolicVol_SimpleSquareRootCall2($E91,$G91,R$59,$B$21,$B$22,$B$23,$B$24,$B$25,$B$27,$B$28,$F$13)</f>
        <v>1.3511748678816184</v>
      </c>
      <c r="S91" s="180">
        <f ca="1">_xll.Export_ParabolicVol_SimpleSquareRootCall2($E91,$G91,S$59,$B$21,$B$22,$B$23,$B$24,$B$25,$B$27,$B$28,$F$13)</f>
        <v>1.4421688422446419</v>
      </c>
      <c r="T91" s="180">
        <f ca="1">_xll.Export_ParabolicVol_SimpleSquareRootCall2($E91,$G91,T$59,$B$21,$B$22,$B$23,$B$24,$B$25,$B$27,$B$28,$F$13)</f>
        <v>1.5761478052748277</v>
      </c>
      <c r="U91" s="180">
        <f ca="1">_xll.Export_ParabolicVol_SimpleSquareRootCall2($E91,$G91,U$59,$B$21,$B$22,$B$23,$B$24,$B$25,$B$27,$B$28,$F$13)</f>
        <v>1.7502313522015762</v>
      </c>
      <c r="V91" s="180">
        <f ca="1">_xll.Export_ParabolicVol_SimpleSquareRootCall2($E91,$G91,V$59,$B$21,$B$22,$B$23,$B$24,$B$25,$B$27,$B$28,$F$13)</f>
        <v>1.9609715254939426</v>
      </c>
      <c r="W91" s="180">
        <f ca="1">_xll.Export_ParabolicVol_SimpleSquareRootCall2($E91,$G91,W$59,$B$21,$B$22,$B$23,$B$24,$B$25,$B$27,$B$28,$F$13)</f>
        <v>2.203964598416758</v>
      </c>
      <c r="X91" s="180">
        <f ca="1">_xll.Export_ParabolicVol_SimpleSquareRootCall2($E91,$G91,X$59,$B$21,$B$22,$B$23,$B$24,$B$25,$B$27,$B$28,$F$13)</f>
        <v>2.4734759904099035</v>
      </c>
      <c r="Y91" s="180">
        <f ca="1">_xll.Export_ParabolicVol_SimpleSquareRootCall2($E91,$G91,Y$59,$B$21,$B$22,$B$23,$B$24,$B$25,$B$27,$B$28,$F$13)</f>
        <v>2.7621628849954458</v>
      </c>
      <c r="Z91" s="180">
        <f ca="1">_xll.Export_ParabolicVol_SimpleSquareRootCall2($E91,$G91,Z$59,$B$21,$B$22,$B$23,$B$24,$B$25,$B$27,$B$28,$F$13)</f>
        <v>3.0609942229616749</v>
      </c>
      <c r="AA91" s="180">
        <f ca="1">_xll.Export_ParabolicVol_SimpleSquareRootCall2($E91,$G91,AA$59,$B$21,$B$22,$B$23,$B$24,$B$25,$B$27,$B$28,$F$13)</f>
        <v>3.3594701247178338</v>
      </c>
      <c r="AB91" s="180">
        <f ca="1">_xll.Export_ParabolicVol_SimpleSquareRootCall2($E91,$G91,AB$59,$B$21,$B$22,$B$23,$B$24,$B$25,$B$27,$B$28,$F$13)</f>
        <v>3.646219922374963</v>
      </c>
      <c r="AC91" s="180">
        <f ca="1">_xll.Export_ParabolicVol_SimpleSquareRootCall2($E91,$G91,AC$59,$B$21,$B$22,$B$23,$B$24,$B$25,$B$27,$B$28,$F$13)</f>
        <v>3.9099966060487579</v>
      </c>
      <c r="AD91" s="180">
        <f ca="1">_xll.Export_ParabolicVol_SimpleSquareRootCall2($E91,$G91,AD$59,$B$21,$B$22,$B$23,$B$24,$B$25,$B$27,$B$28,$F$13)</f>
        <v>4.1409796464503836</v>
      </c>
      <c r="AE91" s="180">
        <f ca="1">_xll.Export_ParabolicVol_SimpleSquareRootCall2($E91,$G91,AE$59,$B$21,$B$22,$B$23,$B$24,$B$25,$B$27,$B$28,$F$13)</f>
        <v>4.3321613769889282</v>
      </c>
      <c r="AF91" s="180">
        <f ca="1">_xll.Export_ParabolicVol_SimpleSquareRootCall2($E91,$G91,AF$59,$B$21,$B$22,$B$23,$B$24,$B$25,$B$27,$B$28,$F$13)</f>
        <v>4.4804685064036871</v>
      </c>
      <c r="AG91" s="180">
        <f ca="1">_xll.Export_ParabolicVol_SimpleSquareRootCall2($E91,$G91,AG$59,$B$21,$B$22,$B$23,$B$24,$B$25,$B$27,$B$28,$F$13)</f>
        <v>4.5872324765594445</v>
      </c>
      <c r="AH91" s="180">
        <f ca="1">_xll.Export_ParabolicVol_SimpleSquareRootCall2($E91,$G91,AH$59,$B$21,$B$22,$B$23,$B$24,$B$25,$B$27,$B$28,$F$13)</f>
        <v>4.6577419951637413</v>
      </c>
    </row>
    <row r="92" spans="5:34" ht="15.75" thickBot="1">
      <c r="E92" s="26">
        <v>19</v>
      </c>
      <c r="F92" s="42">
        <v>44701</v>
      </c>
      <c r="G92" s="13">
        <f ca="1">(F92-SUM!$B$4)/365.25</f>
        <v>8.1943874058863795</v>
      </c>
      <c r="H92" s="180"/>
      <c r="I92" s="180">
        <f ca="1">_xll.Export_ParabolicVol_SimpleSquareRootCall2($E92,$G92,I$59,$B$21,$B$22,$B$23,$B$24,$B$25,$B$27,$B$28,$F$13)</f>
        <v>2.8420742718435044</v>
      </c>
      <c r="J92" s="180">
        <f ca="1">_xll.Export_ParabolicVol_SimpleSquareRootCall2($E92,$G92,J$59,$B$21,$B$22,$B$23,$B$24,$B$25,$B$27,$B$28,$F$13)</f>
        <v>2.4273009699050103</v>
      </c>
      <c r="K92" s="180">
        <f ca="1">_xll.Export_ParabolicVol_SimpleSquareRootCall2($E92,$G92,K$59,$B$21,$B$22,$B$23,$B$24,$B$25,$B$27,$B$28,$F$13)</f>
        <v>2.0785063963464125</v>
      </c>
      <c r="L92" s="180">
        <f ca="1">_xll.Export_ParabolicVol_SimpleSquareRootCall2($E92,$G92,L$59,$B$21,$B$22,$B$23,$B$24,$B$25,$B$27,$B$28,$F$13)</f>
        <v>1.7949925401684979</v>
      </c>
      <c r="M92" s="180">
        <f ca="1">_xll.Export_ParabolicVol_SimpleSquareRootCall2($E92,$G92,M$59,$B$21,$B$22,$B$23,$B$24,$B$25,$B$27,$B$28,$F$13)</f>
        <v>1.5752288338055445</v>
      </c>
      <c r="N92" s="180">
        <f ca="1">_xll.Export_ParabolicVol_SimpleSquareRootCall2($E92,$G92,N$59,$B$21,$B$22,$B$23,$B$24,$B$25,$B$27,$B$28,$F$13)</f>
        <v>1.4169863537956753</v>
      </c>
      <c r="O92" s="180">
        <f ca="1">_xll.Export_ParabolicVol_SimpleSquareRootCall2($E92,$G92,O$59,$B$21,$B$22,$B$23,$B$24,$B$25,$B$27,$B$28,$F$13)</f>
        <v>1.3175528484786088</v>
      </c>
      <c r="P92" s="180">
        <f ca="1">_xll.Export_ParabolicVol_SimpleSquareRootCall2($E92,$G92,P$59,$B$21,$B$22,$B$23,$B$24,$B$25,$B$27,$B$28,$F$13)</f>
        <v>1.2739775025614168</v>
      </c>
      <c r="Q92" s="180">
        <f ca="1">_xll.Export_ParabolicVol_SimpleSquareRootCall2($E92,$G92,Q$59,$B$21,$B$22,$B$23,$B$24,$B$25,$B$27,$B$28,$F$13)</f>
        <v>1.2832821842140303</v>
      </c>
      <c r="R92" s="180">
        <f ca="1">_xll.Export_ParabolicVol_SimpleSquareRootCall2($E92,$G92,R$59,$B$21,$B$22,$B$23,$B$24,$B$25,$B$27,$B$28,$F$13)</f>
        <v>1.3425809057894988</v>
      </c>
      <c r="S92" s="180">
        <f ca="1">_xll.Export_ParabolicVol_SimpleSquareRootCall2($E92,$G92,S$59,$B$21,$B$22,$B$23,$B$24,$B$25,$B$27,$B$28,$F$13)</f>
        <v>1.4490680792578365</v>
      </c>
      <c r="T92" s="180">
        <f ca="1">_xll.Export_ParabolicVol_SimpleSquareRootCall2($E92,$G92,T$59,$B$21,$B$22,$B$23,$B$24,$B$25,$B$27,$B$28,$F$13)</f>
        <v>1.5998613332751579</v>
      </c>
      <c r="U92" s="180">
        <f ca="1">_xll.Export_ParabolicVol_SimpleSquareRootCall2($E92,$G92,U$59,$B$21,$B$22,$B$23,$B$24,$B$25,$B$27,$B$28,$F$13)</f>
        <v>1.7917105670973832</v>
      </c>
      <c r="V92" s="180">
        <f ca="1">_xll.Export_ParabolicVol_SimpleSquareRootCall2($E92,$G92,V$59,$B$21,$B$22,$B$23,$B$24,$B$25,$B$27,$B$28,$F$13)</f>
        <v>2.0206092499606747</v>
      </c>
      <c r="W92" s="180">
        <f ca="1">_xll.Export_ParabolicVol_SimpleSquareRootCall2($E92,$G92,W$59,$B$21,$B$22,$B$23,$B$24,$B$25,$B$27,$B$28,$F$13)</f>
        <v>2.28136728248381</v>
      </c>
      <c r="X92" s="180">
        <f ca="1">_xll.Export_ParabolicVol_SimpleSquareRootCall2($E92,$G92,X$59,$B$21,$B$22,$B$23,$B$24,$B$25,$B$27,$B$28,$F$13)</f>
        <v>2.5672278969148814</v>
      </c>
      <c r="Y92" s="180">
        <f ca="1">_xll.Export_ParabolicVol_SimpleSquareRootCall2($E92,$G92,Y$59,$B$21,$B$22,$B$23,$B$24,$B$25,$B$27,$B$28,$F$13)</f>
        <v>2.8696324829735729</v>
      </c>
      <c r="Z92" s="180">
        <f ca="1">_xll.Export_ParabolicVol_SimpleSquareRootCall2($E92,$G92,Z$59,$B$21,$B$22,$B$23,$B$24,$B$25,$B$27,$B$28,$F$13)</f>
        <v>3.1782505641297658</v>
      </c>
      <c r="AA92" s="180">
        <f ca="1">_xll.Export_ParabolicVol_SimpleSquareRootCall2($E92,$G92,AA$59,$B$21,$B$22,$B$23,$B$24,$B$25,$B$27,$B$28,$F$13)</f>
        <v>3.4813854012782932</v>
      </c>
      <c r="AB92" s="180">
        <f ca="1">_xll.Export_ParabolicVol_SimpleSquareRootCall2($E92,$G92,AB$59,$B$21,$B$22,$B$23,$B$24,$B$25,$B$27,$B$28,$F$13)</f>
        <v>3.7668227824421243</v>
      </c>
      <c r="AC92" s="180">
        <f ca="1">_xll.Export_ParabolicVol_SimpleSquareRootCall2($E92,$G92,AC$59,$B$21,$B$22,$B$23,$B$24,$B$25,$B$27,$B$28,$F$13)</f>
        <v>4.0230976234249711</v>
      </c>
      <c r="AD92" s="180">
        <f ca="1">_xll.Export_ParabolicVol_SimpleSquareRootCall2($E92,$G92,AD$59,$B$21,$B$22,$B$23,$B$24,$B$25,$B$27,$B$28,$F$13)</f>
        <v>4.2410108418532264</v>
      </c>
      <c r="AE92" s="180">
        <f ca="1">_xll.Export_ParabolicVol_SimpleSquareRootCall2($E92,$G92,AE$59,$B$21,$B$22,$B$23,$B$24,$B$25,$B$27,$B$28,$F$13)</f>
        <v>4.4150688233230841</v>
      </c>
      <c r="AF92" s="180">
        <f ca="1">_xll.Export_ParabolicVol_SimpleSquareRootCall2($E92,$G92,AF$59,$B$21,$B$22,$B$23,$B$24,$B$25,$B$27,$B$28,$F$13)</f>
        <v>4.5444100899403752</v>
      </c>
      <c r="AG92" s="180">
        <f ca="1">_xll.Export_ParabolicVol_SimpleSquareRootCall2($E92,$G92,AG$59,$B$21,$B$22,$B$23,$B$24,$B$25,$B$27,$B$28,$F$13)</f>
        <v>4.632821639700003</v>
      </c>
      <c r="AH92" s="180">
        <f ca="1">_xll.Export_ParabolicVol_SimpleSquareRootCall2($E92,$G92,AH$59,$B$21,$B$22,$B$23,$B$24,$B$25,$B$27,$B$28,$F$13)</f>
        <v>4.6876918251700861</v>
      </c>
    </row>
    <row r="93" spans="5:34" ht="15.75" thickBot="1">
      <c r="E93" s="26">
        <v>19</v>
      </c>
      <c r="F93" s="42">
        <v>45066</v>
      </c>
      <c r="G93" s="13">
        <f ca="1">(F93-SUM!$B$4)/365.25</f>
        <v>9.1937029431895958</v>
      </c>
      <c r="H93" s="180"/>
      <c r="I93" s="180">
        <f ca="1">_xll.Export_ParabolicVol_SimpleSquareRootCall2($E93,$G93,I$59,$B$21,$B$22,$B$23,$B$24,$B$25,$B$27,$B$28,$F$13)</f>
        <v>2.7821696438398442</v>
      </c>
      <c r="J93" s="180">
        <f ca="1">_xll.Export_ParabolicVol_SimpleSquareRootCall2($E93,$G93,J$59,$B$21,$B$22,$B$23,$B$24,$B$25,$B$27,$B$28,$F$13)</f>
        <v>2.3666643348522838</v>
      </c>
      <c r="K93" s="180">
        <f ca="1">_xll.Export_ParabolicVol_SimpleSquareRootCall2($E93,$G93,K$59,$B$21,$B$22,$B$23,$B$24,$B$25,$B$27,$B$28,$F$13)</f>
        <v>2.0187205483335213</v>
      </c>
      <c r="L93" s="180">
        <f ca="1">_xll.Export_ParabolicVol_SimpleSquareRootCall2($E93,$G93,L$59,$B$21,$B$22,$B$23,$B$24,$B$25,$B$27,$B$28,$F$13)</f>
        <v>1.7378102129452642</v>
      </c>
      <c r="M93" s="180">
        <f ca="1">_xll.Export_ParabolicVol_SimpleSquareRootCall2($E93,$G93,M$59,$B$21,$B$22,$B$23,$B$24,$B$25,$B$27,$B$28,$F$13)</f>
        <v>1.5224862465256066</v>
      </c>
      <c r="N93" s="180">
        <f ca="1">_xll.Export_ParabolicVol_SimpleSquareRootCall2($E93,$G93,N$59,$B$21,$B$22,$B$23,$B$24,$B$25,$B$27,$B$28,$F$13)</f>
        <v>1.3705306108388116</v>
      </c>
      <c r="O93" s="180">
        <f ca="1">_xll.Export_ParabolicVol_SimpleSquareRootCall2($E93,$G93,O$59,$B$21,$B$22,$B$23,$B$24,$B$25,$B$27,$B$28,$F$13)</f>
        <v>1.2791920918535908</v>
      </c>
      <c r="P93" s="180">
        <f ca="1">_xll.Export_ParabolicVol_SimpleSquareRootCall2($E93,$G93,P$59,$B$21,$B$22,$B$23,$B$24,$B$25,$B$27,$B$28,$F$13)</f>
        <v>1.2454527883625943</v>
      </c>
      <c r="Q93" s="180">
        <f ca="1">_xll.Export_ParabolicVol_SimpleSquareRootCall2($E93,$G93,Q$59,$B$21,$B$22,$B$23,$B$24,$B$25,$B$27,$B$28,$F$13)</f>
        <v>1.266250053147864</v>
      </c>
      <c r="R93" s="180">
        <f ca="1">_xll.Export_ParabolicVol_SimpleSquareRootCall2($E93,$G93,R$59,$B$21,$B$22,$B$23,$B$24,$B$25,$B$27,$B$28,$F$13)</f>
        <v>1.3385888762428424</v>
      </c>
      <c r="S93" s="180">
        <f ca="1">_xll.Export_ParabolicVol_SimpleSquareRootCall2($E93,$G93,S$59,$B$21,$B$22,$B$23,$B$24,$B$25,$B$27,$B$28,$F$13)</f>
        <v>1.4595035558490648</v>
      </c>
      <c r="T93" s="180">
        <f ca="1">_xll.Export_ParabolicVol_SimpleSquareRootCall2($E93,$G93,T$59,$B$21,$B$22,$B$23,$B$24,$B$25,$B$27,$B$28,$F$13)</f>
        <v>1.6258577708833175</v>
      </c>
      <c r="U93" s="180">
        <f ca="1">_xll.Export_ParabolicVol_SimpleSquareRootCall2($E93,$G93,U$59,$B$21,$B$22,$B$23,$B$24,$B$25,$B$27,$B$28,$F$13)</f>
        <v>1.8340024583368468</v>
      </c>
      <c r="V93" s="180">
        <f ca="1">_xll.Export_ParabolicVol_SimpleSquareRootCall2($E93,$G93,V$59,$B$21,$B$22,$B$23,$B$24,$B$25,$B$27,$B$28,$F$13)</f>
        <v>2.0793390435880723</v>
      </c>
      <c r="W93" s="180">
        <f ca="1">_xll.Export_ParabolicVol_SimpleSquareRootCall2($E93,$G93,W$59,$B$21,$B$22,$B$23,$B$24,$B$25,$B$27,$B$28,$F$13)</f>
        <v>2.3558624709415601</v>
      </c>
      <c r="X93" s="180">
        <f ca="1">_xll.Export_ParabolicVol_SimpleSquareRootCall2($E93,$G93,X$59,$B$21,$B$22,$B$23,$B$24,$B$25,$B$27,$B$28,$F$13)</f>
        <v>2.6557847412187527</v>
      </c>
      <c r="Y93" s="180">
        <f ca="1">_xll.Export_ParabolicVol_SimpleSquareRootCall2($E93,$G93,Y$59,$B$21,$B$22,$B$23,$B$24,$B$25,$B$27,$B$28,$F$13)</f>
        <v>2.9693621603015465</v>
      </c>
      <c r="Z93" s="180">
        <f ca="1">_xll.Export_ParabolicVol_SimpleSquareRootCall2($E93,$G93,Z$59,$B$21,$B$22,$B$23,$B$24,$B$25,$B$27,$B$28,$F$13)</f>
        <v>3.2850589048440799</v>
      </c>
      <c r="AA93" s="180">
        <f ca="1">_xll.Export_ParabolicVol_SimpleSquareRootCall2($E93,$G93,AA$59,$B$21,$B$22,$B$23,$B$24,$B$25,$B$27,$B$28,$F$13)</f>
        <v>3.5901598080152488</v>
      </c>
      <c r="AB93" s="180">
        <f ca="1">_xll.Export_ParabolicVol_SimpleSquareRootCall2($E93,$G93,AB$59,$B$21,$B$22,$B$23,$B$24,$B$25,$B$27,$B$28,$F$13)</f>
        <v>3.8718773141319098</v>
      </c>
      <c r="AC93" s="180">
        <f ca="1">_xll.Export_ParabolicVol_SimpleSquareRootCall2($E93,$G93,AC$59,$B$21,$B$22,$B$23,$B$24,$B$25,$B$27,$B$28,$F$13)</f>
        <v>4.1188692254590524</v>
      </c>
      <c r="AD93" s="180">
        <f ca="1">_xll.Export_ParabolicVol_SimpleSquareRootCall2($E93,$G93,AD$59,$B$21,$B$22,$B$23,$B$24,$B$25,$B$27,$B$28,$F$13)</f>
        <v>4.3229073621956209</v>
      </c>
      <c r="AE93" s="180">
        <f ca="1">_xll.Export_ParabolicVol_SimpleSquareRootCall2($E93,$G93,AE$59,$B$21,$B$22,$B$23,$B$24,$B$25,$B$27,$B$28,$F$13)</f>
        <v>4.4802670608478108</v>
      </c>
      <c r="AF93" s="180">
        <f ca="1">_xll.Export_ParabolicVol_SimpleSquareRootCall2($E93,$G93,AF$59,$B$21,$B$22,$B$23,$B$24,$B$25,$B$27,$B$28,$F$13)</f>
        <v>4.5923416467591638</v>
      </c>
      <c r="AG93" s="180">
        <f ca="1">_xll.Export_ParabolicVol_SimpleSquareRootCall2($E93,$G93,AG$59,$B$21,$B$22,$B$23,$B$24,$B$25,$B$27,$B$28,$F$13)</f>
        <v>4.6651281578725694</v>
      </c>
      <c r="AH93" s="180">
        <f ca="1">_xll.Export_ParabolicVol_SimpleSquareRootCall2($E93,$G93,AH$59,$B$21,$B$22,$B$23,$B$24,$B$25,$B$27,$B$28,$F$13)</f>
        <v>4.7076067507874972</v>
      </c>
    </row>
    <row r="94" spans="5:34" ht="15.75" thickBot="1">
      <c r="E94" s="26">
        <v>19</v>
      </c>
      <c r="F94" s="42">
        <v>45432</v>
      </c>
      <c r="G94" s="13">
        <f ca="1">(F94-SUM!$B$4)/365.25</f>
        <v>10.195756331279945</v>
      </c>
      <c r="H94" s="180"/>
      <c r="I94" s="180">
        <f ca="1">_xll.Export_ParabolicVol_SimpleSquareRootCall2($E94,$G94,I$59,$B$21,$B$22,$B$23,$B$24,$B$25,$B$27,$B$28,$F$13)</f>
        <v>2.7279360683638694</v>
      </c>
      <c r="J94" s="180">
        <f ca="1">_xll.Export_ParabolicVol_SimpleSquareRootCall2($E94,$G94,J$59,$B$21,$B$22,$B$23,$B$24,$B$25,$B$27,$B$28,$F$13)</f>
        <v>2.3119552647008099</v>
      </c>
      <c r="K94" s="180">
        <f ca="1">_xll.Export_ParabolicVol_SimpleSquareRootCall2($E94,$G94,K$59,$B$21,$B$22,$B$23,$B$24,$B$25,$B$27,$B$28,$F$13)</f>
        <v>1.9650060793670192</v>
      </c>
      <c r="L94" s="180">
        <f ca="1">_xll.Export_ParabolicVol_SimpleSquareRootCall2($E94,$G94,L$59,$B$21,$B$22,$B$23,$B$24,$B$25,$B$27,$B$28,$F$13)</f>
        <v>1.686721543517725</v>
      </c>
      <c r="M94" s="180">
        <f ca="1">_xll.Export_ParabolicVol_SimpleSquareRootCall2($E94,$G94,M$59,$B$21,$B$22,$B$23,$B$24,$B$25,$B$27,$B$28,$F$13)</f>
        <v>1.4757332351858614</v>
      </c>
      <c r="N94" s="180">
        <f ca="1">_xll.Export_ParabolicVol_SimpleSquareRootCall2($E94,$G94,N$59,$B$21,$B$22,$B$23,$B$24,$B$25,$B$27,$B$28,$F$13)</f>
        <v>1.3298328083677522</v>
      </c>
      <c r="O94" s="180">
        <f ca="1">_xll.Export_ParabolicVol_SimpleSquareRootCall2($E94,$G94,O$59,$B$21,$B$22,$B$23,$B$24,$B$25,$B$27,$B$28,$F$13)</f>
        <v>1.2462315463788085</v>
      </c>
      <c r="P94" s="180">
        <f ca="1">_xll.Export_ParabolicVol_SimpleSquareRootCall2($E94,$G94,P$59,$B$21,$B$22,$B$23,$B$24,$B$25,$B$27,$B$28,$F$13)</f>
        <v>1.2218467213429778</v>
      </c>
      <c r="Q94" s="180">
        <f ca="1">_xll.Export_ParabolicVol_SimpleSquareRootCall2($E94,$G94,Q$59,$B$21,$B$22,$B$23,$B$24,$B$25,$B$27,$B$28,$F$13)</f>
        <v>1.2535315749237139</v>
      </c>
      <c r="R94" s="180">
        <f ca="1">_xll.Export_ParabolicVol_SimpleSquareRootCall2($E94,$G94,R$59,$B$21,$B$22,$B$23,$B$24,$B$25,$B$27,$B$28,$F$13)</f>
        <v>1.33817766667227</v>
      </c>
      <c r="S94" s="180">
        <f ca="1">_xll.Export_ParabolicVol_SimpleSquareRootCall2($E94,$G94,S$59,$B$21,$B$22,$B$23,$B$24,$B$25,$B$27,$B$28,$F$13)</f>
        <v>1.4726475000207986</v>
      </c>
      <c r="T94" s="180">
        <f ca="1">_xll.Export_ParabolicVol_SimpleSquareRootCall2($E94,$G94,T$59,$B$21,$B$22,$B$23,$B$24,$B$25,$B$27,$B$28,$F$13)</f>
        <v>1.6535308125412511</v>
      </c>
      <c r="U94" s="180">
        <f ca="1">_xll.Export_ParabolicVol_SimpleSquareRootCall2($E94,$G94,U$59,$B$21,$B$22,$B$23,$B$24,$B$25,$B$27,$B$28,$F$13)</f>
        <v>1.876752629328295</v>
      </c>
      <c r="V94" s="180">
        <f ca="1">_xll.Export_ParabolicVol_SimpleSquareRootCall2($E94,$G94,V$59,$B$21,$B$22,$B$23,$B$24,$B$25,$B$27,$B$28,$F$13)</f>
        <v>2.1370931838832954</v>
      </c>
      <c r="W94" s="180">
        <f ca="1">_xll.Export_ParabolicVol_SimpleSquareRootCall2($E94,$G94,W$59,$B$21,$B$22,$B$23,$B$24,$B$25,$B$27,$B$28,$F$13)</f>
        <v>2.4277103017951287</v>
      </c>
      <c r="X94" s="180">
        <f ca="1">_xll.Export_ParabolicVol_SimpleSquareRootCall2($E94,$G94,X$59,$B$21,$B$22,$B$23,$B$24,$B$25,$B$27,$B$28,$F$13)</f>
        <v>2.7397838822477469</v>
      </c>
      <c r="Y94" s="180">
        <f ca="1">_xll.Export_ParabolicVol_SimpleSquareRootCall2($E94,$G94,Y$59,$B$21,$B$22,$B$23,$B$24,$B$25,$B$27,$B$28,$F$13)</f>
        <v>3.0624245793722955</v>
      </c>
      <c r="Z94" s="180">
        <f ca="1">_xll.Export_ParabolicVol_SimpleSquareRootCall2($E94,$G94,Z$59,$B$21,$B$22,$B$23,$B$24,$B$25,$B$27,$B$28,$F$13)</f>
        <v>3.3829917930892983</v>
      </c>
      <c r="AA94" s="180">
        <f ca="1">_xll.Export_ParabolicVol_SimpleSquareRootCall2($E94,$G94,AA$59,$B$21,$B$22,$B$23,$B$24,$B$25,$B$27,$B$28,$F$13)</f>
        <v>3.687929426619927</v>
      </c>
      <c r="AB94" s="180">
        <f ca="1">_xll.Export_ParabolicVol_SimpleSquareRootCall2($E94,$G94,AB$59,$B$21,$B$22,$B$23,$B$24,$B$25,$B$27,$B$28,$F$13)</f>
        <v>3.9641302933156326</v>
      </c>
      <c r="AC94" s="180">
        <f ca="1">_xll.Export_ParabolicVol_SimpleSquareRootCall2($E94,$G94,AC$59,$B$21,$B$22,$B$23,$B$24,$B$25,$B$27,$B$28,$F$13)</f>
        <v>4.2006741407935255</v>
      </c>
      <c r="AD94" s="180">
        <f ca="1">_xll.Export_ParabolicVol_SimpleSquareRootCall2($E94,$G94,AD$59,$B$21,$B$22,$B$23,$B$24,$B$25,$B$27,$B$28,$F$13)</f>
        <v>4.3905786291230964</v>
      </c>
      <c r="AE94" s="180">
        <f ca="1">_xll.Export_ParabolicVol_SimpleSquareRootCall2($E94,$G94,AE$59,$B$21,$B$22,$B$23,$B$24,$B$25,$B$27,$B$28,$F$13)</f>
        <v>4.5320394264178008</v>
      </c>
      <c r="AF94" s="180">
        <f ca="1">_xll.Export_ParabolicVol_SimpleSquareRootCall2($E94,$G94,AF$59,$B$21,$B$22,$B$23,$B$24,$B$25,$B$27,$B$28,$F$13)</f>
        <v>4.628638391230564</v>
      </c>
      <c r="AG94" s="180">
        <f ca="1">_xll.Export_ParabolicVol_SimpleSquareRootCall2($E94,$G94,AG$59,$B$21,$B$22,$B$23,$B$24,$B$25,$B$27,$B$28,$F$13)</f>
        <v>4.6882661043060123</v>
      </c>
      <c r="AH94" s="180">
        <f ca="1">_xll.Export_ParabolicVol_SimpleSquareRootCall2($E94,$G94,AH$59,$B$21,$B$22,$B$23,$B$24,$B$25,$B$27,$B$28,$F$13)</f>
        <v>4.7210024192959184</v>
      </c>
    </row>
    <row r="95" spans="5:34" ht="15.75" thickBot="1">
      <c r="E95" s="26">
        <v>19</v>
      </c>
      <c r="F95" s="42">
        <v>45797</v>
      </c>
      <c r="G95" s="13">
        <f ca="1">(F95-SUM!$B$4)/365.25</f>
        <v>11.195071868583161</v>
      </c>
      <c r="H95" s="180"/>
      <c r="I95" s="180">
        <f ca="1">_xll.Export_ParabolicVol_SimpleSquareRootCall2($E95,$G95,I$59,$B$21,$B$22,$B$23,$B$24,$B$25,$B$27,$B$28,$F$13)</f>
        <v>2.678707684091596</v>
      </c>
      <c r="J95" s="180">
        <f ca="1">_xll.Export_ParabolicVol_SimpleSquareRootCall2($E95,$G95,J$59,$B$21,$B$22,$B$23,$B$24,$B$25,$B$27,$B$28,$F$13)</f>
        <v>2.2624537082482412</v>
      </c>
      <c r="K95" s="180">
        <f ca="1">_xll.Export_ParabolicVol_SimpleSquareRootCall2($E95,$G95,K$59,$B$21,$B$22,$B$23,$B$24,$B$25,$B$27,$B$28,$F$13)</f>
        <v>1.9166000042425377</v>
      </c>
      <c r="L95" s="180">
        <f ca="1">_xll.Export_ParabolicVol_SimpleSquareRootCall2($E95,$G95,L$59,$B$21,$B$22,$B$23,$B$24,$B$25,$B$27,$B$28,$F$13)</f>
        <v>1.6409321200857827</v>
      </c>
      <c r="M95" s="180">
        <f ca="1">_xll.Export_ParabolicVol_SimpleSquareRootCall2($E95,$G95,M$59,$B$21,$B$22,$B$23,$B$24,$B$25,$B$27,$B$28,$F$13)</f>
        <v>1.4341556128592972</v>
      </c>
      <c r="N95" s="180">
        <f ca="1">_xll.Export_ParabolicVol_SimpleSquareRootCall2($E95,$G95,N$59,$B$21,$B$22,$B$23,$B$24,$B$25,$B$27,$B$28,$F$13)</f>
        <v>1.2940706267100108</v>
      </c>
      <c r="O95" s="180">
        <f ca="1">_xll.Export_ParabolicVol_SimpleSquareRootCall2($E95,$G95,O$59,$B$21,$B$22,$B$23,$B$24,$B$25,$B$27,$B$28,$F$13)</f>
        <v>1.2178521702598966</v>
      </c>
      <c r="P95" s="180">
        <f ca="1">_xll.Export_ParabolicVol_SimpleSquareRootCall2($E95,$G95,P$59,$B$21,$B$22,$B$23,$B$24,$B$25,$B$27,$B$28,$F$13)</f>
        <v>1.2023545134471409</v>
      </c>
      <c r="Q95" s="180">
        <f ca="1">_xll.Export_ParabolicVol_SimpleSquareRootCall2($E95,$G95,Q$59,$B$21,$B$22,$B$23,$B$24,$B$25,$B$27,$B$28,$F$13)</f>
        <v>1.2443467636261272</v>
      </c>
      <c r="R95" s="180">
        <f ca="1">_xll.Export_ParabolicVol_SimpleSquareRootCall2($E95,$G95,R$59,$B$21,$B$22,$B$23,$B$24,$B$25,$B$27,$B$28,$F$13)</f>
        <v>1.3406026638860873</v>
      </c>
      <c r="S95" s="180">
        <f ca="1">_xll.Export_ParabolicVol_SimpleSquareRootCall2($E95,$G95,S$59,$B$21,$B$22,$B$23,$B$24,$B$25,$B$27,$B$28,$F$13)</f>
        <v>1.4878023524193515</v>
      </c>
      <c r="T95" s="180">
        <f ca="1">_xll.Export_ParabolicVol_SimpleSquareRootCall2($E95,$G95,T$59,$B$21,$B$22,$B$23,$B$24,$B$25,$B$27,$B$28,$F$13)</f>
        <v>1.6822445726504736</v>
      </c>
      <c r="U95" s="180">
        <f ca="1">_xll.Export_ParabolicVol_SimpleSquareRootCall2($E95,$G95,U$59,$B$21,$B$22,$B$23,$B$24,$B$25,$B$27,$B$28,$F$13)</f>
        <v>1.9194069678318628</v>
      </c>
      <c r="V95" s="180">
        <f ca="1">_xll.Export_ParabolicVol_SimpleSquareRootCall2($E95,$G95,V$59,$B$21,$B$22,$B$23,$B$24,$B$25,$B$27,$B$28,$F$13)</f>
        <v>2.1934279791476325</v>
      </c>
      <c r="W95" s="180">
        <f ca="1">_xll.Export_ParabolicVol_SimpleSquareRootCall2($E95,$G95,W$59,$B$21,$B$22,$B$23,$B$24,$B$25,$B$27,$B$28,$F$13)</f>
        <v>2.4966178860111099</v>
      </c>
      <c r="X95" s="180">
        <f ca="1">_xll.Export_ParabolicVol_SimpleSquareRootCall2($E95,$G95,X$59,$B$21,$B$22,$B$23,$B$24,$B$25,$B$27,$B$28,$F$13)</f>
        <v>2.8191378983164088</v>
      </c>
      <c r="Y95" s="180">
        <f ca="1">_xll.Export_ParabolicVol_SimpleSquareRootCall2($E95,$G95,Y$59,$B$21,$B$22,$B$23,$B$24,$B$25,$B$27,$B$28,$F$13)</f>
        <v>3.1490073350613588</v>
      </c>
      <c r="Z95" s="180">
        <f ca="1">_xll.Export_ParabolicVol_SimpleSquareRootCall2($E95,$G95,Z$59,$B$21,$B$22,$B$23,$B$24,$B$25,$B$27,$B$28,$F$13)</f>
        <v>3.4725929056563838</v>
      </c>
      <c r="AA95" s="180">
        <f ca="1">_xll.Export_ParabolicVol_SimpleSquareRootCall2($E95,$G95,AA$59,$B$21,$B$22,$B$23,$B$24,$B$25,$B$27,$B$28,$F$13)</f>
        <v>3.7756766231430343</v>
      </c>
      <c r="AB95" s="180">
        <f ca="1">_xll.Export_ParabolicVol_SimpleSquareRootCall2($E95,$G95,AB$59,$B$21,$B$22,$B$23,$B$24,$B$25,$B$27,$B$28,$F$13)</f>
        <v>4.0450679544987116</v>
      </c>
      <c r="AC95" s="180">
        <f ca="1">_xll.Export_ParabolicVol_SimpleSquareRootCall2($E95,$G95,AC$59,$B$21,$B$22,$B$23,$B$24,$B$25,$B$27,$B$28,$F$13)</f>
        <v>4.2705222085764882</v>
      </c>
      <c r="AD95" s="180">
        <f ca="1">_xll.Export_ParabolicVol_SimpleSquareRootCall2($E95,$G95,AD$59,$B$21,$B$22,$B$23,$B$24,$B$25,$B$27,$B$28,$F$13)</f>
        <v>4.4465008094453387</v>
      </c>
      <c r="AE95" s="180">
        <f ca="1">_xll.Export_ParabolicVol_SimpleSquareRootCall2($E95,$G95,AE$59,$B$21,$B$22,$B$23,$B$24,$B$25,$B$27,$B$28,$F$13)</f>
        <v>4.573172467031374</v>
      </c>
      <c r="AF95" s="180">
        <f ca="1">_xll.Export_ParabolicVol_SimpleSquareRootCall2($E95,$G95,AF$59,$B$21,$B$22,$B$23,$B$24,$B$25,$B$27,$B$28,$F$13)</f>
        <v>4.656149989446055</v>
      </c>
      <c r="AG95" s="180">
        <f ca="1">_xll.Export_ParabolicVol_SimpleSquareRootCall2($E95,$G95,AG$59,$B$21,$B$22,$B$23,$B$24,$B$25,$B$27,$B$28,$F$13)</f>
        <v>4.7048598803562101</v>
      </c>
      <c r="AH95" s="180">
        <f ca="1">_xll.Export_ParabolicVol_SimpleSquareRootCall2($E95,$G95,AH$59,$B$21,$B$22,$B$23,$B$24,$B$25,$B$27,$B$28,$F$13)</f>
        <v>4.7300333873038349</v>
      </c>
    </row>
    <row r="96" spans="5:34" ht="15.75" thickBot="1">
      <c r="E96" s="26">
        <v>19</v>
      </c>
      <c r="F96" s="42">
        <v>46162</v>
      </c>
      <c r="G96" s="13">
        <f ca="1">(F96-SUM!$B$4)/365.25</f>
        <v>12.194387405886379</v>
      </c>
      <c r="H96" s="180"/>
      <c r="I96" s="180">
        <f ca="1">_xll.Export_ParabolicVol_SimpleSquareRootCall2($E96,$G96,I$59,$B$21,$B$22,$B$23,$B$24,$B$25,$B$27,$B$28,$F$13)</f>
        <v>2.6335865141115899</v>
      </c>
      <c r="J96" s="180">
        <f ca="1">_xll.Export_ParabolicVol_SimpleSquareRootCall2($E96,$G96,J$59,$B$21,$B$22,$B$23,$B$24,$B$25,$B$27,$B$28,$F$13)</f>
        <v>2.2172190239739011</v>
      </c>
      <c r="K96" s="180">
        <f ca="1">_xll.Export_ParabolicVol_SimpleSquareRootCall2($E96,$G96,K$59,$B$21,$B$22,$B$23,$B$24,$B$25,$B$27,$B$28,$F$13)</f>
        <v>1.8725378137051139</v>
      </c>
      <c r="L96" s="180">
        <f ca="1">_xll.Export_ParabolicVol_SimpleSquareRootCall2($E96,$G96,L$59,$B$21,$B$22,$B$23,$B$24,$B$25,$B$27,$B$28,$F$13)</f>
        <v>1.5994737319580687</v>
      </c>
      <c r="M96" s="180">
        <f ca="1">_xll.Export_ParabolicVol_SimpleSquareRootCall2($E96,$G96,M$59,$B$21,$B$22,$B$23,$B$24,$B$25,$B$27,$B$28,$F$13)</f>
        <v>1.3968023281760646</v>
      </c>
      <c r="N96" s="180">
        <f ca="1">_xll.Export_ParabolicVol_SimpleSquareRootCall2($E96,$G96,N$59,$B$21,$B$22,$B$23,$B$24,$B$25,$B$27,$B$28,$F$13)</f>
        <v>1.2623311122372063</v>
      </c>
      <c r="O96" s="180">
        <f ca="1">_xll.Export_ParabolicVol_SimpleSquareRootCall2($E96,$G96,O$59,$B$21,$B$22,$B$23,$B$24,$B$25,$B$27,$B$28,$F$13)</f>
        <v>1.193199612243965</v>
      </c>
      <c r="P96" s="180">
        <f ca="1">_xll.Export_ParabolicVol_SimpleSquareRootCall2($E96,$G96,P$59,$B$21,$B$22,$B$23,$B$24,$B$25,$B$27,$B$28,$F$13)</f>
        <v>1.1862001471810242</v>
      </c>
      <c r="Q96" s="180">
        <f ca="1">_xll.Export_ParabolicVol_SimpleSquareRootCall2($E96,$G96,Q$59,$B$21,$B$22,$B$23,$B$24,$B$25,$B$27,$B$28,$F$13)</f>
        <v>1.2380168008903503</v>
      </c>
      <c r="R96" s="180">
        <f ca="1">_xll.Export_ParabolicVol_SimpleSquareRootCall2($E96,$G96,R$59,$B$21,$B$22,$B$23,$B$24,$B$25,$B$27,$B$28,$F$13)</f>
        <v>1.3453004584696824</v>
      </c>
      <c r="S96" s="180">
        <f ca="1">_xll.Export_ParabolicVol_SimpleSquareRootCall2($E96,$G96,S$59,$B$21,$B$22,$B$23,$B$24,$B$25,$B$27,$B$28,$F$13)</f>
        <v>1.5045381935693818</v>
      </c>
      <c r="T96" s="180">
        <f ca="1">_xll.Export_ParabolicVol_SimpleSquareRootCall2($E96,$G96,T$59,$B$21,$B$22,$B$23,$B$24,$B$25,$B$27,$B$28,$F$13)</f>
        <v>1.7117213777905316</v>
      </c>
      <c r="U96" s="180">
        <f ca="1">_xll.Export_ParabolicVol_SimpleSquareRootCall2($E96,$G96,U$59,$B$21,$B$22,$B$23,$B$24,$B$25,$B$27,$B$28,$F$13)</f>
        <v>1.961860474402104</v>
      </c>
      <c r="V96" s="180">
        <f ca="1">_xll.Export_ParabolicVol_SimpleSquareRootCall2($E96,$G96,V$59,$B$21,$B$22,$B$23,$B$24,$B$25,$B$27,$B$28,$F$13)</f>
        <v>2.2484342632788006</v>
      </c>
      <c r="W96" s="180">
        <f ca="1">_xll.Export_ParabolicVol_SimpleSquareRootCall2($E96,$G96,W$59,$B$21,$B$22,$B$23,$B$24,$B$25,$B$27,$B$28,$F$13)</f>
        <v>2.5628986916563479</v>
      </c>
      <c r="X96" s="180">
        <f ca="1">_xll.Export_ParabolicVol_SimpleSquareRootCall2($E96,$G96,X$59,$B$21,$B$22,$B$23,$B$24,$B$25,$B$27,$B$28,$F$13)</f>
        <v>2.894413694198529</v>
      </c>
      <c r="Y96" s="180">
        <f ca="1">_xll.Export_ParabolicVol_SimpleSquareRootCall2($E96,$G96,Y$59,$B$21,$B$22,$B$23,$B$24,$B$25,$B$27,$B$28,$F$13)</f>
        <v>3.2299646222302312</v>
      </c>
      <c r="Z96" s="180">
        <f ca="1">_xll.Export_ParabolicVol_SimpleSquareRootCall2($E96,$G96,Z$59,$B$21,$B$22,$B$23,$B$24,$B$25,$B$27,$B$28,$F$13)</f>
        <v>3.555037084800766</v>
      </c>
      <c r="AA96" s="180">
        <f ca="1">_xll.Export_ParabolicVol_SimpleSquareRootCall2($E96,$G96,AA$59,$B$21,$B$22,$B$23,$B$24,$B$25,$B$27,$B$28,$F$13)</f>
        <v>3.8549218882424658</v>
      </c>
      <c r="AB96" s="180">
        <f ca="1">_xll.Export_ParabolicVol_SimpleSquareRootCall2($E96,$G96,AB$59,$B$21,$B$22,$B$23,$B$24,$B$25,$B$27,$B$28,$F$13)</f>
        <v>4.11655952879957</v>
      </c>
      <c r="AC96" s="180">
        <f ca="1">_xll.Export_ParabolicVol_SimpleSquareRootCall2($E96,$G96,AC$59,$B$21,$B$22,$B$23,$B$24,$B$25,$B$27,$B$28,$F$13)</f>
        <v>4.330594126768661</v>
      </c>
      <c r="AD96" s="180">
        <f ca="1">_xll.Export_ParabolicVol_SimpleSquareRootCall2($E96,$G96,AD$59,$B$21,$B$22,$B$23,$B$24,$B$25,$B$27,$B$28,$F$13)</f>
        <v>4.4930705549157173</v>
      </c>
      <c r="AE96" s="180">
        <f ca="1">_xll.Export_ParabolicVol_SimpleSquareRootCall2($E96,$G96,AE$59,$B$21,$B$22,$B$23,$B$24,$B$25,$B$27,$B$28,$F$13)</f>
        <v>4.6061191285711152</v>
      </c>
      <c r="AF96" s="180">
        <f ca="1">_xll.Export_ParabolicVol_SimpleSquareRootCall2($E96,$G96,AF$59,$B$21,$B$22,$B$23,$B$24,$B$25,$B$27,$B$28,$F$13)</f>
        <v>4.67718146295738</v>
      </c>
      <c r="AG96" s="180">
        <f ca="1">_xll.Export_ParabolicVol_SimpleSquareRootCall2($E96,$G96,AG$59,$B$21,$B$22,$B$23,$B$24,$B$25,$B$27,$B$28,$F$13)</f>
        <v>4.716867860646599</v>
      </c>
      <c r="AH96" s="180">
        <f ca="1">_xll.Export_ParabolicVol_SimpleSquareRootCall2($E96,$G96,AH$59,$B$21,$B$22,$B$23,$B$24,$B$25,$B$27,$B$28,$F$13)</f>
        <v>4.7361829876795349</v>
      </c>
    </row>
  </sheetData>
  <autoFilter ref="A1:B163">
    <sortState ref="A2:B163">
      <sortCondition ref="B1:B163"/>
    </sortState>
  </autoFilter>
  <sortState ref="A1:B163">
    <sortCondition descending="1" ref="B1:B163"/>
  </sortState>
  <mergeCells count="5">
    <mergeCell ref="H12:AH13"/>
    <mergeCell ref="AI12:BI13"/>
    <mergeCell ref="BK12:CK13"/>
    <mergeCell ref="CM12:DM13"/>
    <mergeCell ref="H56:AH57"/>
  </mergeCell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R158"/>
  <sheetViews>
    <sheetView zoomScaleNormal="100" workbookViewId="0">
      <selection activeCell="B14" sqref="B14"/>
    </sheetView>
  </sheetViews>
  <sheetFormatPr defaultRowHeight="15"/>
  <cols>
    <col min="1" max="1" width="24.28515625" customWidth="1"/>
    <col min="2" max="2" width="13.7109375" customWidth="1"/>
    <col min="3" max="3" width="13.28515625" customWidth="1"/>
    <col min="5" max="5" width="14.85546875" customWidth="1"/>
    <col min="6" max="6" width="19.85546875" customWidth="1"/>
    <col min="7" max="7" width="17.42578125" customWidth="1"/>
    <col min="8" max="8" width="15.42578125" customWidth="1"/>
    <col min="9" max="9" width="16.42578125" customWidth="1"/>
    <col min="14" max="14" width="11.28515625" customWidth="1"/>
    <col min="15" max="21" width="12.42578125" customWidth="1"/>
    <col min="22" max="22" width="10.28515625" customWidth="1"/>
    <col min="24" max="30" width="12.7109375" customWidth="1"/>
    <col min="33" max="33" width="11" customWidth="1"/>
    <col min="34" max="37" width="16" customWidth="1"/>
    <col min="38" max="38" width="13.42578125" customWidth="1"/>
    <col min="39" max="39" width="13.42578125" style="153" customWidth="1"/>
    <col min="40" max="40" width="13.140625" style="35" customWidth="1"/>
    <col min="41" max="41" width="14.140625" customWidth="1"/>
    <col min="43" max="43" width="11.42578125" customWidth="1"/>
  </cols>
  <sheetData>
    <row r="1" spans="1:68" ht="15.75" thickBot="1">
      <c r="O1" s="15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7"/>
    </row>
    <row r="2" spans="1:68" ht="15.75" thickBot="1">
      <c r="O2" s="18"/>
      <c r="P2" s="19"/>
      <c r="Q2" s="19"/>
      <c r="R2" s="19"/>
      <c r="S2" s="19"/>
      <c r="T2" s="19"/>
      <c r="U2" s="24" t="s">
        <v>8</v>
      </c>
      <c r="V2" s="25">
        <v>0.5</v>
      </c>
      <c r="W2" s="19"/>
      <c r="X2" s="24" t="s">
        <v>10</v>
      </c>
      <c r="Y2" s="25">
        <v>3</v>
      </c>
      <c r="Z2" s="19"/>
      <c r="AA2" s="19"/>
      <c r="AB2" s="19"/>
      <c r="AC2" s="19"/>
      <c r="AD2" s="20"/>
      <c r="AI2" s="9" t="s">
        <v>34</v>
      </c>
      <c r="AJ2">
        <f>30/365.25</f>
        <v>8.2135523613963035E-2</v>
      </c>
    </row>
    <row r="3" spans="1:68">
      <c r="O3" s="21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3"/>
      <c r="AI3" s="12" t="s">
        <v>36</v>
      </c>
      <c r="AJ3" s="36">
        <f>F9</f>
        <v>3039.847771987063</v>
      </c>
    </row>
    <row r="4" spans="1:68">
      <c r="A4" t="s">
        <v>14</v>
      </c>
      <c r="B4" s="2">
        <f ca="1">TODAY()-15</f>
        <v>41710</v>
      </c>
      <c r="E4" s="202" t="s">
        <v>21</v>
      </c>
      <c r="F4" s="200"/>
      <c r="G4" s="200"/>
      <c r="H4" s="200"/>
      <c r="I4" s="30"/>
      <c r="J4" s="30"/>
      <c r="K4" s="37"/>
      <c r="L4" s="37"/>
      <c r="M4" s="30"/>
      <c r="N4" s="31"/>
      <c r="O4" s="212" t="s">
        <v>23</v>
      </c>
      <c r="P4" s="213"/>
      <c r="Q4" s="213"/>
      <c r="R4" s="213"/>
      <c r="S4" s="213"/>
      <c r="T4" s="213"/>
      <c r="U4" s="213"/>
      <c r="V4" s="214"/>
      <c r="X4" s="212" t="s">
        <v>24</v>
      </c>
      <c r="Y4" s="213"/>
      <c r="Z4" s="213"/>
      <c r="AA4" s="213"/>
      <c r="AB4" s="213"/>
      <c r="AC4" s="213"/>
      <c r="AD4" s="221"/>
      <c r="AH4" s="202" t="s">
        <v>37</v>
      </c>
      <c r="AI4" s="200"/>
      <c r="AJ4" s="200"/>
      <c r="AK4" s="200"/>
      <c r="AL4" s="201"/>
      <c r="AM4" s="155"/>
      <c r="AP4" s="198" t="s">
        <v>38</v>
      </c>
      <c r="AQ4" s="199"/>
      <c r="AR4" s="199"/>
      <c r="AS4" s="199"/>
      <c r="AT4" s="199"/>
      <c r="AU4" s="199"/>
      <c r="AV4" s="199"/>
      <c r="AW4" s="200"/>
      <c r="AX4" s="200"/>
      <c r="AY4" s="200"/>
      <c r="AZ4" s="200"/>
      <c r="BA4" s="200"/>
      <c r="BB4" s="200"/>
      <c r="BC4" s="200"/>
      <c r="BD4" s="200"/>
      <c r="BE4" s="200"/>
      <c r="BF4" s="200"/>
      <c r="BG4" s="200"/>
      <c r="BH4" s="200"/>
      <c r="BI4" s="200"/>
      <c r="BJ4" s="200"/>
      <c r="BK4" s="200"/>
      <c r="BL4" s="200"/>
      <c r="BM4" s="200"/>
      <c r="BN4" s="200"/>
      <c r="BO4" s="200"/>
      <c r="BP4" s="201"/>
    </row>
    <row r="5" spans="1:68" ht="15.75" thickBot="1">
      <c r="P5" t="s">
        <v>26</v>
      </c>
      <c r="Q5" s="8">
        <v>0</v>
      </c>
      <c r="R5" s="66" t="s">
        <v>373</v>
      </c>
      <c r="S5" s="8">
        <v>-1</v>
      </c>
      <c r="X5" t="s">
        <v>26</v>
      </c>
      <c r="Y5" s="8">
        <v>0</v>
      </c>
      <c r="Z5" s="66" t="s">
        <v>373</v>
      </c>
      <c r="AA5" s="8">
        <v>1</v>
      </c>
      <c r="AN5" s="145" t="s">
        <v>494</v>
      </c>
      <c r="AO5" t="s">
        <v>26</v>
      </c>
      <c r="AP5" t="s">
        <v>50</v>
      </c>
    </row>
    <row r="6" spans="1:68" ht="19.5" thickBot="1">
      <c r="A6" s="1" t="s">
        <v>0</v>
      </c>
      <c r="B6" s="35">
        <v>0.56599999999999995</v>
      </c>
      <c r="E6" s="210" t="s">
        <v>31</v>
      </c>
      <c r="F6" s="211"/>
      <c r="M6" s="206" t="s">
        <v>39</v>
      </c>
      <c r="N6" s="201"/>
      <c r="R6" s="207" t="s">
        <v>20</v>
      </c>
      <c r="S6" s="208"/>
      <c r="T6" s="208"/>
      <c r="U6" s="208"/>
      <c r="V6" s="209"/>
      <c r="Z6" s="207" t="s">
        <v>20</v>
      </c>
      <c r="AA6" s="208"/>
      <c r="AB6" s="208"/>
      <c r="AC6" s="208"/>
      <c r="AD6" s="209"/>
      <c r="AJ6">
        <v>-10</v>
      </c>
      <c r="AN6" s="145">
        <v>20.9</v>
      </c>
      <c r="AO6" s="8">
        <v>0</v>
      </c>
      <c r="AP6" s="8">
        <v>2</v>
      </c>
    </row>
    <row r="7" spans="1:68" ht="15.75" thickBot="1">
      <c r="A7" s="1" t="s">
        <v>1</v>
      </c>
      <c r="B7" s="35">
        <v>0.05</v>
      </c>
      <c r="E7" s="126" t="s">
        <v>27</v>
      </c>
      <c r="F7" s="132">
        <v>3040</v>
      </c>
      <c r="M7" s="4" t="s">
        <v>9</v>
      </c>
      <c r="N7" s="4" t="s">
        <v>17</v>
      </c>
      <c r="P7" t="s">
        <v>9</v>
      </c>
      <c r="R7" s="27">
        <v>0.2</v>
      </c>
      <c r="S7" s="27">
        <v>0.5</v>
      </c>
      <c r="T7" s="27">
        <v>0.8</v>
      </c>
      <c r="U7" s="27">
        <v>1</v>
      </c>
      <c r="V7" s="27">
        <v>1.2</v>
      </c>
      <c r="X7" t="s">
        <v>9</v>
      </c>
      <c r="Z7" s="27">
        <v>0.2</v>
      </c>
      <c r="AA7" s="27">
        <v>0.5</v>
      </c>
      <c r="AB7" s="27">
        <v>0.8</v>
      </c>
      <c r="AC7" s="27">
        <v>1</v>
      </c>
      <c r="AD7" s="27">
        <v>1.2</v>
      </c>
      <c r="AH7" s="11" t="s">
        <v>29</v>
      </c>
      <c r="AI7" s="11" t="s">
        <v>33</v>
      </c>
      <c r="AJ7" s="11" t="s">
        <v>35</v>
      </c>
      <c r="AK7" s="14" t="s">
        <v>41</v>
      </c>
      <c r="AL7" s="14" t="s">
        <v>495</v>
      </c>
      <c r="AM7" s="14"/>
      <c r="AN7" s="145"/>
      <c r="AO7" s="11" t="str">
        <f t="shared" ref="AO7:AO34" si="0">AH7</f>
        <v>Maturity</v>
      </c>
      <c r="AP7" s="14" t="s">
        <v>15</v>
      </c>
      <c r="AQ7" s="27">
        <v>15</v>
      </c>
      <c r="AR7" s="27">
        <v>16</v>
      </c>
      <c r="AS7" s="27">
        <v>17</v>
      </c>
      <c r="AT7" s="27">
        <v>18</v>
      </c>
      <c r="AU7" s="27">
        <v>19</v>
      </c>
      <c r="AV7" s="27">
        <v>20</v>
      </c>
      <c r="AW7" s="27">
        <v>21</v>
      </c>
      <c r="AX7" s="27">
        <v>22</v>
      </c>
      <c r="AY7" s="27">
        <v>23</v>
      </c>
      <c r="AZ7" s="27">
        <v>24</v>
      </c>
      <c r="BA7" s="27">
        <v>25</v>
      </c>
      <c r="BB7" s="27">
        <v>26</v>
      </c>
      <c r="BC7" s="27">
        <v>27</v>
      </c>
      <c r="BD7" s="27">
        <v>28</v>
      </c>
      <c r="BE7" s="27">
        <v>29</v>
      </c>
      <c r="BF7" s="27">
        <v>30</v>
      </c>
      <c r="BG7" s="27">
        <v>31</v>
      </c>
      <c r="BH7" s="27">
        <v>32</v>
      </c>
      <c r="BI7" s="27">
        <v>33</v>
      </c>
      <c r="BJ7" s="27">
        <v>34</v>
      </c>
      <c r="BK7" s="27">
        <v>35</v>
      </c>
      <c r="BL7" s="27">
        <v>36</v>
      </c>
      <c r="BM7" s="27">
        <v>37</v>
      </c>
      <c r="BN7" s="27">
        <v>38</v>
      </c>
      <c r="BO7" s="27">
        <v>39</v>
      </c>
      <c r="BP7" s="27">
        <v>40</v>
      </c>
    </row>
    <row r="8" spans="1:68" ht="15.75" thickBot="1">
      <c r="A8" s="1" t="s">
        <v>2</v>
      </c>
      <c r="B8" s="35">
        <v>0.8</v>
      </c>
      <c r="E8" s="126" t="s">
        <v>28</v>
      </c>
      <c r="F8" s="133">
        <v>41719</v>
      </c>
      <c r="I8" s="38"/>
      <c r="M8" s="27">
        <v>0</v>
      </c>
      <c r="N8" s="5"/>
      <c r="O8" t="s">
        <v>12</v>
      </c>
      <c r="P8" t="s">
        <v>12</v>
      </c>
      <c r="Q8" s="26">
        <f ca="1">_xll.Export_VarianceSwap_ForwardVariance($F$12:$F$29,$G$12:$G$29,$V$2,$Y$2,$B$21)</f>
        <v>23.969028306700338</v>
      </c>
      <c r="X8" t="s">
        <v>12</v>
      </c>
      <c r="Y8" s="29"/>
      <c r="AF8" s="40" t="s">
        <v>48</v>
      </c>
      <c r="AG8" s="40"/>
      <c r="AH8" s="50">
        <v>41716</v>
      </c>
      <c r="AI8" s="13">
        <f t="shared" ref="AI8:AI34" ca="1" si="1">(AH8-$B$4)/365.25</f>
        <v>1.6427104722792608E-2</v>
      </c>
      <c r="AJ8" s="41">
        <v>3040</v>
      </c>
      <c r="AK8" s="32">
        <v>50</v>
      </c>
      <c r="AL8" s="26">
        <f ca="1">_xll.Export_VarianceSwap_VIXLike($F$12:$F$29,$G$12:$G$29,AI8,$AJ$2,$AJ$3,AJ8,AK8,$B$21)</f>
        <v>21.134023677669404</v>
      </c>
      <c r="AM8" s="156"/>
      <c r="AN8" s="145">
        <v>20.65</v>
      </c>
      <c r="AO8" s="3">
        <f t="shared" si="0"/>
        <v>41716</v>
      </c>
      <c r="AQ8" s="34">
        <f ca="1">_xll.Export_ParabolicVol_VIXLikeOption($F$12:$F$28,$G$12:$G$28,$AL8,$AI8,AQ$7,$B$6,$B$7,$B$8,$B$9,$B$10,$B$11,$B$12,$B$13,$B$14,$B$15,$B$22,$B$16,$B$20,$AO$6,$AJ$2,$AP$6,$B$21)</f>
        <v>-100</v>
      </c>
      <c r="AR8" s="34">
        <f ca="1">_xll.Export_ParabolicVol_VIXLikeOption($F$12:$F$28,$G$12:$G$28,$AL8,$AI8,AR$7,$B$6,$B$7,$B$8,$B$9,$B$10,$B$11,$B$12,$B$13,$B$14,$B$15,$B$22,$B$16,$B$20,$AO$6,$AJ$2,$AP$6,$B$21)</f>
        <v>-100</v>
      </c>
      <c r="AS8" s="34">
        <f ca="1">_xll.Export_ParabolicVol_VIXLikeOption($F$12:$F$28,$G$12:$G$28,$AL8,$AI8,AS$7,$B$6,$B$7,$B$8,$B$9,$B$10,$B$11,$B$12,$B$13,$B$14,$B$15,$B$22,$B$16,$B$20,$AO$6,$AJ$2,$AP$6,$B$21)</f>
        <v>92.426882975904334</v>
      </c>
      <c r="AT8" s="34">
        <f ca="1">_xll.Export_ParabolicVol_VIXLikeOption($F$12:$F$28,$G$12:$G$28,$AL8,$AI8,AT$7,$B$6,$B$7,$B$8,$B$9,$B$10,$B$11,$B$12,$B$13,$B$14,$B$15,$B$22,$B$16,$B$20,$AO$6,$AJ$2,$AP$6,$B$21)</f>
        <v>141.13560781404496</v>
      </c>
      <c r="AU8" s="34">
        <f ca="1">_xll.Export_ParabolicVol_VIXLikeOption($F$12:$F$28,$G$12:$G$28,$AL8,$AI8,AU$7,$B$6,$B$7,$B$8,$B$9,$B$10,$B$11,$B$12,$B$13,$B$14,$B$15,$B$22,$B$16,$B$20,$AO$6,$AJ$2,$AP$6,$B$21)</f>
        <v>159.13840773405676</v>
      </c>
      <c r="AV8" s="34">
        <f ca="1">_xll.Export_ParabolicVol_VIXLikeOption($F$12:$F$28,$G$12:$G$28,$AL8,$AI8,AV$7,$B$6,$B$7,$B$8,$B$9,$B$10,$B$11,$B$12,$B$13,$B$14,$B$15,$B$22,$B$16,$B$20,$AO$6,$AJ$2,$AP$6,$B$21)</f>
        <v>170.58016189472082</v>
      </c>
      <c r="AW8" s="34">
        <f ca="1">_xll.Export_ParabolicVol_VIXLikeOption($F$12:$F$28,$G$12:$G$28,$AL8,$AI8,AW$7,$B$6,$B$7,$B$8,$B$9,$B$10,$B$11,$B$12,$B$13,$B$14,$B$15,$B$22,$B$16,$B$20,$AO$6,$AJ$2,$AP$6,$B$21)</f>
        <v>179.08658132106095</v>
      </c>
      <c r="AX8" s="34">
        <f ca="1">_xll.Export_ParabolicVol_VIXLikeOption($F$12:$F$28,$G$12:$G$28,$AL8,$AI8,AX$7,$B$6,$B$7,$B$8,$B$9,$B$10,$B$11,$B$12,$B$13,$B$14,$B$15,$B$22,$B$16,$B$20,$AO$6,$AJ$2,$AP$6,$B$21)</f>
        <v>186.03335727444303</v>
      </c>
      <c r="AY8" s="34">
        <f ca="1">_xll.Export_ParabolicVol_VIXLikeOption($F$12:$F$28,$G$12:$G$28,$AL8,$AI8,AY$7,$B$6,$B$7,$B$8,$B$9,$B$10,$B$11,$B$12,$B$13,$B$14,$B$15,$B$22,$B$16,$B$20,$AO$6,$AJ$2,$AP$6,$B$21)</f>
        <v>192.09803031178427</v>
      </c>
      <c r="AZ8" s="34">
        <f ca="1">_xll.Export_ParabolicVol_VIXLikeOption($F$12:$F$28,$G$12:$G$28,$AL8,$AI8,AZ$7,$B$6,$B$7,$B$8,$B$9,$B$10,$B$11,$B$12,$B$13,$B$14,$B$15,$B$22,$B$16,$B$20,$AO$6,$AJ$2,$AP$6,$B$21)</f>
        <v>197.66572906329966</v>
      </c>
      <c r="BA8" s="34">
        <f ca="1">_xll.Export_ParabolicVol_VIXLikeOption($F$12:$F$28,$G$12:$G$28,$AL8,$AI8,BA$7,$B$6,$B$7,$B$8,$B$9,$B$10,$B$11,$B$12,$B$13,$B$14,$B$15,$B$22,$B$16,$B$20,$AO$6,$AJ$2,$AP$6,$B$21)</f>
        <v>202.97561933651647</v>
      </c>
      <c r="BB8" s="34">
        <f ca="1">_xll.Export_ParabolicVol_VIXLikeOption($F$12:$F$28,$G$12:$G$28,$AL8,$AI8,BB$7,$B$6,$B$7,$B$8,$B$9,$B$10,$B$11,$B$12,$B$13,$B$14,$B$15,$B$22,$B$16,$B$20,$AO$6,$AJ$2,$AP$6,$B$21)</f>
        <v>208.1859310078288</v>
      </c>
      <c r="BC8" s="34">
        <f ca="1">_xll.Export_ParabolicVol_VIXLikeOption($F$12:$F$28,$G$12:$G$28,$AL8,$AI8,BC$7,$B$6,$B$7,$B$8,$B$9,$B$10,$B$11,$B$12,$B$13,$B$14,$B$15,$B$22,$B$16,$B$20,$AO$6,$AJ$2,$AP$6,$B$21)</f>
        <v>213.40528652123143</v>
      </c>
      <c r="BD8" s="34">
        <f ca="1">_xll.Export_ParabolicVol_VIXLikeOption($F$12:$F$28,$G$12:$G$28,$AL8,$AI8,BD$7,$B$6,$B$7,$B$8,$B$9,$B$10,$B$11,$B$12,$B$13,$B$14,$B$15,$B$22,$B$16,$B$20,$AO$6,$AJ$2,$AP$6,$B$21)</f>
        <v>218.7087964152</v>
      </c>
      <c r="BE8" s="34">
        <f ca="1">_xll.Export_ParabolicVol_VIXLikeOption($F$12:$F$28,$G$12:$G$28,$AL8,$AI8,BE$7,$B$6,$B$7,$B$8,$B$9,$B$10,$B$11,$B$12,$B$13,$B$14,$B$15,$B$22,$B$16,$B$20,$AO$6,$AJ$2,$AP$6,$B$21)</f>
        <v>224.14696851144149</v>
      </c>
      <c r="BF8" s="34">
        <f ca="1">_xll.Export_ParabolicVol_VIXLikeOption($F$12:$F$28,$G$12:$G$28,$AL8,$AI8,BF$7,$B$6,$B$7,$B$8,$B$9,$B$10,$B$11,$B$12,$B$13,$B$14,$B$15,$B$22,$B$16,$B$20,$AO$6,$AJ$2,$AP$6,$B$21)</f>
        <v>229.75095572599943</v>
      </c>
      <c r="BG8" s="34">
        <f ca="1">_xll.Export_ParabolicVol_VIXLikeOption($F$12:$F$28,$G$12:$G$28,$AL8,$AI8,BG$7,$B$6,$B$7,$B$8,$B$9,$B$10,$B$11,$B$12,$B$13,$B$14,$B$15,$B$22,$B$16,$B$20,$AO$6,$AJ$2,$AP$6,$B$21)</f>
        <v>229.99923706054685</v>
      </c>
      <c r="BH8" s="34">
        <f ca="1">_xll.Export_ParabolicVol_VIXLikeOption($F$12:$F$28,$G$12:$G$28,$AL8,$AI8,BH$7,$B$6,$B$7,$B$8,$B$9,$B$10,$B$11,$B$12,$B$13,$B$14,$B$15,$B$22,$B$16,$B$20,$AO$6,$AJ$2,$AP$6,$B$21)</f>
        <v>229.99923706054685</v>
      </c>
      <c r="BI8" s="34">
        <f ca="1">_xll.Export_ParabolicVol_VIXLikeOption($F$12:$F$28,$G$12:$G$28,$AL8,$AI8,BI$7,$B$6,$B$7,$B$8,$B$9,$B$10,$B$11,$B$12,$B$13,$B$14,$B$15,$B$22,$B$16,$B$20,$AO$6,$AJ$2,$AP$6,$B$21)</f>
        <v>229.99923706054685</v>
      </c>
      <c r="BJ8" s="34">
        <f ca="1">_xll.Export_ParabolicVol_VIXLikeOption($F$12:$F$28,$G$12:$G$28,$AL8,$AI8,BJ$7,$B$6,$B$7,$B$8,$B$9,$B$10,$B$11,$B$12,$B$13,$B$14,$B$15,$B$22,$B$16,$B$20,$AO$6,$AJ$2,$AP$6,$B$21)</f>
        <v>229.99923706054685</v>
      </c>
      <c r="BK8" s="34">
        <f ca="1">_xll.Export_ParabolicVol_VIXLikeOption($F$12:$F$28,$G$12:$G$28,$AL8,$AI8,BK$7,$B$6,$B$7,$B$8,$B$9,$B$10,$B$11,$B$12,$B$13,$B$14,$B$15,$B$22,$B$16,$B$20,$AO$6,$AJ$2,$AP$6,$B$21)</f>
        <v>229.99923706054685</v>
      </c>
      <c r="BL8" s="34">
        <f ca="1">_xll.Export_ParabolicVol_VIXLikeOption($F$12:$F$28,$G$12:$G$28,$AL8,$AI8,BL$7,$B$6,$B$7,$B$8,$B$9,$B$10,$B$11,$B$12,$B$13,$B$14,$B$15,$B$22,$B$16,$B$20,$AO$6,$AJ$2,$AP$6,$B$21)</f>
        <v>229.99923706054685</v>
      </c>
      <c r="BM8" s="34">
        <f ca="1">_xll.Export_ParabolicVol_VIXLikeOption($F$12:$F$28,$G$12:$G$28,$AL8,$AI8,BM$7,$B$6,$B$7,$B$8,$B$9,$B$10,$B$11,$B$12,$B$13,$B$14,$B$15,$B$22,$B$16,$B$20,$AO$6,$AJ$2,$AP$6,$B$21)</f>
        <v>229.99923706054685</v>
      </c>
      <c r="BN8" s="34">
        <f ca="1">_xll.Export_ParabolicVol_VIXLikeOption($F$12:$F$28,$G$12:$G$28,$AL8,$AI8,BN$7,$B$6,$B$7,$B$8,$B$9,$B$10,$B$11,$B$12,$B$13,$B$14,$B$15,$B$22,$B$16,$B$20,$AO$6,$AJ$2,$AP$6,$B$21)</f>
        <v>229.99923706054685</v>
      </c>
      <c r="BO8" s="34">
        <f ca="1">_xll.Export_ParabolicVol_VIXLikeOption($F$12:$F$28,$G$12:$G$28,$AL8,$AI8,BO$7,$B$6,$B$7,$B$8,$B$9,$B$10,$B$11,$B$12,$B$13,$B$14,$B$15,$B$22,$B$16,$B$20,$AO$6,$AJ$2,$AP$6,$B$21)</f>
        <v>229.99923706054685</v>
      </c>
      <c r="BP8" s="34">
        <f ca="1">_xll.Export_ParabolicVol_VIXLikeOption($F$12:$F$28,$G$12:$G$28,$AL8,$AI8,BP$7,$B$6,$B$7,$B$8,$B$9,$B$10,$B$11,$B$12,$B$13,$B$14,$B$15,$B$22,$B$16,$B$20,$AO$6,$AJ$2,$AP$6,$B$21)</f>
        <v>229.99923706054685</v>
      </c>
    </row>
    <row r="9" spans="1:68" ht="15.75" thickBot="1">
      <c r="A9" s="1" t="s">
        <v>3</v>
      </c>
      <c r="B9" s="35">
        <v>0.5</v>
      </c>
      <c r="E9" s="126" t="s">
        <v>16</v>
      </c>
      <c r="F9" s="134">
        <v>3039.847771987063</v>
      </c>
      <c r="I9" s="38"/>
      <c r="M9" s="27">
        <v>0.1</v>
      </c>
      <c r="N9" s="27">
        <v>0.1</v>
      </c>
      <c r="P9" s="215" t="s">
        <v>15</v>
      </c>
      <c r="Q9" s="27">
        <v>15</v>
      </c>
      <c r="R9" s="26">
        <f ca="1">_xll.Export_ParabolicVol_VarianceSwapOption($B$6,$B$7,$B$8,$B$9,$B$10,$F$12:$F$29,$G$12:$G$29,R$7,$Q9,$V$2,$Y$2,$B$11,$B$12,$B$13,$B$14,$B$15,$B$16,$B$20,$Q$5,$S$5,$B$21)</f>
        <v>225.32187259781153</v>
      </c>
      <c r="S9" s="26">
        <f ca="1">_xll.Export_ParabolicVol_VarianceSwapOption($B$6,$B$7,$B$8,$B$9,$B$10,$F$12:$F$29,$G$12:$G$29,S$7,$Q9,$V$2,$Y$2,$B$11,$B$12,$B$13,$B$14,$B$15,$B$16,$B$20,$Q$5,$S$5,$B$21)</f>
        <v>176.86738015176769</v>
      </c>
      <c r="T9" s="26">
        <f ca="1">_xll.Export_ParabolicVol_VarianceSwapOption($B$6,$B$7,$B$8,$B$9,$B$10,$F$12:$F$29,$G$12:$G$29,T$7,$Q9,$V$2,$Y$2,$B$11,$B$12,$B$13,$B$14,$B$15,$B$16,$B$20,$Q$5,$S$5,$B$21)</f>
        <v>153.54949900407681</v>
      </c>
      <c r="U9" s="26">
        <f ca="1">_xll.Export_ParabolicVol_VarianceSwapOption($B$6,$B$7,$B$8,$B$9,$B$10,$F$12:$F$29,$G$12:$G$29,U$7,$Q9,$V$2,$Y$2,$B$11,$B$12,$B$13,$B$14,$B$15,$B$16,$B$20,$Q$5,$S$5,$B$21)</f>
        <v>141.99026036081614</v>
      </c>
      <c r="V9" s="26">
        <f ca="1">_xll.Export_ParabolicVol_VarianceSwapOption($B$6,$B$7,$B$8,$B$9,$B$10,$F$12:$F$29,$G$12:$G$29,V$7,$Q9,$V$2,$Y$2,$B$11,$B$12,$B$13,$B$14,$B$15,$B$16,$B$20,$Q$5,$S$5,$B$21)</f>
        <v>132.04227322755582</v>
      </c>
      <c r="X9" s="222" t="s">
        <v>15</v>
      </c>
      <c r="Y9" s="28">
        <v>15</v>
      </c>
      <c r="Z9" s="29">
        <f ca="1">_xll.Export_ParabolicVol_VolSwapOption(Z$7,$V$2,$Y$2,$Y9,$B$6,$B$7,$B$8,$B$9,$B$10,$B$11,$B$12,$B$13,$B$14,$B$15,$F$12:$F$29,$G$12:$G$29,$B$22,$B$19,$B$20,$Y$5,$AA$5,$B$21)</f>
        <v>-100</v>
      </c>
      <c r="AA9" s="29">
        <f ca="1">_xll.Export_ParabolicVol_VolSwapOption(AA$7,$V$2,$Y$2,$Y9,$B$6,$B$7,$B$8,$B$9,$B$10,$B$11,$B$12,$B$13,$B$14,$B$15,$F$12:$F$29,$G$12:$G$29,$B$22,$B$19,$B$20,$Y$5,$AA$5,$B$21)</f>
        <v>-100</v>
      </c>
      <c r="AB9" s="29">
        <f ca="1">_xll.Export_ParabolicVol_VolSwapOption(AB$7,$V$2,$Y$2,$Y9,$B$6,$B$7,$B$8,$B$9,$B$10,$B$11,$B$12,$B$13,$B$14,$B$15,$F$12:$F$29,$G$12:$G$29,$B$22,$B$19,$B$20,$Y$5,$AA$5,$B$21)</f>
        <v>-100</v>
      </c>
      <c r="AC9" s="29">
        <f ca="1">_xll.Export_ParabolicVol_VolSwapOption(AC$7,$V$2,$Y$2,$Y9,$B$6,$B$7,$B$8,$B$9,$B$10,$B$11,$B$12,$B$13,$B$14,$B$15,$F$12:$F$29,$G$12:$G$29,$B$22,$B$19,$B$20,$Y$5,$AA$5,$B$21)</f>
        <v>-100</v>
      </c>
      <c r="AD9" s="29">
        <f ca="1">_xll.Export_ParabolicVol_VolSwapOption(AD$7,$V$2,$Y$2,$Y9,$B$6,$B$7,$B$8,$B$9,$B$10,$B$11,$B$12,$B$13,$B$14,$B$15,$F$12:$F$29,$G$12:$G$29,$B$22,$B$19,$B$20,$Y$5,$AA$5,$B$21)</f>
        <v>-100</v>
      </c>
      <c r="AH9" s="50">
        <v>41745</v>
      </c>
      <c r="AI9" s="13">
        <f t="shared" ca="1" si="1"/>
        <v>9.5824777549623541E-2</v>
      </c>
      <c r="AJ9" s="41">
        <v>3030.6</v>
      </c>
      <c r="AK9" s="32">
        <v>50</v>
      </c>
      <c r="AL9" s="26">
        <f ca="1">_xll.Export_VarianceSwap_VIXLike($F$12:$F$29,$G$12:$G$29,AI9,$AJ$2,$AJ$3,AJ9,AK9,$B$21)</f>
        <v>21.572168596749592</v>
      </c>
      <c r="AM9" s="156"/>
      <c r="AN9" s="145">
        <v>19.75</v>
      </c>
      <c r="AO9" s="3">
        <f t="shared" si="0"/>
        <v>41745</v>
      </c>
      <c r="AQ9" s="34">
        <f ca="1">_xll.Export_ParabolicVol_VIXLikeOption($F$12:$F$28,$G$12:$G$28,$AL9,$AI9,AQ$7,$B$6,$B$7,$B$8,$B$9,$B$10,$B$11,$B$12,$B$13,$B$14,$B$15,$B$22,$B$16,$B$20,$AO$6,$AJ$2,$AP$6,$B$21)</f>
        <v>-100</v>
      </c>
      <c r="AR9" s="34">
        <f ca="1">_xll.Export_ParabolicVol_VIXLikeOption($F$12:$F$28,$G$12:$G$28,$AL9,$AI9,AR$7,$B$6,$B$7,$B$8,$B$9,$B$10,$B$11,$B$12,$B$13,$B$14,$B$15,$B$22,$B$16,$B$20,$AO$6,$AJ$2,$AP$6,$B$21)</f>
        <v>-100</v>
      </c>
      <c r="AS9" s="34">
        <f ca="1">_xll.Export_ParabolicVol_VIXLikeOption($F$12:$F$28,$G$12:$G$28,$AL9,$AI9,AS$7,$B$6,$B$7,$B$8,$B$9,$B$10,$B$11,$B$12,$B$13,$B$14,$B$15,$B$22,$B$16,$B$20,$AO$6,$AJ$2,$AP$6,$B$21)</f>
        <v>60.791448330412869</v>
      </c>
      <c r="AT9" s="34">
        <f ca="1">_xll.Export_ParabolicVol_VIXLikeOption($F$12:$F$28,$G$12:$G$28,$AL9,$AI9,AT$7,$B$6,$B$7,$B$8,$B$9,$B$10,$B$11,$B$12,$B$13,$B$14,$B$15,$B$22,$B$16,$B$20,$AO$6,$AJ$2,$AP$6,$B$21)</f>
        <v>78.229943784036422</v>
      </c>
      <c r="AU9" s="34">
        <f ca="1">_xll.Export_ParabolicVol_VIXLikeOption($F$12:$F$28,$G$12:$G$28,$AL9,$AI9,AU$7,$B$6,$B$7,$B$8,$B$9,$B$10,$B$11,$B$12,$B$13,$B$14,$B$15,$B$22,$B$16,$B$20,$AO$6,$AJ$2,$AP$6,$B$21)</f>
        <v>88.005429193573306</v>
      </c>
      <c r="AV9" s="34">
        <f ca="1">_xll.Export_ParabolicVol_VIXLikeOption($F$12:$F$28,$G$12:$G$28,$AL9,$AI9,AV$7,$B$6,$B$7,$B$8,$B$9,$B$10,$B$11,$B$12,$B$13,$B$14,$B$15,$B$22,$B$16,$B$20,$AO$6,$AJ$2,$AP$6,$B$21)</f>
        <v>95.153258079948372</v>
      </c>
      <c r="AW9" s="34">
        <f ca="1">_xll.Export_ParabolicVol_VIXLikeOption($F$12:$F$28,$G$12:$G$28,$AL9,$AI9,AW$7,$B$6,$B$7,$B$8,$B$9,$B$10,$B$11,$B$12,$B$13,$B$14,$B$15,$B$22,$B$16,$B$20,$AO$6,$AJ$2,$AP$6,$B$21)</f>
        <v>100.98872214436516</v>
      </c>
      <c r="AX9" s="34">
        <f ca="1">_xll.Export_ParabolicVol_VIXLikeOption($F$12:$F$28,$G$12:$G$28,$AL9,$AI9,AX$7,$B$6,$B$7,$B$8,$B$9,$B$10,$B$11,$B$12,$B$13,$B$14,$B$15,$B$22,$B$16,$B$20,$AO$6,$AJ$2,$AP$6,$B$21)</f>
        <v>106.07931744889567</v>
      </c>
      <c r="AY9" s="34">
        <f ca="1">_xll.Export_ParabolicVol_VIXLikeOption($F$12:$F$28,$G$12:$G$28,$AL9,$AI9,AY$7,$B$6,$B$7,$B$8,$B$9,$B$10,$B$11,$B$12,$B$13,$B$14,$B$15,$B$22,$B$16,$B$20,$AO$6,$AJ$2,$AP$6,$B$21)</f>
        <v>110.72332845287968</v>
      </c>
      <c r="AZ9" s="34">
        <f ca="1">_xll.Export_ParabolicVol_VIXLikeOption($F$12:$F$28,$G$12:$G$28,$AL9,$AI9,AZ$7,$B$6,$B$7,$B$8,$B$9,$B$10,$B$11,$B$12,$B$13,$B$14,$B$15,$B$22,$B$16,$B$20,$AO$6,$AJ$2,$AP$6,$B$21)</f>
        <v>115.09506671780885</v>
      </c>
      <c r="BA9" s="34">
        <f ca="1">_xll.Export_ParabolicVol_VIXLikeOption($F$12:$F$28,$G$12:$G$28,$AL9,$AI9,BA$7,$B$6,$B$7,$B$8,$B$9,$B$10,$B$11,$B$12,$B$13,$B$14,$B$15,$B$22,$B$16,$B$20,$AO$6,$AJ$2,$AP$6,$B$21)</f>
        <v>119.30281260892663</v>
      </c>
      <c r="BB9" s="34">
        <f ca="1">_xll.Export_ParabolicVol_VIXLikeOption($F$12:$F$28,$G$12:$G$28,$AL9,$AI9,BB$7,$B$6,$B$7,$B$8,$B$9,$B$10,$B$11,$B$12,$B$13,$B$14,$B$15,$B$22,$B$16,$B$20,$AO$6,$AJ$2,$AP$6,$B$21)</f>
        <v>123.41609027956927</v>
      </c>
      <c r="BC9" s="34">
        <f ca="1">_xll.Export_ParabolicVol_VIXLikeOption($F$12:$F$28,$G$12:$G$28,$AL9,$AI9,BC$7,$B$6,$B$7,$B$8,$B$9,$B$10,$B$11,$B$12,$B$13,$B$14,$B$15,$B$22,$B$16,$B$20,$AO$6,$AJ$2,$AP$6,$B$21)</f>
        <v>127.48018883972259</v>
      </c>
      <c r="BD9" s="34">
        <f ca="1">_xll.Export_ParabolicVol_VIXLikeOption($F$12:$F$28,$G$12:$G$28,$AL9,$AI9,BD$7,$B$6,$B$7,$B$8,$B$9,$B$10,$B$11,$B$12,$B$13,$B$14,$B$15,$B$22,$B$16,$B$20,$AO$6,$AJ$2,$AP$6,$B$21)</f>
        <v>131.5241571297243</v>
      </c>
      <c r="BE9" s="34">
        <f ca="1">_xll.Export_ParabolicVol_VIXLikeOption($F$12:$F$28,$G$12:$G$28,$AL9,$AI9,BE$7,$B$6,$B$7,$B$8,$B$9,$B$10,$B$11,$B$12,$B$13,$B$14,$B$15,$B$22,$B$16,$B$20,$AO$6,$AJ$2,$AP$6,$B$21)</f>
        <v>135.56606429981227</v>
      </c>
      <c r="BF9" s="34">
        <f ca="1">_xll.Export_ParabolicVol_VIXLikeOption($F$12:$F$28,$G$12:$G$28,$AL9,$AI9,BF$7,$B$6,$B$7,$B$8,$B$9,$B$10,$B$11,$B$12,$B$13,$B$14,$B$15,$B$22,$B$16,$B$20,$AO$6,$AJ$2,$AP$6,$B$21)</f>
        <v>139.61638530494449</v>
      </c>
      <c r="BG9" s="34">
        <f ca="1">_xll.Export_ParabolicVol_VIXLikeOption($F$12:$F$28,$G$12:$G$28,$AL9,$AI9,BG$7,$B$6,$B$7,$B$8,$B$9,$B$10,$B$11,$B$12,$B$13,$B$14,$B$15,$B$22,$B$16,$B$20,$AO$6,$AJ$2,$AP$6,$B$21)</f>
        <v>143.68031919511651</v>
      </c>
      <c r="BH9" s="34">
        <f ca="1">_xll.Export_ParabolicVol_VIXLikeOption($F$12:$F$28,$G$12:$G$28,$AL9,$AI9,BH$7,$B$6,$B$7,$B$8,$B$9,$B$10,$B$11,$B$12,$B$13,$B$14,$B$15,$B$22,$B$16,$B$20,$AO$6,$AJ$2,$AP$6,$B$21)</f>
        <v>147.75945385732331</v>
      </c>
      <c r="BI9" s="34">
        <f ca="1">_xll.Export_ParabolicVol_VIXLikeOption($F$12:$F$28,$G$12:$G$28,$AL9,$AI9,BI$7,$B$6,$B$7,$B$8,$B$9,$B$10,$B$11,$B$12,$B$13,$B$14,$B$15,$B$22,$B$16,$B$20,$AO$6,$AJ$2,$AP$6,$B$21)</f>
        <v>151.85298529732208</v>
      </c>
      <c r="BJ9" s="34">
        <f ca="1">_xll.Export_ParabolicVol_VIXLikeOption($F$12:$F$28,$G$12:$G$28,$AL9,$AI9,BJ$7,$B$6,$B$7,$B$8,$B$9,$B$10,$B$11,$B$12,$B$13,$B$14,$B$15,$B$22,$B$16,$B$20,$AO$6,$AJ$2,$AP$6,$B$21)</f>
        <v>155.95861632203008</v>
      </c>
      <c r="BK9" s="34">
        <f ca="1">_xll.Export_ParabolicVol_VIXLikeOption($F$12:$F$28,$G$12:$G$28,$AL9,$AI9,BK$7,$B$6,$B$7,$B$8,$B$9,$B$10,$B$11,$B$12,$B$13,$B$14,$B$15,$B$22,$B$16,$B$20,$AO$6,$AJ$2,$AP$6,$B$21)</f>
        <v>160.07321499399404</v>
      </c>
      <c r="BL9" s="34">
        <f ca="1">_xll.Export_ParabolicVol_VIXLikeOption($F$12:$F$28,$G$12:$G$28,$AL9,$AI9,BL$7,$B$6,$B$7,$B$8,$B$9,$B$10,$B$11,$B$12,$B$13,$B$14,$B$15,$B$22,$B$16,$B$20,$AO$6,$AJ$2,$AP$6,$B$21)</f>
        <v>164.19328877127447</v>
      </c>
      <c r="BM9" s="34">
        <f ca="1">_xll.Export_ParabolicVol_VIXLikeOption($F$12:$F$28,$G$12:$G$28,$AL9,$AI9,BM$7,$B$6,$B$7,$B$8,$B$9,$B$10,$B$11,$B$12,$B$13,$B$14,$B$15,$B$22,$B$16,$B$20,$AO$6,$AJ$2,$AP$6,$B$21)</f>
        <v>168.31531606338771</v>
      </c>
      <c r="BN9" s="34">
        <f ca="1">_xll.Export_ParabolicVol_VIXLikeOption($F$12:$F$28,$G$12:$G$28,$AL9,$AI9,BN$7,$B$6,$B$7,$B$8,$B$9,$B$10,$B$11,$B$12,$B$13,$B$14,$B$15,$B$22,$B$16,$B$20,$AO$6,$AJ$2,$AP$6,$B$21)</f>
        <v>172.43596793253448</v>
      </c>
      <c r="BO9" s="34">
        <f ca="1">_xll.Export_ParabolicVol_VIXLikeOption($F$12:$F$28,$G$12:$G$28,$AL9,$AI9,BO$7,$B$6,$B$7,$B$8,$B$9,$B$10,$B$11,$B$12,$B$13,$B$14,$B$15,$B$22,$B$16,$B$20,$AO$6,$AJ$2,$AP$6,$B$21)</f>
        <v>176.5522462667038</v>
      </c>
      <c r="BP9" s="34">
        <f ca="1">_xll.Export_ParabolicVol_VIXLikeOption($F$12:$F$28,$G$12:$G$28,$AL9,$AI9,BP$7,$B$6,$B$7,$B$8,$B$9,$B$10,$B$11,$B$12,$B$13,$B$14,$B$15,$B$22,$B$16,$B$20,$AO$6,$AJ$2,$AP$6,$B$21)</f>
        <v>180.66155971383637</v>
      </c>
    </row>
    <row r="10" spans="1:68" ht="15.75" thickBot="1">
      <c r="A10" s="1" t="s">
        <v>4</v>
      </c>
      <c r="B10" s="35">
        <v>1.5</v>
      </c>
      <c r="E10" s="10"/>
      <c r="F10" s="10"/>
      <c r="I10" s="38" t="s">
        <v>43</v>
      </c>
      <c r="M10" s="27">
        <v>0.2</v>
      </c>
      <c r="N10" s="5">
        <f ca="1">_xll.Export_VarianceSwap_ForwardVariance($F$12:$F$29,$G$12:$G$29,M9,M10,$B$21)</f>
        <v>21.161979676687427</v>
      </c>
      <c r="P10" s="216"/>
      <c r="Q10" s="27">
        <v>16</v>
      </c>
      <c r="R10" s="26">
        <f ca="1">_xll.Export_ParabolicVol_VarianceSwapOption($B$6,$B$7,$B$8,$B$9,$B$10,$F$12:$F$29,$G$12:$G$29,R$7,$Q10,$V$2,$Y$2,$B$11,$B$12,$B$13,$B$14,$B$15,$B$16,$B$20,$Q$5,$S$5,$B$21)</f>
        <v>232.26962444827018</v>
      </c>
      <c r="S10" s="26">
        <f ca="1">_xll.Export_ParabolicVol_VarianceSwapOption($B$6,$B$7,$B$8,$B$9,$B$10,$F$12:$F$29,$G$12:$G$29,S$7,$Q10,$V$2,$Y$2,$B$11,$B$12,$B$13,$B$14,$B$15,$B$16,$B$20,$Q$5,$S$5,$B$21)</f>
        <v>183.73189277300085</v>
      </c>
      <c r="T10" s="26">
        <f ca="1">_xll.Export_ParabolicVol_VarianceSwapOption($B$6,$B$7,$B$8,$B$9,$B$10,$F$12:$F$29,$G$12:$G$29,T$7,$Q10,$V$2,$Y$2,$B$11,$B$12,$B$13,$B$14,$B$15,$B$16,$B$20,$Q$5,$S$5,$B$21)</f>
        <v>160.29033135460159</v>
      </c>
      <c r="U10" s="26">
        <f ca="1">_xll.Export_ParabolicVol_VarianceSwapOption($B$6,$B$7,$B$8,$B$9,$B$10,$F$12:$F$29,$G$12:$G$29,U$7,$Q10,$V$2,$Y$2,$B$11,$B$12,$B$13,$B$14,$B$15,$B$16,$B$20,$Q$5,$S$5,$B$21)</f>
        <v>148.62866253858175</v>
      </c>
      <c r="V10" s="26">
        <f ca="1">_xll.Export_ParabolicVol_VarianceSwapOption($B$6,$B$7,$B$8,$B$9,$B$10,$F$12:$F$29,$G$12:$G$29,V$7,$Q10,$V$2,$Y$2,$B$11,$B$12,$B$13,$B$14,$B$15,$B$16,$B$20,$Q$5,$S$5,$B$21)</f>
        <v>138.55171114219428</v>
      </c>
      <c r="X10" s="223"/>
      <c r="Y10" s="27">
        <v>16</v>
      </c>
      <c r="Z10" s="29">
        <f ca="1">_xll.Export_ParabolicVol_VolSwapOption(Z$7,$V$2,$Y$2,$Y10,$B$6,$B$7,$B$8,$B$9,$B$10,$B$11,$B$12,$B$13,$B$14,$B$15,$F$12:$F$29,$G$12:$G$29,$B$22,$B$19,$B$20,$Y$5,$AA$5,$B$21)</f>
        <v>-100</v>
      </c>
      <c r="AA10" s="29">
        <f ca="1">_xll.Export_ParabolicVol_VolSwapOption(AA$7,$V$2,$Y$2,$Y10,$B$6,$B$7,$B$8,$B$9,$B$10,$B$11,$B$12,$B$13,$B$14,$B$15,$F$12:$F$29,$G$12:$G$29,$B$22,$B$19,$B$20,$Y$5,$AA$5,$B$21)</f>
        <v>-100</v>
      </c>
      <c r="AB10" s="29">
        <f ca="1">_xll.Export_ParabolicVol_VolSwapOption(AB$7,$V$2,$Y$2,$Y10,$B$6,$B$7,$B$8,$B$9,$B$10,$B$11,$B$12,$B$13,$B$14,$B$15,$F$12:$F$29,$G$12:$G$29,$B$22,$B$19,$B$20,$Y$5,$AA$5,$B$21)</f>
        <v>-100</v>
      </c>
      <c r="AC10" s="29">
        <f ca="1">_xll.Export_ParabolicVol_VolSwapOption(AC$7,$V$2,$Y$2,$Y10,$B$6,$B$7,$B$8,$B$9,$B$10,$B$11,$B$12,$B$13,$B$14,$B$15,$F$12:$F$29,$G$12:$G$29,$B$22,$B$19,$B$20,$Y$5,$AA$5,$B$21)</f>
        <v>-100</v>
      </c>
      <c r="AD10" s="29">
        <f ca="1">_xll.Export_ParabolicVol_VolSwapOption(AD$7,$V$2,$Y$2,$Y10,$B$6,$B$7,$B$8,$B$9,$B$10,$B$11,$B$12,$B$13,$B$14,$B$15,$F$12:$F$29,$G$12:$G$29,$B$22,$B$19,$B$20,$Y$5,$AA$5,$B$21)</f>
        <v>-100</v>
      </c>
      <c r="AH10" s="50">
        <v>41780</v>
      </c>
      <c r="AI10" s="13">
        <f t="shared" ca="1" si="1"/>
        <v>0.19164955509924708</v>
      </c>
      <c r="AJ10" s="41">
        <v>2981</v>
      </c>
      <c r="AK10" s="32">
        <v>50</v>
      </c>
      <c r="AL10" s="26">
        <f ca="1">_xll.Export_VarianceSwap_VIXLike($F$12:$F$29,$G$12:$G$29,AI10,$AJ$2,$AJ$3,AJ10,AK10,$B$21)</f>
        <v>21.471027030065816</v>
      </c>
      <c r="AM10" s="156"/>
      <c r="AN10" s="145">
        <v>20.25</v>
      </c>
      <c r="AO10" s="3">
        <f t="shared" si="0"/>
        <v>41780</v>
      </c>
      <c r="AQ10" s="34">
        <f ca="1">_xll.Export_ParabolicVol_VIXLikeOption($F$12:$F$28,$G$12:$G$28,$AL10,$AI10,AQ$7,$B$6,$B$7,$B$8,$B$9,$B$10,$B$11,$B$12,$B$13,$B$14,$B$15,$B$22,$B$16,$B$20,$AO$6,$AJ$2,$AP$6,$B$21)</f>
        <v>-100</v>
      </c>
      <c r="AR10" s="34">
        <f ca="1">_xll.Export_ParabolicVol_VIXLikeOption($F$12:$F$28,$G$12:$G$28,$AL10,$AI10,AR$7,$B$6,$B$7,$B$8,$B$9,$B$10,$B$11,$B$12,$B$13,$B$14,$B$15,$B$22,$B$16,$B$20,$AO$6,$AJ$2,$AP$6,$B$21)</f>
        <v>-100</v>
      </c>
      <c r="AS10" s="34">
        <f ca="1">_xll.Export_ParabolicVol_VIXLikeOption($F$12:$F$28,$G$12:$G$28,$AL10,$AI10,AS$7,$B$6,$B$7,$B$8,$B$9,$B$10,$B$11,$B$12,$B$13,$B$14,$B$15,$B$22,$B$16,$B$20,$AO$6,$AJ$2,$AP$6,$B$21)</f>
        <v>52.423698179005825</v>
      </c>
      <c r="AT10" s="34">
        <f ca="1">_xll.Export_ParabolicVol_VIXLikeOption($F$12:$F$28,$G$12:$G$28,$AL10,$AI10,AT$7,$B$6,$B$7,$B$8,$B$9,$B$10,$B$11,$B$12,$B$13,$B$14,$B$15,$B$22,$B$16,$B$20,$AO$6,$AJ$2,$AP$6,$B$21)</f>
        <v>63.637980138283964</v>
      </c>
      <c r="AU10" s="34">
        <f ca="1">_xll.Export_ParabolicVol_VIXLikeOption($F$12:$F$28,$G$12:$G$28,$AL10,$AI10,AU$7,$B$6,$B$7,$B$8,$B$9,$B$10,$B$11,$B$12,$B$13,$B$14,$B$15,$B$22,$B$16,$B$20,$AO$6,$AJ$2,$AP$6,$B$21)</f>
        <v>70.999065903934721</v>
      </c>
      <c r="AV10" s="34">
        <f ca="1">_xll.Export_ParabolicVol_VIXLikeOption($F$12:$F$28,$G$12:$G$28,$AL10,$AI10,AV$7,$B$6,$B$7,$B$8,$B$9,$B$10,$B$11,$B$12,$B$13,$B$14,$B$15,$B$22,$B$16,$B$20,$AO$6,$AJ$2,$AP$6,$B$21)</f>
        <v>76.766615460415267</v>
      </c>
      <c r="AW10" s="34">
        <f ca="1">_xll.Export_ParabolicVol_VIXLikeOption($F$12:$F$28,$G$12:$G$28,$AL10,$AI10,AW$7,$B$6,$B$7,$B$8,$B$9,$B$10,$B$11,$B$12,$B$13,$B$14,$B$15,$B$22,$B$16,$B$20,$AO$6,$AJ$2,$AP$6,$B$21)</f>
        <v>81.690466076992635</v>
      </c>
      <c r="AX10" s="34">
        <f ca="1">_xll.Export_ParabolicVol_VIXLikeOption($F$12:$F$28,$G$12:$G$28,$AL10,$AI10,AX$7,$B$6,$B$7,$B$8,$B$9,$B$10,$B$11,$B$12,$B$13,$B$14,$B$15,$B$22,$B$16,$B$20,$AO$6,$AJ$2,$AP$6,$B$21)</f>
        <v>86.121662079957204</v>
      </c>
      <c r="AY10" s="34">
        <f ca="1">_xll.Export_ParabolicVol_VIXLikeOption($F$12:$F$28,$G$12:$G$28,$AL10,$AI10,AY$7,$B$6,$B$7,$B$8,$B$9,$B$10,$B$11,$B$12,$B$13,$B$14,$B$15,$B$22,$B$16,$B$20,$AO$6,$AJ$2,$AP$6,$B$21)</f>
        <v>90.252226615901748</v>
      </c>
      <c r="AZ10" s="34">
        <f ca="1">_xll.Export_ParabolicVol_VIXLikeOption($F$12:$F$28,$G$12:$G$28,$AL10,$AI10,AZ$7,$B$6,$B$7,$B$8,$B$9,$B$10,$B$11,$B$12,$B$13,$B$14,$B$15,$B$22,$B$16,$B$20,$AO$6,$AJ$2,$AP$6,$B$21)</f>
        <v>94.196520121051407</v>
      </c>
      <c r="BA10" s="34">
        <f ca="1">_xll.Export_ParabolicVol_VIXLikeOption($F$12:$F$28,$G$12:$G$28,$AL10,$AI10,BA$7,$B$6,$B$7,$B$8,$B$9,$B$10,$B$11,$B$12,$B$13,$B$14,$B$15,$B$22,$B$16,$B$20,$AO$6,$AJ$2,$AP$6,$B$21)</f>
        <v>98.025978035005281</v>
      </c>
      <c r="BB10" s="34">
        <f ca="1">_xll.Export_ParabolicVol_VIXLikeOption($F$12:$F$28,$G$12:$G$28,$AL10,$AI10,BB$7,$B$6,$B$7,$B$8,$B$9,$B$10,$B$11,$B$12,$B$13,$B$14,$B$15,$B$22,$B$16,$B$20,$AO$6,$AJ$2,$AP$6,$B$21)</f>
        <v>101.78628100432722</v>
      </c>
      <c r="BC10" s="34">
        <f ca="1">_xll.Export_ParabolicVol_VIXLikeOption($F$12:$F$28,$G$12:$G$28,$AL10,$AI10,BC$7,$B$6,$B$7,$B$8,$B$9,$B$10,$B$11,$B$12,$B$13,$B$14,$B$15,$B$22,$B$16,$B$20,$AO$6,$AJ$2,$AP$6,$B$21)</f>
        <v>105.50677877195413</v>
      </c>
      <c r="BD10" s="34">
        <f ca="1">_xll.Export_ParabolicVol_VIXLikeOption($F$12:$F$28,$G$12:$G$28,$AL10,$AI10,BD$7,$B$6,$B$7,$B$8,$B$9,$B$10,$B$11,$B$12,$B$13,$B$14,$B$15,$B$22,$B$16,$B$20,$AO$6,$AJ$2,$AP$6,$B$21)</f>
        <v>109.2060933276283</v>
      </c>
      <c r="BE10" s="34">
        <f ca="1">_xll.Export_ParabolicVol_VIXLikeOption($F$12:$F$28,$G$12:$G$28,$AL10,$AI10,BE$7,$B$6,$B$7,$B$8,$B$9,$B$10,$B$11,$B$12,$B$13,$B$14,$B$15,$B$22,$B$16,$B$20,$AO$6,$AJ$2,$AP$6,$B$21)</f>
        <v>112.89569810106637</v>
      </c>
      <c r="BF10" s="34">
        <f ca="1">_xll.Export_ParabolicVol_VIXLikeOption($F$12:$F$28,$G$12:$G$28,$AL10,$AI10,BF$7,$B$6,$B$7,$B$8,$B$9,$B$10,$B$11,$B$12,$B$13,$B$14,$B$15,$B$22,$B$16,$B$20,$AO$6,$AJ$2,$AP$6,$B$21)</f>
        <v>116.58219020342344</v>
      </c>
      <c r="BG10" s="34">
        <f ca="1">_xll.Export_ParabolicVol_VIXLikeOption($F$12:$F$28,$G$12:$G$28,$AL10,$AI10,BG$7,$B$6,$B$7,$B$8,$B$9,$B$10,$B$11,$B$12,$B$13,$B$14,$B$15,$B$22,$B$16,$B$20,$AO$6,$AJ$2,$AP$6,$B$21)</f>
        <v>120.26890970529666</v>
      </c>
      <c r="BH10" s="34">
        <f ca="1">_xll.Export_ParabolicVol_VIXLikeOption($F$12:$F$28,$G$12:$G$28,$AL10,$AI10,BH$7,$B$6,$B$7,$B$8,$B$9,$B$10,$B$11,$B$12,$B$13,$B$14,$B$15,$B$22,$B$16,$B$20,$AO$6,$AJ$2,$AP$6,$B$21)</f>
        <v>123.95707178184713</v>
      </c>
      <c r="BI10" s="34">
        <f ca="1">_xll.Export_ParabolicVol_VIXLikeOption($F$12:$F$28,$G$12:$G$28,$AL10,$AI10,BI$7,$B$6,$B$7,$B$8,$B$9,$B$10,$B$11,$B$12,$B$13,$B$14,$B$15,$B$22,$B$16,$B$20,$AO$6,$AJ$2,$AP$6,$B$21)</f>
        <v>127.64654640878629</v>
      </c>
      <c r="BJ10" s="34">
        <f ca="1">_xll.Export_ParabolicVol_VIXLikeOption($F$12:$F$28,$G$12:$G$28,$AL10,$AI10,BJ$7,$B$6,$B$7,$B$8,$B$9,$B$10,$B$11,$B$12,$B$13,$B$14,$B$15,$B$22,$B$16,$B$20,$AO$6,$AJ$2,$AP$6,$B$21)</f>
        <v>131.3364043402546</v>
      </c>
      <c r="BK10" s="34">
        <f ca="1">_xll.Export_ParabolicVol_VIXLikeOption($F$12:$F$28,$G$12:$G$28,$AL10,$AI10,BK$7,$B$6,$B$7,$B$8,$B$9,$B$10,$B$11,$B$12,$B$13,$B$14,$B$15,$B$22,$B$16,$B$20,$AO$6,$AJ$2,$AP$6,$B$21)</f>
        <v>135.0252937354912</v>
      </c>
      <c r="BL10" s="34">
        <f ca="1">_xll.Export_ParabolicVol_VIXLikeOption($F$12:$F$28,$G$12:$G$28,$AL10,$AI10,BL$7,$B$6,$B$7,$B$8,$B$9,$B$10,$B$11,$B$12,$B$13,$B$14,$B$15,$B$22,$B$16,$B$20,$AO$6,$AJ$2,$AP$6,$B$21)</f>
        <v>138.71169361526415</v>
      </c>
      <c r="BM10" s="34">
        <f ca="1">_xll.Export_ParabolicVol_VIXLikeOption($F$12:$F$28,$G$12:$G$28,$AL10,$AI10,BM$7,$B$6,$B$7,$B$8,$B$9,$B$10,$B$11,$B$12,$B$13,$B$14,$B$15,$B$22,$B$16,$B$20,$AO$6,$AJ$2,$AP$6,$B$21)</f>
        <v>142.39407772321451</v>
      </c>
      <c r="BN10" s="34">
        <f ca="1">_xll.Export_ParabolicVol_VIXLikeOption($F$12:$F$28,$G$12:$G$28,$AL10,$AI10,BN$7,$B$6,$B$7,$B$8,$B$9,$B$10,$B$11,$B$12,$B$13,$B$14,$B$15,$B$22,$B$16,$B$20,$AO$6,$AJ$2,$AP$6,$B$21)</f>
        <v>146.0710137528217</v>
      </c>
      <c r="BO10" s="34">
        <f ca="1">_xll.Export_ParabolicVol_VIXLikeOption($F$12:$F$28,$G$12:$G$28,$AL10,$AI10,BO$7,$B$6,$B$7,$B$8,$B$9,$B$10,$B$11,$B$12,$B$13,$B$14,$B$15,$B$22,$B$16,$B$20,$AO$6,$AJ$2,$AP$6,$B$21)</f>
        <v>149.74121678217304</v>
      </c>
      <c r="BP10" s="34">
        <f ca="1">_xll.Export_ParabolicVol_VIXLikeOption($F$12:$F$28,$G$12:$G$28,$AL10,$AI10,BP$7,$B$6,$B$7,$B$8,$B$9,$B$10,$B$11,$B$12,$B$13,$B$14,$B$15,$B$22,$B$16,$B$20,$AO$6,$AJ$2,$AP$6,$B$21)</f>
        <v>153.40357072472969</v>
      </c>
    </row>
    <row r="11" spans="1:68" ht="15.75" thickBot="1">
      <c r="A11" s="1" t="s">
        <v>5</v>
      </c>
      <c r="B11" s="35">
        <v>1.8</v>
      </c>
      <c r="E11" s="129" t="s">
        <v>29</v>
      </c>
      <c r="F11" s="130" t="s">
        <v>30</v>
      </c>
      <c r="G11" s="11" t="s">
        <v>32</v>
      </c>
      <c r="H11" s="14" t="s">
        <v>40</v>
      </c>
      <c r="I11" s="38"/>
      <c r="M11" s="27">
        <v>0.3</v>
      </c>
      <c r="N11" s="5">
        <f ca="1">_xll.Export_VarianceSwap_ForwardVariance($F$12:$F$29,$G$12:$G$29,M10,M11,$B$21)</f>
        <v>21.439436780026007</v>
      </c>
      <c r="P11" s="216"/>
      <c r="Q11" s="27">
        <v>17</v>
      </c>
      <c r="R11" s="26">
        <f ca="1">_xll.Export_ParabolicVol_VarianceSwapOption($B$6,$B$7,$B$8,$B$9,$B$10,$F$12:$F$29,$G$12:$G$29,R$7,$Q11,$V$2,$Y$2,$B$11,$B$12,$B$13,$B$14,$B$15,$B$16,$B$20,$Q$5,$S$5,$B$21)</f>
        <v>239.21123088456798</v>
      </c>
      <c r="S11" s="26">
        <f ca="1">_xll.Export_ParabolicVol_VarianceSwapOption($B$6,$B$7,$B$8,$B$9,$B$10,$F$12:$F$29,$G$12:$G$29,S$7,$Q11,$V$2,$Y$2,$B$11,$B$12,$B$13,$B$14,$B$15,$B$16,$B$20,$Q$5,$S$5,$B$21)</f>
        <v>190.59032870096172</v>
      </c>
      <c r="T11" s="26">
        <f ca="1">_xll.Export_ParabolicVol_VarianceSwapOption($B$6,$B$7,$B$8,$B$9,$B$10,$F$12:$F$29,$G$12:$G$29,T$7,$Q11,$V$2,$Y$2,$B$11,$B$12,$B$13,$B$14,$B$15,$B$16,$B$20,$Q$5,$S$5,$B$21)</f>
        <v>167.02515386841051</v>
      </c>
      <c r="U11" s="26">
        <f ca="1">_xll.Export_ParabolicVol_VarianceSwapOption($B$6,$B$7,$B$8,$B$9,$B$10,$F$12:$F$29,$G$12:$G$29,U$7,$Q11,$V$2,$Y$2,$B$11,$B$12,$B$13,$B$14,$B$15,$B$16,$B$20,$Q$5,$S$5,$B$21)</f>
        <v>155.26122056570512</v>
      </c>
      <c r="V11" s="26">
        <f ca="1">_xll.Export_ParabolicVol_VarianceSwapOption($B$6,$B$7,$B$8,$B$9,$B$10,$F$12:$F$29,$G$12:$G$29,V$7,$Q11,$V$2,$Y$2,$B$11,$B$12,$B$13,$B$14,$B$15,$B$16,$B$20,$Q$5,$S$5,$B$21)</f>
        <v>145.05567828622904</v>
      </c>
      <c r="X11" s="223"/>
      <c r="Y11" s="27">
        <v>17</v>
      </c>
      <c r="Z11" s="29">
        <f ca="1">_xll.Export_ParabolicVol_VolSwapOption(Z$7,$V$2,$Y$2,$Y11,$B$6,$B$7,$B$8,$B$9,$B$10,$B$11,$B$12,$B$13,$B$14,$B$15,$F$12:$F$29,$G$12:$G$29,$B$22,$B$19,$B$20,$Y$5,$AA$5,$B$21)</f>
        <v>-100</v>
      </c>
      <c r="AA11" s="29">
        <f ca="1">_xll.Export_ParabolicVol_VolSwapOption(AA$7,$V$2,$Y$2,$Y11,$B$6,$B$7,$B$8,$B$9,$B$10,$B$11,$B$12,$B$13,$B$14,$B$15,$F$12:$F$29,$G$12:$G$29,$B$22,$B$19,$B$20,$Y$5,$AA$5,$B$21)</f>
        <v>-100</v>
      </c>
      <c r="AB11" s="29">
        <f ca="1">_xll.Export_ParabolicVol_VolSwapOption(AB$7,$V$2,$Y$2,$Y11,$B$6,$B$7,$B$8,$B$9,$B$10,$B$11,$B$12,$B$13,$B$14,$B$15,$F$12:$F$29,$G$12:$G$29,$B$22,$B$19,$B$20,$Y$5,$AA$5,$B$21)</f>
        <v>-100</v>
      </c>
      <c r="AC11" s="29">
        <f ca="1">_xll.Export_ParabolicVol_VolSwapOption(AC$7,$V$2,$Y$2,$Y11,$B$6,$B$7,$B$8,$B$9,$B$10,$B$11,$B$12,$B$13,$B$14,$B$15,$F$12:$F$29,$G$12:$G$29,$B$22,$B$19,$B$20,$Y$5,$AA$5,$B$21)</f>
        <v>-100</v>
      </c>
      <c r="AD11" s="29">
        <f ca="1">_xll.Export_ParabolicVol_VolSwapOption(AD$7,$V$2,$Y$2,$Y11,$B$6,$B$7,$B$8,$B$9,$B$10,$B$11,$B$12,$B$13,$B$14,$B$15,$F$12:$F$29,$G$12:$G$29,$B$22,$B$19,$B$20,$Y$5,$AA$5,$B$21)</f>
        <v>-100</v>
      </c>
      <c r="AH11" s="50">
        <v>41808</v>
      </c>
      <c r="AI11" s="13">
        <f t="shared" ca="1" si="1"/>
        <v>0.26830937713894593</v>
      </c>
      <c r="AJ11" s="41">
        <v>2973</v>
      </c>
      <c r="AK11" s="32">
        <v>50</v>
      </c>
      <c r="AL11" s="26">
        <f ca="1">_xll.Export_VarianceSwap_VIXLike($F$12:$F$29,$G$12:$G$29,AI11,$AJ$2,$AJ$3,AJ11,AK11,$B$21)</f>
        <v>21.515661350663645</v>
      </c>
      <c r="AM11" s="156"/>
      <c r="AN11" s="145">
        <v>20.65</v>
      </c>
      <c r="AO11" s="3">
        <f t="shared" si="0"/>
        <v>41808</v>
      </c>
      <c r="AQ11" s="34">
        <f ca="1">_xll.Export_ParabolicVol_VIXLikeOption($F$12:$F$28,$G$12:$G$28,$AL11,$AI11,AQ$7,$B$6,$B$7,$B$8,$B$9,$B$10,$B$11,$B$12,$B$13,$B$14,$B$15,$B$22,$B$16,$B$20,$AO$6,$AJ$2,$AP$6,$B$21)</f>
        <v>-100</v>
      </c>
      <c r="AR11" s="34">
        <f ca="1">_xll.Export_ParabolicVol_VIXLikeOption($F$12:$F$28,$G$12:$G$28,$AL11,$AI11,AR$7,$B$6,$B$7,$B$8,$B$9,$B$10,$B$11,$B$12,$B$13,$B$14,$B$15,$B$22,$B$16,$B$20,$AO$6,$AJ$2,$AP$6,$B$21)</f>
        <v>-100</v>
      </c>
      <c r="AS11" s="34">
        <f ca="1">_xll.Export_ParabolicVol_VIXLikeOption($F$12:$F$28,$G$12:$G$28,$AL11,$AI11,AS$7,$B$6,$B$7,$B$8,$B$9,$B$10,$B$11,$B$12,$B$13,$B$14,$B$15,$B$22,$B$16,$B$20,$AO$6,$AJ$2,$AP$6,$B$21)</f>
        <v>47.074863611952864</v>
      </c>
      <c r="AT11" s="34">
        <f ca="1">_xll.Export_ParabolicVol_VIXLikeOption($F$12:$F$28,$G$12:$G$28,$AL11,$AI11,AT$7,$B$6,$B$7,$B$8,$B$9,$B$10,$B$11,$B$12,$B$13,$B$14,$B$15,$B$22,$B$16,$B$20,$AO$6,$AJ$2,$AP$6,$B$21)</f>
        <v>56.804796152541556</v>
      </c>
      <c r="AU11" s="34">
        <f ca="1">_xll.Export_ParabolicVol_VIXLikeOption($F$12:$F$28,$G$12:$G$28,$AL11,$AI11,AU$7,$B$6,$B$7,$B$8,$B$9,$B$10,$B$11,$B$12,$B$13,$B$14,$B$15,$B$22,$B$16,$B$20,$AO$6,$AJ$2,$AP$6,$B$21)</f>
        <v>63.430271720568854</v>
      </c>
      <c r="AV11" s="34">
        <f ca="1">_xll.Export_ParabolicVol_VIXLikeOption($F$12:$F$28,$G$12:$G$28,$AL11,$AI11,AV$7,$B$6,$B$7,$B$8,$B$9,$B$10,$B$11,$B$12,$B$13,$B$14,$B$15,$B$22,$B$16,$B$20,$AO$6,$AJ$2,$AP$6,$B$21)</f>
        <v>68.728196978375038</v>
      </c>
      <c r="AW11" s="34">
        <f ca="1">_xll.Export_ParabolicVol_VIXLikeOption($F$12:$F$28,$G$12:$G$28,$AL11,$AI11,AW$7,$B$6,$B$7,$B$8,$B$9,$B$10,$B$11,$B$12,$B$13,$B$14,$B$15,$B$22,$B$16,$B$20,$AO$6,$AJ$2,$AP$6,$B$21)</f>
        <v>73.314121471764636</v>
      </c>
      <c r="AX11" s="34">
        <f ca="1">_xll.Export_ParabolicVol_VIXLikeOption($F$12:$F$28,$G$12:$G$28,$AL11,$AI11,AX$7,$B$6,$B$7,$B$8,$B$9,$B$10,$B$11,$B$12,$B$13,$B$14,$B$15,$B$22,$B$16,$B$20,$AO$6,$AJ$2,$AP$6,$B$21)</f>
        <v>77.481065147687048</v>
      </c>
      <c r="AY11" s="34">
        <f ca="1">_xll.Export_ParabolicVol_VIXLikeOption($F$12:$F$28,$G$12:$G$28,$AL11,$AI11,AY$7,$B$6,$B$7,$B$8,$B$9,$B$10,$B$11,$B$12,$B$13,$B$14,$B$15,$B$22,$B$16,$B$20,$AO$6,$AJ$2,$AP$6,$B$21)</f>
        <v>81.390537113436366</v>
      </c>
      <c r="AZ11" s="34">
        <f ca="1">_xll.Export_ParabolicVol_VIXLikeOption($F$12:$F$28,$G$12:$G$28,$AL11,$AI11,AZ$7,$B$6,$B$7,$B$8,$B$9,$B$10,$B$11,$B$12,$B$13,$B$14,$B$15,$B$22,$B$16,$B$20,$AO$6,$AJ$2,$AP$6,$B$21)</f>
        <v>85.138983507578615</v>
      </c>
      <c r="BA11" s="34">
        <f ca="1">_xll.Export_ParabolicVol_VIXLikeOption($F$12:$F$28,$G$12:$G$28,$AL11,$AI11,BA$7,$B$6,$B$7,$B$8,$B$9,$B$10,$B$11,$B$12,$B$13,$B$14,$B$15,$B$22,$B$16,$B$20,$AO$6,$AJ$2,$AP$6,$B$21)</f>
        <v>88.786626453747175</v>
      </c>
      <c r="BB11" s="34">
        <f ca="1">_xll.Export_ParabolicVol_VIXLikeOption($F$12:$F$28,$G$12:$G$28,$AL11,$AI11,BB$7,$B$6,$B$7,$B$8,$B$9,$B$10,$B$11,$B$12,$B$13,$B$14,$B$15,$B$22,$B$16,$B$20,$AO$6,$AJ$2,$AP$6,$B$21)</f>
        <v>92.371895908207421</v>
      </c>
      <c r="BC11" s="34">
        <f ca="1">_xll.Export_ParabolicVol_VIXLikeOption($F$12:$F$28,$G$12:$G$28,$AL11,$AI11,BC$7,$B$6,$B$7,$B$8,$B$9,$B$10,$B$11,$B$12,$B$13,$B$14,$B$15,$B$22,$B$16,$B$20,$AO$6,$AJ$2,$AP$6,$B$21)</f>
        <v>95.919423486610853</v>
      </c>
      <c r="BD11" s="34">
        <f ca="1">_xll.Export_ParabolicVol_VIXLikeOption($F$12:$F$28,$G$12:$G$28,$AL11,$AI11,BD$7,$B$6,$B$7,$B$8,$B$9,$B$10,$B$11,$B$12,$B$13,$B$14,$B$15,$B$22,$B$16,$B$20,$AO$6,$AJ$2,$AP$6,$B$21)</f>
        <v>99.444819352796372</v>
      </c>
      <c r="BE11" s="34">
        <f ca="1">_xll.Export_ParabolicVol_VIXLikeOption($F$12:$F$28,$G$12:$G$28,$AL11,$AI11,BE$7,$B$6,$B$7,$B$8,$B$9,$B$10,$B$11,$B$12,$B$13,$B$14,$B$15,$B$22,$B$16,$B$20,$AO$6,$AJ$2,$AP$6,$B$21)</f>
        <v>102.957693639421</v>
      </c>
      <c r="BF11" s="34">
        <f ca="1">_xll.Export_ParabolicVol_VIXLikeOption($F$12:$F$28,$G$12:$G$28,$AL11,$AI11,BF$7,$B$6,$B$7,$B$8,$B$9,$B$10,$B$11,$B$12,$B$13,$B$14,$B$15,$B$22,$B$16,$B$20,$AO$6,$AJ$2,$AP$6,$B$21)</f>
        <v>106.46364718310973</v>
      </c>
      <c r="BG11" s="34">
        <f ca="1">_xll.Export_ParabolicVol_VIXLikeOption($F$12:$F$28,$G$12:$G$28,$AL11,$AI11,BG$7,$B$6,$B$7,$B$8,$B$9,$B$10,$B$11,$B$12,$B$13,$B$14,$B$15,$B$22,$B$16,$B$20,$AO$6,$AJ$2,$AP$6,$B$21)</f>
        <v>109.96562381855026</v>
      </c>
      <c r="BH11" s="34">
        <f ca="1">_xll.Export_ParabolicVol_VIXLikeOption($F$12:$F$28,$G$12:$G$28,$AL11,$AI11,BH$7,$B$6,$B$7,$B$8,$B$9,$B$10,$B$11,$B$12,$B$13,$B$14,$B$15,$B$22,$B$16,$B$20,$AO$6,$AJ$2,$AP$6,$B$21)</f>
        <v>113.46483324847792</v>
      </c>
      <c r="BI11" s="34">
        <f ca="1">_xll.Export_ParabolicVol_VIXLikeOption($F$12:$F$28,$G$12:$G$28,$AL11,$AI11,BI$7,$B$6,$B$7,$B$8,$B$9,$B$10,$B$11,$B$12,$B$13,$B$14,$B$15,$B$22,$B$16,$B$20,$AO$6,$AJ$2,$AP$6,$B$21)</f>
        <v>116.96137264164572</v>
      </c>
      <c r="BJ11" s="34">
        <f ca="1">_xll.Export_ParabolicVol_VIXLikeOption($F$12:$F$28,$G$12:$G$28,$AL11,$AI11,BJ$7,$B$6,$B$7,$B$8,$B$9,$B$10,$B$11,$B$12,$B$13,$B$14,$B$15,$B$22,$B$16,$B$20,$AO$6,$AJ$2,$AP$6,$B$21)</f>
        <v>120.45467858414511</v>
      </c>
      <c r="BK11" s="34">
        <f ca="1">_xll.Export_ParabolicVol_VIXLikeOption($F$12:$F$28,$G$12:$G$28,$AL11,$AI11,BK$7,$B$6,$B$7,$B$8,$B$9,$B$10,$B$11,$B$12,$B$13,$B$14,$B$15,$B$22,$B$16,$B$20,$AO$6,$AJ$2,$AP$6,$B$21)</f>
        <v>123.94382189076639</v>
      </c>
      <c r="BL11" s="34">
        <f ca="1">_xll.Export_ParabolicVol_VIXLikeOption($F$12:$F$28,$G$12:$G$28,$AL11,$AI11,BL$7,$B$6,$B$7,$B$8,$B$9,$B$10,$B$11,$B$12,$B$13,$B$14,$B$15,$B$22,$B$16,$B$20,$AO$6,$AJ$2,$AP$6,$B$21)</f>
        <v>127.42770157685987</v>
      </c>
      <c r="BM11" s="34">
        <f ca="1">_xll.Export_ParabolicVol_VIXLikeOption($F$12:$F$28,$G$12:$G$28,$AL11,$AI11,BM$7,$B$6,$B$7,$B$8,$B$9,$B$10,$B$11,$B$12,$B$13,$B$14,$B$15,$B$22,$B$16,$B$20,$AO$6,$AJ$2,$AP$6,$B$21)</f>
        <v>130.90516691341398</v>
      </c>
      <c r="BN11" s="34">
        <f ca="1">_xll.Export_ParabolicVol_VIXLikeOption($F$12:$F$28,$G$12:$G$28,$AL11,$AI11,BN$7,$B$6,$B$7,$B$8,$B$9,$B$10,$B$11,$B$12,$B$13,$B$14,$B$15,$B$22,$B$16,$B$20,$AO$6,$AJ$2,$AP$6,$B$21)</f>
        <v>134.3750894460197</v>
      </c>
      <c r="BO11" s="34">
        <f ca="1">_xll.Export_ParabolicVol_VIXLikeOption($F$12:$F$28,$G$12:$G$28,$AL11,$AI11,BO$7,$B$6,$B$7,$B$8,$B$9,$B$10,$B$11,$B$12,$B$13,$B$14,$B$15,$B$22,$B$16,$B$20,$AO$6,$AJ$2,$AP$6,$B$21)</f>
        <v>137.83640016842861</v>
      </c>
      <c r="BP11" s="34">
        <f ca="1">_xll.Export_ParabolicVol_VIXLikeOption($F$12:$F$28,$G$12:$G$28,$AL11,$AI11,BP$7,$B$6,$B$7,$B$8,$B$9,$B$10,$B$11,$B$12,$B$13,$B$14,$B$15,$B$22,$B$16,$B$20,$AO$6,$AJ$2,$AP$6,$B$21)</f>
        <v>141.28810297785938</v>
      </c>
    </row>
    <row r="12" spans="1:68" ht="15.75" thickBot="1">
      <c r="A12" s="1" t="s">
        <v>6</v>
      </c>
      <c r="B12" s="35">
        <v>0.4</v>
      </c>
      <c r="E12" s="131">
        <v>41719</v>
      </c>
      <c r="F12" s="150">
        <v>21.800505953051001</v>
      </c>
      <c r="G12" s="13">
        <f ca="1">(E12-$B$4)/365.25</f>
        <v>2.4640657084188913E-2</v>
      </c>
      <c r="H12" s="154">
        <f ca="1">_xll.Export_ParabolicVol_VolSwap(0,G12,$B$6,$B$7,$B$8,$B$9,$B$10,$B$11,$B$12,$B$13,$B$14,$B$15,$F$12:$F$28,$G$12:$G$28,$B$22,$B$19,$B$20,$B$21)</f>
        <v>19.030306962577821</v>
      </c>
      <c r="I12" s="135">
        <v>0.2143786224870837</v>
      </c>
      <c r="M12" s="27">
        <v>0.4</v>
      </c>
      <c r="N12" s="5">
        <f ca="1">_xll.Export_VarianceSwap_ForwardVariance($F$12:$F$29,$G$12:$G$29,M11,M12,$B$21)</f>
        <v>21.464662369256867</v>
      </c>
      <c r="P12" s="216"/>
      <c r="Q12" s="27">
        <v>18</v>
      </c>
      <c r="R12" s="26">
        <f ca="1">_xll.Export_ParabolicVol_VarianceSwapOption($B$6,$B$7,$B$8,$B$9,$B$10,$F$12:$F$29,$G$12:$G$29,R$7,$Q12,$V$2,$Y$2,$B$11,$B$12,$B$13,$B$14,$B$15,$B$16,$B$20,$Q$5,$S$5,$B$21)</f>
        <v>246.14669131475947</v>
      </c>
      <c r="S12" s="26">
        <f ca="1">_xll.Export_ParabolicVol_VarianceSwapOption($B$6,$B$7,$B$8,$B$9,$B$10,$F$12:$F$29,$G$12:$G$29,S$7,$Q12,$V$2,$Y$2,$B$11,$B$12,$B$13,$B$14,$B$15,$B$16,$B$20,$Q$5,$S$5,$B$21)</f>
        <v>197.44268484693319</v>
      </c>
      <c r="T12" s="26">
        <f ca="1">_xll.Export_ParabolicVol_VarianceSwapOption($B$6,$B$7,$B$8,$B$9,$B$10,$F$12:$F$29,$G$12:$G$29,T$7,$Q12,$V$2,$Y$2,$B$11,$B$12,$B$13,$B$14,$B$15,$B$16,$B$20,$Q$5,$S$5,$B$21)</f>
        <v>173.75395389223306</v>
      </c>
      <c r="U12" s="26">
        <f ca="1">_xll.Export_ParabolicVol_VarianceSwapOption($B$6,$B$7,$B$8,$B$9,$B$10,$F$12:$F$29,$G$12:$G$29,U$7,$Q12,$V$2,$Y$2,$B$11,$B$12,$B$13,$B$14,$B$15,$B$16,$B$20,$Q$5,$S$5,$B$21)</f>
        <v>161.88789662470734</v>
      </c>
      <c r="V12" s="26">
        <f ca="1">_xll.Export_ParabolicVol_VarianceSwapOption($B$6,$B$7,$B$8,$B$9,$B$10,$F$12:$F$29,$G$12:$G$29,V$7,$Q12,$V$2,$Y$2,$B$11,$B$12,$B$13,$B$14,$B$15,$B$16,$B$20,$Q$5,$S$5,$B$21)</f>
        <v>151.5540848430862</v>
      </c>
      <c r="X12" s="223"/>
      <c r="Y12" s="27">
        <v>18</v>
      </c>
      <c r="Z12" s="29">
        <f ca="1">_xll.Export_ParabolicVol_VolSwapOption(Z$7,$V$2,$Y$2,$Y12,$B$6,$B$7,$B$8,$B$9,$B$10,$B$11,$B$12,$B$13,$B$14,$B$15,$F$12:$F$29,$G$12:$G$29,$B$22,$B$19,$B$20,$Y$5,$AA$5,$B$21)</f>
        <v>-100</v>
      </c>
      <c r="AA12" s="29">
        <f ca="1">_xll.Export_ParabolicVol_VolSwapOption(AA$7,$V$2,$Y$2,$Y12,$B$6,$B$7,$B$8,$B$9,$B$10,$B$11,$B$12,$B$13,$B$14,$B$15,$F$12:$F$29,$G$12:$G$29,$B$22,$B$19,$B$20,$Y$5,$AA$5,$B$21)</f>
        <v>24.747024837612944</v>
      </c>
      <c r="AB12" s="29">
        <f ca="1">_xll.Export_ParabolicVol_VolSwapOption(AB$7,$V$2,$Y$2,$Y12,$B$6,$B$7,$B$8,$B$9,$B$10,$B$11,$B$12,$B$13,$B$14,$B$15,$F$12:$F$29,$G$12:$G$29,$B$22,$B$19,$B$20,$Y$5,$AA$5,$B$21)</f>
        <v>20.859202778966054</v>
      </c>
      <c r="AC12" s="29">
        <f ca="1">_xll.Export_ParabolicVol_VolSwapOption(AC$7,$V$2,$Y$2,$Y12,$B$6,$B$7,$B$8,$B$9,$B$10,$B$11,$B$12,$B$13,$B$14,$B$15,$F$12:$F$29,$G$12:$G$29,$B$22,$B$19,$B$20,$Y$5,$AA$5,$B$21)</f>
        <v>18.161255446205914</v>
      </c>
      <c r="AD12" s="29">
        <f ca="1">_xll.Export_ParabolicVol_VolSwapOption(AD$7,$V$2,$Y$2,$Y12,$B$6,$B$7,$B$8,$B$9,$B$10,$B$11,$B$12,$B$13,$B$14,$B$15,$F$12:$F$29,$G$12:$G$29,$B$22,$B$19,$B$20,$Y$5,$AA$5,$B$21)</f>
        <v>15.445213145160119</v>
      </c>
      <c r="AH12" s="50">
        <v>41836</v>
      </c>
      <c r="AI12" s="13">
        <f t="shared" ca="1" si="1"/>
        <v>0.34496919917864477</v>
      </c>
      <c r="AJ12" s="41">
        <v>2968</v>
      </c>
      <c r="AK12" s="32">
        <v>50</v>
      </c>
      <c r="AL12" s="26">
        <f ca="1">_xll.Export_VarianceSwap_VIXLike($F$12:$F$29,$G$12:$G$29,AI12,$AJ$2,$AJ$3,AJ12,AK12,$B$21)</f>
        <v>21.635762488768446</v>
      </c>
      <c r="AM12" s="156"/>
      <c r="AN12" s="145">
        <v>21</v>
      </c>
      <c r="AO12" s="3">
        <f t="shared" si="0"/>
        <v>41836</v>
      </c>
      <c r="AQ12" s="34">
        <f ca="1">_xll.Export_ParabolicVol_VIXLikeOption($F$12:$F$28,$G$12:$G$28,$AL12,$AI12,AQ$7,$B$6,$B$7,$B$8,$B$9,$B$10,$B$11,$B$12,$B$13,$B$14,$B$15,$B$22,$B$16,$B$20,$AO$6,$AJ$2,$AP$6,$B$21)</f>
        <v>-100</v>
      </c>
      <c r="AR12" s="34">
        <f ca="1">_xll.Export_ParabolicVol_VIXLikeOption($F$12:$F$28,$G$12:$G$28,$AL12,$AI12,AR$7,$B$6,$B$7,$B$8,$B$9,$B$10,$B$11,$B$12,$B$13,$B$14,$B$15,$B$22,$B$16,$B$20,$AO$6,$AJ$2,$AP$6,$B$21)</f>
        <v>-100</v>
      </c>
      <c r="AS12" s="34">
        <f ca="1">_xll.Export_ParabolicVol_VIXLikeOption($F$12:$F$28,$G$12:$G$28,$AL12,$AI12,AS$7,$B$6,$B$7,$B$8,$B$9,$B$10,$B$11,$B$12,$B$13,$B$14,$B$15,$B$22,$B$16,$B$20,$AO$6,$AJ$2,$AP$6,$B$21)</f>
        <v>42.54363353066676</v>
      </c>
      <c r="AT12" s="34">
        <f ca="1">_xll.Export_ParabolicVol_VIXLikeOption($F$12:$F$28,$G$12:$G$28,$AL12,$AI12,AT$7,$B$6,$B$7,$B$8,$B$9,$B$10,$B$11,$B$12,$B$13,$B$14,$B$15,$B$22,$B$16,$B$20,$AO$6,$AJ$2,$AP$6,$B$21)</f>
        <v>51.623933576975432</v>
      </c>
      <c r="AU12" s="34">
        <f ca="1">_xll.Export_ParabolicVol_VIXLikeOption($F$12:$F$28,$G$12:$G$28,$AL12,$AI12,AU$7,$B$6,$B$7,$B$8,$B$9,$B$10,$B$11,$B$12,$B$13,$B$14,$B$15,$B$22,$B$16,$B$20,$AO$6,$AJ$2,$AP$6,$B$21)</f>
        <v>57.861183748014724</v>
      </c>
      <c r="AV12" s="34">
        <f ca="1">_xll.Export_ParabolicVol_VIXLikeOption($F$12:$F$28,$G$12:$G$28,$AL12,$AI12,AV$7,$B$6,$B$7,$B$8,$B$9,$B$10,$B$11,$B$12,$B$13,$B$14,$B$15,$B$22,$B$16,$B$20,$AO$6,$AJ$2,$AP$6,$B$21)</f>
        <v>62.885207541606448</v>
      </c>
      <c r="AW12" s="34">
        <f ca="1">_xll.Export_ParabolicVol_VIXLikeOption($F$12:$F$28,$G$12:$G$28,$AL12,$AI12,AW$7,$B$6,$B$7,$B$8,$B$9,$B$10,$B$11,$B$12,$B$13,$B$14,$B$15,$B$22,$B$16,$B$20,$AO$6,$AJ$2,$AP$6,$B$21)</f>
        <v>67.258130667284874</v>
      </c>
      <c r="AX12" s="34">
        <f ca="1">_xll.Export_ParabolicVol_VIXLikeOption($F$12:$F$28,$G$12:$G$28,$AL12,$AI12,AX$7,$B$6,$B$7,$B$8,$B$9,$B$10,$B$11,$B$12,$B$13,$B$14,$B$15,$B$22,$B$16,$B$20,$AO$6,$AJ$2,$AP$6,$B$21)</f>
        <v>71.247049159050206</v>
      </c>
      <c r="AY12" s="34">
        <f ca="1">_xll.Export_ParabolicVol_VIXLikeOption($F$12:$F$28,$G$12:$G$28,$AL12,$AI12,AY$7,$B$6,$B$7,$B$8,$B$9,$B$10,$B$11,$B$12,$B$13,$B$14,$B$15,$B$22,$B$16,$B$20,$AO$6,$AJ$2,$AP$6,$B$21)</f>
        <v>74.998947586268201</v>
      </c>
      <c r="AZ12" s="34">
        <f ca="1">_xll.Export_ParabolicVol_VIXLikeOption($F$12:$F$28,$G$12:$G$28,$AL12,$AI12,AZ$7,$B$6,$B$7,$B$8,$B$9,$B$10,$B$11,$B$12,$B$13,$B$14,$B$15,$B$22,$B$16,$B$20,$AO$6,$AJ$2,$AP$6,$B$21)</f>
        <v>78.601443003202249</v>
      </c>
      <c r="BA12" s="34">
        <f ca="1">_xll.Export_ParabolicVol_VIXLikeOption($F$12:$F$28,$G$12:$G$28,$AL12,$AI12,BA$7,$B$6,$B$7,$B$8,$B$9,$B$10,$B$11,$B$12,$B$13,$B$14,$B$15,$B$22,$B$16,$B$20,$AO$6,$AJ$2,$AP$6,$B$21)</f>
        <v>82.109145329236583</v>
      </c>
      <c r="BB12" s="34">
        <f ca="1">_xll.Export_ParabolicVol_VIXLikeOption($F$12:$F$28,$G$12:$G$28,$AL12,$AI12,BB$7,$B$6,$B$7,$B$8,$B$9,$B$10,$B$11,$B$12,$B$13,$B$14,$B$15,$B$22,$B$16,$B$20,$AO$6,$AJ$2,$AP$6,$B$21)</f>
        <v>85.556854131871773</v>
      </c>
      <c r="BC12" s="34">
        <f ca="1">_xll.Export_ParabolicVol_VIXLikeOption($F$12:$F$28,$G$12:$G$28,$AL12,$AI12,BC$7,$B$6,$B$7,$B$8,$B$9,$B$10,$B$11,$B$12,$B$13,$B$14,$B$15,$B$22,$B$16,$B$20,$AO$6,$AJ$2,$AP$6,$B$21)</f>
        <v>88.966867548818314</v>
      </c>
      <c r="BD12" s="34">
        <f ca="1">_xll.Export_ParabolicVol_VIXLikeOption($F$12:$F$28,$G$12:$G$28,$AL12,$AI12,BD$7,$B$6,$B$7,$B$8,$B$9,$B$10,$B$11,$B$12,$B$13,$B$14,$B$15,$B$22,$B$16,$B$20,$AO$6,$AJ$2,$AP$6,$B$21)</f>
        <v>92.35334298128673</v>
      </c>
      <c r="BE12" s="34">
        <f ca="1">_xll.Export_ParabolicVol_VIXLikeOption($F$12:$F$28,$G$12:$G$28,$AL12,$AI12,BE$7,$B$6,$B$7,$B$8,$B$9,$B$10,$B$11,$B$12,$B$13,$B$14,$B$15,$B$22,$B$16,$B$20,$AO$6,$AJ$2,$AP$6,$B$21)</f>
        <v>95.725045089098188</v>
      </c>
      <c r="BF12" s="34">
        <f ca="1">_xll.Export_ParabolicVol_VIXLikeOption($F$12:$F$28,$G$12:$G$28,$AL12,$AI12,BF$7,$B$6,$B$7,$B$8,$B$9,$B$10,$B$11,$B$12,$B$13,$B$14,$B$15,$B$22,$B$16,$B$20,$AO$6,$AJ$2,$AP$6,$B$21)</f>
        <v>99.087145651488015</v>
      </c>
      <c r="BG12" s="34">
        <f ca="1">_xll.Export_ParabolicVol_VIXLikeOption($F$12:$F$28,$G$12:$G$28,$AL12,$AI12,BG$7,$B$6,$B$7,$B$8,$B$9,$B$10,$B$11,$B$12,$B$13,$B$14,$B$15,$B$22,$B$16,$B$20,$AO$6,$AJ$2,$AP$6,$B$21)</f>
        <v>102.44243218691436</v>
      </c>
      <c r="BH12" s="34">
        <f ca="1">_xll.Export_ParabolicVol_VIXLikeOption($F$12:$F$28,$G$12:$G$28,$AL12,$AI12,BH$7,$B$6,$B$7,$B$8,$B$9,$B$10,$B$11,$B$12,$B$13,$B$14,$B$15,$B$22,$B$16,$B$20,$AO$6,$AJ$2,$AP$6,$B$21)</f>
        <v>105.79213040400552</v>
      </c>
      <c r="BI12" s="34">
        <f ca="1">_xll.Export_ParabolicVol_VIXLikeOption($F$12:$F$28,$G$12:$G$28,$AL12,$AI12,BI$7,$B$6,$B$7,$B$8,$B$9,$B$10,$B$11,$B$12,$B$13,$B$14,$B$15,$B$22,$B$16,$B$20,$AO$6,$AJ$2,$AP$6,$B$21)</f>
        <v>109.13646570594776</v>
      </c>
      <c r="BJ12" s="34">
        <f ca="1">_xll.Export_ParabolicVol_VIXLikeOption($F$12:$F$28,$G$12:$G$28,$AL12,$AI12,BJ$7,$B$6,$B$7,$B$8,$B$9,$B$10,$B$11,$B$12,$B$13,$B$14,$B$15,$B$22,$B$16,$B$20,$AO$6,$AJ$2,$AP$6,$B$21)</f>
        <v>112.47504436398363</v>
      </c>
      <c r="BK12" s="34">
        <f ca="1">_xll.Export_ParabolicVol_VIXLikeOption($F$12:$F$28,$G$12:$G$28,$AL12,$AI12,BK$7,$B$6,$B$7,$B$8,$B$9,$B$10,$B$11,$B$12,$B$13,$B$14,$B$15,$B$22,$B$16,$B$20,$AO$6,$AJ$2,$AP$6,$B$21)</f>
        <v>115.80710853259177</v>
      </c>
      <c r="BL12" s="34">
        <f ca="1">_xll.Export_ParabolicVol_VIXLikeOption($F$12:$F$28,$G$12:$G$28,$AL12,$AI12,BL$7,$B$6,$B$7,$B$8,$B$9,$B$10,$B$11,$B$12,$B$13,$B$14,$B$15,$B$22,$B$16,$B$20,$AO$6,$AJ$2,$AP$6,$B$21)</f>
        <v>119.13170268104756</v>
      </c>
      <c r="BM12" s="34">
        <f ca="1">_xll.Export_ParabolicVol_VIXLikeOption($F$12:$F$28,$G$12:$G$28,$AL12,$AI12,BM$7,$B$6,$B$7,$B$8,$B$9,$B$10,$B$11,$B$12,$B$13,$B$14,$B$15,$B$22,$B$16,$B$20,$AO$6,$AJ$2,$AP$6,$B$21)</f>
        <v>122.44777805162057</v>
      </c>
      <c r="BN12" s="34">
        <f ca="1">_xll.Export_ParabolicVol_VIXLikeOption($F$12:$F$28,$G$12:$G$28,$AL12,$AI12,BN$7,$B$6,$B$7,$B$8,$B$9,$B$10,$B$11,$B$12,$B$13,$B$14,$B$15,$B$22,$B$16,$B$20,$AO$6,$AJ$2,$AP$6,$B$21)</f>
        <v>125.75425420704376</v>
      </c>
      <c r="BO12" s="34">
        <f ca="1">_xll.Export_ParabolicVol_VIXLikeOption($F$12:$F$28,$G$12:$G$28,$AL12,$AI12,BO$7,$B$6,$B$7,$B$8,$B$9,$B$10,$B$11,$B$12,$B$13,$B$14,$B$15,$B$22,$B$16,$B$20,$AO$6,$AJ$2,$AP$6,$B$21)</f>
        <v>129.05005137871581</v>
      </c>
      <c r="BP12" s="34">
        <f ca="1">_xll.Export_ParabolicVol_VIXLikeOption($F$12:$F$28,$G$12:$G$28,$AL12,$AI12,BP$7,$B$6,$B$7,$B$8,$B$9,$B$10,$B$11,$B$12,$B$13,$B$14,$B$15,$B$22,$B$16,$B$20,$AO$6,$AJ$2,$AP$6,$B$21)</f>
        <v>132.33410346255465</v>
      </c>
    </row>
    <row r="13" spans="1:68" ht="15.75" thickBot="1">
      <c r="A13" s="1" t="s">
        <v>7</v>
      </c>
      <c r="B13" s="35">
        <v>-1E-3</v>
      </c>
      <c r="E13" s="131">
        <v>41746</v>
      </c>
      <c r="F13" s="150">
        <v>20.939034285340199</v>
      </c>
      <c r="G13" s="13">
        <f ca="1">(E13-$B$4)/365.25</f>
        <v>9.856262833675565E-2</v>
      </c>
      <c r="H13" s="154">
        <f ca="1">_xll.Export_ParabolicVol_VolSwap(0,G13,$B$6,$B$7,$B$8,$B$9,$B$10,$B$11,$B$12,$B$13,$B$14,$B$15,$F$12:$F$28,$G$12:$G$28,$B$22,$B$19,$B$20,$B$21)</f>
        <v>19.091882491730125</v>
      </c>
      <c r="I13" s="135">
        <v>0.19337598547894366</v>
      </c>
      <c r="M13" s="27">
        <v>0.5</v>
      </c>
      <c r="N13" s="5">
        <f ca="1">_xll.Export_VarianceSwap_ForwardVariance($F$12:$F$29,$G$12:$G$29,M12,M13,$B$21)</f>
        <v>21.69704804441443</v>
      </c>
      <c r="P13" s="216"/>
      <c r="Q13" s="27">
        <v>19</v>
      </c>
      <c r="R13" s="26">
        <f ca="1">_xll.Export_ParabolicVol_VarianceSwapOption($B$6,$B$7,$B$8,$B$9,$B$10,$F$12:$F$29,$G$12:$G$29,R$7,$Q13,$V$2,$Y$2,$B$11,$B$12,$B$13,$B$14,$B$15,$B$16,$B$20,$Q$5,$S$5,$B$21)</f>
        <v>253.07600521275103</v>
      </c>
      <c r="S13" s="26">
        <f ca="1">_xll.Export_ParabolicVol_VarianceSwapOption($B$6,$B$7,$B$8,$B$9,$B$10,$F$12:$F$29,$G$12:$G$29,S$7,$Q13,$V$2,$Y$2,$B$11,$B$12,$B$13,$B$14,$B$15,$B$16,$B$20,$Q$5,$S$5,$B$21)</f>
        <v>204.28895854155331</v>
      </c>
      <c r="T13" s="26">
        <f ca="1">_xll.Export_ParabolicVol_VarianceSwapOption($B$6,$B$7,$B$8,$B$9,$B$10,$F$12:$F$29,$G$12:$G$29,T$7,$Q13,$V$2,$Y$2,$B$11,$B$12,$B$13,$B$14,$B$15,$B$16,$B$20,$Q$5,$S$5,$B$21)</f>
        <v>180.47672068004741</v>
      </c>
      <c r="U13" s="26">
        <f ca="1">_xll.Export_ParabolicVol_VarianceSwapOption($B$6,$B$7,$B$8,$B$9,$B$10,$F$12:$F$29,$G$12:$G$29,U$7,$Q13,$V$2,$Y$2,$B$11,$B$12,$B$13,$B$14,$B$15,$B$16,$B$20,$Q$5,$S$5,$B$21)</f>
        <v>168.50865890713226</v>
      </c>
      <c r="V13" s="26">
        <f ca="1">_xll.Export_ParabolicVol_VarianceSwapOption($B$6,$B$7,$B$8,$B$9,$B$10,$F$12:$F$29,$G$12:$G$29,V$7,$Q13,$V$2,$Y$2,$B$11,$B$12,$B$13,$B$14,$B$15,$B$16,$B$20,$Q$5,$S$5,$B$21)</f>
        <v>158.04685590923847</v>
      </c>
      <c r="X13" s="223"/>
      <c r="Y13" s="27">
        <v>19</v>
      </c>
      <c r="Z13" s="29">
        <f ca="1">_xll.Export_ParabolicVol_VolSwapOption(Z$7,$V$2,$Y$2,$Y13,$B$6,$B$7,$B$8,$B$9,$B$10,$B$11,$B$12,$B$13,$B$14,$B$15,$F$12:$F$29,$G$12:$G$29,$B$22,$B$19,$B$20,$Y$5,$AA$5,$B$21)</f>
        <v>51.504522060249059</v>
      </c>
      <c r="AA13" s="29">
        <f ca="1">_xll.Export_ParabolicVol_VolSwapOption(AA$7,$V$2,$Y$2,$Y13,$B$6,$B$7,$B$8,$B$9,$B$10,$B$11,$B$12,$B$13,$B$14,$B$15,$F$12:$F$29,$G$12:$G$29,$B$22,$B$19,$B$20,$Y$5,$AA$5,$B$21)</f>
        <v>38.265132383138365</v>
      </c>
      <c r="AB13" s="29">
        <f ca="1">_xll.Export_ParabolicVol_VolSwapOption(AB$7,$V$2,$Y$2,$Y13,$B$6,$B$7,$B$8,$B$9,$B$10,$B$11,$B$12,$B$13,$B$14,$B$15,$F$12:$F$29,$G$12:$G$29,$B$22,$B$19,$B$20,$Y$5,$AA$5,$B$21)</f>
        <v>31.433920113870062</v>
      </c>
      <c r="AC13" s="29">
        <f ca="1">_xll.Export_ParabolicVol_VolSwapOption(AC$7,$V$2,$Y$2,$Y13,$B$6,$B$7,$B$8,$B$9,$B$10,$B$11,$B$12,$B$13,$B$14,$B$15,$F$12:$F$29,$G$12:$G$29,$B$22,$B$19,$B$20,$Y$5,$AA$5,$B$21)</f>
        <v>28.095599568173153</v>
      </c>
      <c r="AD13" s="29">
        <f ca="1">_xll.Export_ParabolicVol_VolSwapOption(AD$7,$V$2,$Y$2,$Y13,$B$6,$B$7,$B$8,$B$9,$B$10,$B$11,$B$12,$B$13,$B$14,$B$15,$F$12:$F$29,$G$12:$G$29,$B$22,$B$19,$B$20,$Y$5,$AA$5,$B$21)</f>
        <v>25.303887238034289</v>
      </c>
      <c r="AH13" s="50">
        <v>41871</v>
      </c>
      <c r="AI13" s="13">
        <f t="shared" ca="1" si="1"/>
        <v>0.44079397672826831</v>
      </c>
      <c r="AJ13" s="41">
        <v>2965</v>
      </c>
      <c r="AK13" s="32">
        <v>50</v>
      </c>
      <c r="AL13" s="26">
        <f ca="1">_xll.Export_VarianceSwap_VIXLike($F$12:$F$29,$G$12:$G$29,AI13,$AJ$2,$AJ$3,AJ13,AK13,$B$21)</f>
        <v>22.003234001566181</v>
      </c>
      <c r="AM13" s="156"/>
      <c r="AN13" s="145">
        <v>21.15</v>
      </c>
      <c r="AO13" s="3">
        <f t="shared" si="0"/>
        <v>41871</v>
      </c>
      <c r="AQ13" s="34">
        <f ca="1">_xll.Export_ParabolicVol_VIXLikeOption($F$12:$F$28,$G$12:$G$28,$AL13,$AI13,AQ$7,$B$6,$B$7,$B$8,$B$9,$B$10,$B$11,$B$12,$B$13,$B$14,$B$15,$B$22,$B$16,$B$20,$AO$6,$AJ$2,$AP$6,$B$21)</f>
        <v>-100</v>
      </c>
      <c r="AR13" s="34">
        <f ca="1">_xll.Export_ParabolicVol_VIXLikeOption($F$12:$F$28,$G$12:$G$28,$AL13,$AI13,AR$7,$B$6,$B$7,$B$8,$B$9,$B$10,$B$11,$B$12,$B$13,$B$14,$B$15,$B$22,$B$16,$B$20,$AO$6,$AJ$2,$AP$6,$B$21)</f>
        <v>-100</v>
      </c>
      <c r="AS13" s="34">
        <f ca="1">_xll.Export_ParabolicVol_VIXLikeOption($F$12:$F$28,$G$12:$G$28,$AL13,$AI13,AS$7,$B$6,$B$7,$B$8,$B$9,$B$10,$B$11,$B$12,$B$13,$B$14,$B$15,$B$22,$B$16,$B$20,$AO$6,$AJ$2,$AP$6,$B$21)</f>
        <v>36.134252141778582</v>
      </c>
      <c r="AT13" s="34">
        <f ca="1">_xll.Export_ParabolicVol_VIXLikeOption($F$12:$F$28,$G$12:$G$28,$AL13,$AI13,AT$7,$B$6,$B$7,$B$8,$B$9,$B$10,$B$11,$B$12,$B$13,$B$14,$B$15,$B$22,$B$16,$B$20,$AO$6,$AJ$2,$AP$6,$B$21)</f>
        <v>45.541133590259101</v>
      </c>
      <c r="AU13" s="34">
        <f ca="1">_xll.Export_ParabolicVol_VIXLikeOption($F$12:$F$28,$G$12:$G$28,$AL13,$AI13,AU$7,$B$6,$B$7,$B$8,$B$9,$B$10,$B$11,$B$12,$B$13,$B$14,$B$15,$B$22,$B$16,$B$20,$AO$6,$AJ$2,$AP$6,$B$21)</f>
        <v>51.70849441526628</v>
      </c>
      <c r="AV13" s="34">
        <f ca="1">_xll.Export_ParabolicVol_VIXLikeOption($F$12:$F$28,$G$12:$G$28,$AL13,$AI13,AV$7,$B$6,$B$7,$B$8,$B$9,$B$10,$B$11,$B$12,$B$13,$B$14,$B$15,$B$22,$B$16,$B$20,$AO$6,$AJ$2,$AP$6,$B$21)</f>
        <v>56.606703595142037</v>
      </c>
      <c r="AW13" s="34">
        <f ca="1">_xll.Export_ParabolicVol_VIXLikeOption($F$12:$F$28,$G$12:$G$28,$AL13,$AI13,AW$7,$B$6,$B$7,$B$8,$B$9,$B$10,$B$11,$B$12,$B$13,$B$14,$B$15,$B$22,$B$16,$B$20,$AO$6,$AJ$2,$AP$6,$B$21)</f>
        <v>60.841030179695352</v>
      </c>
      <c r="AX13" s="34">
        <f ca="1">_xll.Export_ParabolicVol_VIXLikeOption($F$12:$F$28,$G$12:$G$28,$AL13,$AI13,AX$7,$B$6,$B$7,$B$8,$B$9,$B$10,$B$11,$B$12,$B$13,$B$14,$B$15,$B$22,$B$16,$B$20,$AO$6,$AJ$2,$AP$6,$B$21)</f>
        <v>64.687089080336762</v>
      </c>
      <c r="AY13" s="34">
        <f ca="1">_xll.Export_ParabolicVol_VIXLikeOption($F$12:$F$28,$G$12:$G$28,$AL13,$AI13,AY$7,$B$6,$B$7,$B$8,$B$9,$B$10,$B$11,$B$12,$B$13,$B$14,$B$15,$B$22,$B$16,$B$20,$AO$6,$AJ$2,$AP$6,$B$21)</f>
        <v>68.293323320543109</v>
      </c>
      <c r="AZ13" s="34">
        <f ca="1">_xll.Export_ParabolicVol_VIXLikeOption($F$12:$F$28,$G$12:$G$28,$AL13,$AI13,AZ$7,$B$6,$B$7,$B$8,$B$9,$B$10,$B$11,$B$12,$B$13,$B$14,$B$15,$B$22,$B$16,$B$20,$AO$6,$AJ$2,$AP$6,$B$21)</f>
        <v>71.747185294481028</v>
      </c>
      <c r="BA13" s="34">
        <f ca="1">_xll.Export_ParabolicVol_VIXLikeOption($F$12:$F$28,$G$12:$G$28,$AL13,$AI13,BA$7,$B$6,$B$7,$B$8,$B$9,$B$10,$B$11,$B$12,$B$13,$B$14,$B$15,$B$22,$B$16,$B$20,$AO$6,$AJ$2,$AP$6,$B$21)</f>
        <v>75.102868592937497</v>
      </c>
      <c r="BB13" s="34">
        <f ca="1">_xll.Export_ParabolicVol_VIXLikeOption($F$12:$F$28,$G$12:$G$28,$AL13,$AI13,BB$7,$B$6,$B$7,$B$8,$B$9,$B$10,$B$11,$B$12,$B$13,$B$14,$B$15,$B$22,$B$16,$B$20,$AO$6,$AJ$2,$AP$6,$B$21)</f>
        <v>78.394869922190964</v>
      </c>
      <c r="BC13" s="34">
        <f ca="1">_xll.Export_ParabolicVol_VIXLikeOption($F$12:$F$28,$G$12:$G$28,$AL13,$AI13,BC$7,$B$6,$B$7,$B$8,$B$9,$B$10,$B$11,$B$12,$B$13,$B$14,$B$15,$B$22,$B$16,$B$20,$AO$6,$AJ$2,$AP$6,$B$21)</f>
        <v>81.645370541753209</v>
      </c>
      <c r="BD13" s="34">
        <f ca="1">_xll.Export_ParabolicVol_VIXLikeOption($F$12:$F$28,$G$12:$G$28,$AL13,$AI13,BD$7,$B$6,$B$7,$B$8,$B$9,$B$10,$B$11,$B$12,$B$13,$B$14,$B$15,$B$22,$B$16,$B$20,$AO$6,$AJ$2,$AP$6,$B$21)</f>
        <v>84.868578594201864</v>
      </c>
      <c r="BE13" s="34">
        <f ca="1">_xll.Export_ParabolicVol_VIXLikeOption($F$12:$F$28,$G$12:$G$28,$AL13,$AI13,BE$7,$B$6,$B$7,$B$8,$B$9,$B$10,$B$11,$B$12,$B$13,$B$14,$B$15,$B$22,$B$16,$B$20,$AO$6,$AJ$2,$AP$6,$B$21)</f>
        <v>88.073432844778949</v>
      </c>
      <c r="BF13" s="34">
        <f ca="1">_xll.Export_ParabolicVol_VIXLikeOption($F$12:$F$28,$G$12:$G$28,$AL13,$AI13,BF$7,$B$6,$B$7,$B$8,$B$9,$B$10,$B$11,$B$12,$B$13,$B$14,$B$15,$B$22,$B$16,$B$20,$AO$6,$AJ$2,$AP$6,$B$21)</f>
        <v>91.265355314671112</v>
      </c>
      <c r="BG13" s="34">
        <f ca="1">_xll.Export_ParabolicVol_VIXLikeOption($F$12:$F$28,$G$12:$G$28,$AL13,$AI13,BG$7,$B$6,$B$7,$B$8,$B$9,$B$10,$B$11,$B$12,$B$13,$B$14,$B$15,$B$22,$B$16,$B$20,$AO$6,$AJ$2,$AP$6,$B$21)</f>
        <v>94.447418084032023</v>
      </c>
      <c r="BH13" s="34">
        <f ca="1">_xll.Export_ParabolicVol_VIXLikeOption($F$12:$F$28,$G$12:$G$28,$AL13,$AI13,BH$7,$B$6,$B$7,$B$8,$B$9,$B$10,$B$11,$B$12,$B$13,$B$14,$B$15,$B$22,$B$16,$B$20,$AO$6,$AJ$2,$AP$6,$B$21)</f>
        <v>97.621132103452197</v>
      </c>
      <c r="BI13" s="34">
        <f ca="1">_xll.Export_ParabolicVol_VIXLikeOption($F$12:$F$28,$G$12:$G$28,$AL13,$AI13,BI$7,$B$6,$B$7,$B$8,$B$9,$B$10,$B$11,$B$12,$B$13,$B$14,$B$15,$B$22,$B$16,$B$20,$AO$6,$AJ$2,$AP$6,$B$21)</f>
        <v>100.78698360177687</v>
      </c>
      <c r="BJ13" s="34">
        <f ca="1">_xll.Export_ParabolicVol_VIXLikeOption($F$12:$F$28,$G$12:$G$28,$AL13,$AI13,BJ$7,$B$6,$B$7,$B$8,$B$9,$B$10,$B$11,$B$12,$B$13,$B$14,$B$15,$B$22,$B$16,$B$20,$AO$6,$AJ$2,$AP$6,$B$21)</f>
        <v>103.94479798864683</v>
      </c>
      <c r="BK13" s="34">
        <f ca="1">_xll.Export_ParabolicVol_VIXLikeOption($F$12:$F$28,$G$12:$G$28,$AL13,$AI13,BK$7,$B$6,$B$7,$B$8,$B$9,$B$10,$B$11,$B$12,$B$13,$B$14,$B$15,$B$22,$B$16,$B$20,$AO$6,$AJ$2,$AP$6,$B$21)</f>
        <v>107.09398424887186</v>
      </c>
      <c r="BL13" s="34">
        <f ca="1">_xll.Export_ParabolicVol_VIXLikeOption($F$12:$F$28,$G$12:$G$28,$AL13,$AI13,BL$7,$B$6,$B$7,$B$8,$B$9,$B$10,$B$11,$B$12,$B$13,$B$14,$B$15,$B$22,$B$16,$B$20,$AO$6,$AJ$2,$AP$6,$B$21)</f>
        <v>110.23369610134648</v>
      </c>
      <c r="BM13" s="34">
        <f ca="1">_xll.Export_ParabolicVol_VIXLikeOption($F$12:$F$28,$G$12:$G$28,$AL13,$AI13,BM$7,$B$6,$B$7,$B$8,$B$9,$B$10,$B$11,$B$12,$B$13,$B$14,$B$15,$B$22,$B$16,$B$20,$AO$6,$AJ$2,$AP$6,$B$21)</f>
        <v>113.36293528646134</v>
      </c>
      <c r="BN13" s="34">
        <f ca="1">_xll.Export_ParabolicVol_VIXLikeOption($F$12:$F$28,$G$12:$G$28,$AL13,$AI13,BN$7,$B$6,$B$7,$B$8,$B$9,$B$10,$B$11,$B$12,$B$13,$B$14,$B$15,$B$22,$B$16,$B$20,$AO$6,$AJ$2,$AP$6,$B$21)</f>
        <v>116.48061494738648</v>
      </c>
      <c r="BO13" s="34">
        <f ca="1">_xll.Export_ParabolicVol_VIXLikeOption($F$12:$F$28,$G$12:$G$28,$AL13,$AI13,BO$7,$B$6,$B$7,$B$8,$B$9,$B$10,$B$11,$B$12,$B$13,$B$14,$B$15,$B$22,$B$16,$B$20,$AO$6,$AJ$2,$AP$6,$B$21)</f>
        <v>119.58559590567943</v>
      </c>
      <c r="BP13" s="34">
        <f ca="1">_xll.Export_ParabolicVol_VIXLikeOption($F$12:$F$28,$G$12:$G$28,$AL13,$AI13,BP$7,$B$6,$B$7,$B$8,$B$9,$B$10,$B$11,$B$12,$B$13,$B$14,$B$15,$B$22,$B$16,$B$20,$AO$6,$AJ$2,$AP$6,$B$21)</f>
        <v>122.67670495599457</v>
      </c>
    </row>
    <row r="14" spans="1:68" ht="15.75" thickBot="1">
      <c r="A14" s="33" t="s">
        <v>42</v>
      </c>
      <c r="B14" s="35">
        <v>-0.3</v>
      </c>
      <c r="E14" s="131">
        <v>41810</v>
      </c>
      <c r="F14" s="150">
        <v>21.1556691444842</v>
      </c>
      <c r="G14" s="13">
        <f ca="1">(E14-$B$4)/365.25</f>
        <v>0.27378507871321012</v>
      </c>
      <c r="H14" s="154">
        <f ca="1">_xll.Export_ParabolicVol_VolSwap(0,G14,$B$6,$B$7,$B$8,$B$9,$B$10,$B$11,$B$12,$B$13,$B$14,$B$15,$F$12:$F$28,$G$12:$G$28,$B$22,$B$19,$B$20,$B$21)</f>
        <v>19.467902573978673</v>
      </c>
      <c r="I14" s="135">
        <v>0.18907022608418766</v>
      </c>
      <c r="M14" s="27">
        <v>0.6</v>
      </c>
      <c r="N14" s="5">
        <f ca="1">_xll.Export_VarianceSwap_ForwardVariance($F$12:$F$29,$G$12:$G$29,M13,M14,$B$21)</f>
        <v>22.144883544392275</v>
      </c>
      <c r="P14" s="216"/>
      <c r="Q14" s="27">
        <v>20</v>
      </c>
      <c r="R14" s="26">
        <f ca="1">_xll.Export_ParabolicVol_VarianceSwapOption($B$6,$B$7,$B$8,$B$9,$B$10,$F$12:$F$29,$G$12:$G$29,R$7,$Q14,$V$2,$Y$2,$B$11,$B$12,$B$13,$B$14,$B$15,$B$16,$B$20,$Q$5,$S$5,$B$21)</f>
        <v>259.99917210939458</v>
      </c>
      <c r="S14" s="26">
        <f ca="1">_xll.Export_ParabolicVol_VarianceSwapOption($B$6,$B$7,$B$8,$B$9,$B$10,$F$12:$F$29,$G$12:$G$29,S$7,$Q14,$V$2,$Y$2,$B$11,$B$12,$B$13,$B$14,$B$15,$B$16,$B$20,$Q$5,$S$5,$B$21)</f>
        <v>211.12914746599367</v>
      </c>
      <c r="T14" s="26">
        <f ca="1">_xll.Export_ParabolicVol_VarianceSwapOption($B$6,$B$7,$B$8,$B$9,$B$10,$F$12:$F$29,$G$12:$G$29,T$7,$Q14,$V$2,$Y$2,$B$11,$B$12,$B$13,$B$14,$B$15,$B$16,$B$20,$Q$5,$S$5,$B$21)</f>
        <v>187.19344504683443</v>
      </c>
      <c r="U14" s="26">
        <f ca="1">_xll.Export_ParabolicVol_VarianceSwapOption($B$6,$B$7,$B$8,$B$9,$B$10,$F$12:$F$29,$G$12:$G$29,U$7,$Q14,$V$2,$Y$2,$B$11,$B$12,$B$13,$B$14,$B$15,$B$16,$B$20,$Q$5,$S$5,$B$21)</f>
        <v>175.12348046593112</v>
      </c>
      <c r="V14" s="26">
        <f ca="1">_xll.Export_ParabolicVol_VarianceSwapOption($B$6,$B$7,$B$8,$B$9,$B$10,$F$12:$F$29,$G$12:$G$29,V$7,$Q14,$V$2,$Y$2,$B$11,$B$12,$B$13,$B$14,$B$15,$B$16,$B$20,$Q$5,$S$5,$B$21)</f>
        <v>164.53392852373833</v>
      </c>
      <c r="X14" s="223"/>
      <c r="Y14" s="27">
        <v>20</v>
      </c>
      <c r="Z14" s="29">
        <f ca="1">_xll.Export_ParabolicVol_VolSwapOption(Z$7,$V$2,$Y$2,$Y14,$B$6,$B$7,$B$8,$B$9,$B$10,$B$11,$B$12,$B$13,$B$14,$B$15,$F$12:$F$29,$G$12:$G$29,$B$22,$B$19,$B$20,$Y$5,$AA$5,$B$21)</f>
        <v>61.511523512447816</v>
      </c>
      <c r="AA14" s="29">
        <f ca="1">_xll.Export_ParabolicVol_VolSwapOption(AA$7,$V$2,$Y$2,$Y14,$B$6,$B$7,$B$8,$B$9,$B$10,$B$11,$B$12,$B$13,$B$14,$B$15,$F$12:$F$29,$G$12:$G$29,$B$22,$B$19,$B$20,$Y$5,$AA$5,$B$21)</f>
        <v>44.93072435310053</v>
      </c>
      <c r="AB14" s="29">
        <f ca="1">_xll.Export_ParabolicVol_VolSwapOption(AB$7,$V$2,$Y$2,$Y14,$B$6,$B$7,$B$8,$B$9,$B$10,$B$11,$B$12,$B$13,$B$14,$B$15,$F$12:$F$29,$G$12:$G$29,$B$22,$B$19,$B$20,$Y$5,$AA$5,$B$21)</f>
        <v>37.007515761239439</v>
      </c>
      <c r="AC14" s="29">
        <f ca="1">_xll.Export_ParabolicVol_VolSwapOption(AC$7,$V$2,$Y$2,$Y14,$B$6,$B$7,$B$8,$B$9,$B$10,$B$11,$B$12,$B$13,$B$14,$B$15,$F$12:$F$29,$G$12:$G$29,$B$22,$B$19,$B$20,$Y$5,$AA$5,$B$21)</f>
        <v>33.246627650157485</v>
      </c>
      <c r="AD14" s="29">
        <f ca="1">_xll.Export_ParabolicVol_VolSwapOption(AD$7,$V$2,$Y$2,$Y14,$B$6,$B$7,$B$8,$B$9,$B$10,$B$11,$B$12,$B$13,$B$14,$B$15,$F$12:$F$29,$G$12:$G$29,$B$22,$B$19,$B$20,$Y$5,$AA$5,$B$21)</f>
        <v>30.147661406096354</v>
      </c>
      <c r="AH14" s="50">
        <v>41899</v>
      </c>
      <c r="AI14" s="13">
        <f t="shared" ca="1" si="1"/>
        <v>0.51745379876796715</v>
      </c>
      <c r="AJ14" s="41">
        <v>2966.4</v>
      </c>
      <c r="AK14" s="32">
        <v>50</v>
      </c>
      <c r="AL14" s="26">
        <f ca="1">_xll.Export_VarianceSwap_VIXLike($F$12:$F$29,$G$12:$G$29,AI14,$AJ$2,$AJ$3,AJ14,AK14,$B$21)</f>
        <v>22.431241378536917</v>
      </c>
      <c r="AM14" s="156"/>
      <c r="AN14" s="145">
        <v>21.25</v>
      </c>
      <c r="AO14" s="3">
        <f t="shared" si="0"/>
        <v>41899</v>
      </c>
      <c r="AQ14" s="34">
        <f ca="1">_xll.Export_ParabolicVol_VIXLikeOption($F$12:$F$28,$G$12:$G$28,$AL14,$AI14,AQ$7,$B$6,$B$7,$B$8,$B$9,$B$10,$B$11,$B$12,$B$13,$B$14,$B$15,$B$22,$B$16,$B$20,$AO$6,$AJ$2,$AP$6,$B$21)</f>
        <v>-100</v>
      </c>
      <c r="AR14" s="34">
        <f ca="1">_xll.Export_ParabolicVol_VIXLikeOption($F$12:$F$28,$G$12:$G$28,$AL14,$AI14,AR$7,$B$6,$B$7,$B$8,$B$9,$B$10,$B$11,$B$12,$B$13,$B$14,$B$15,$B$22,$B$16,$B$20,$AO$6,$AJ$2,$AP$6,$B$21)</f>
        <v>-100</v>
      </c>
      <c r="AS14" s="34">
        <f ca="1">_xll.Export_ParabolicVol_VIXLikeOption($F$12:$F$28,$G$12:$G$28,$AL14,$AI14,AS$7,$B$6,$B$7,$B$8,$B$9,$B$10,$B$11,$B$12,$B$13,$B$14,$B$15,$B$22,$B$16,$B$20,$AO$6,$AJ$2,$AP$6,$B$21)</f>
        <v>29.842746806753933</v>
      </c>
      <c r="AT14" s="34">
        <f ca="1">_xll.Export_ParabolicVol_VIXLikeOption($F$12:$F$28,$G$12:$G$28,$AL14,$AI14,AT$7,$B$6,$B$7,$B$8,$B$9,$B$10,$B$11,$B$12,$B$13,$B$14,$B$15,$B$22,$B$16,$B$20,$AO$6,$AJ$2,$AP$6,$B$21)</f>
        <v>40.70439002667753</v>
      </c>
      <c r="AU14" s="34">
        <f ca="1">_xll.Export_ParabolicVol_VIXLikeOption($F$12:$F$28,$G$12:$G$28,$AL14,$AI14,AU$7,$B$6,$B$7,$B$8,$B$9,$B$10,$B$11,$B$12,$B$13,$B$14,$B$15,$B$22,$B$16,$B$20,$AO$6,$AJ$2,$AP$6,$B$21)</f>
        <v>47.097496414199277</v>
      </c>
      <c r="AV14" s="34">
        <f ca="1">_xll.Export_ParabolicVol_VIXLikeOption($F$12:$F$28,$G$12:$G$28,$AL14,$AI14,AV$7,$B$6,$B$7,$B$8,$B$9,$B$10,$B$11,$B$12,$B$13,$B$14,$B$15,$B$22,$B$16,$B$20,$AO$6,$AJ$2,$AP$6,$B$21)</f>
        <v>52.027004481012497</v>
      </c>
      <c r="AW14" s="34">
        <f ca="1">_xll.Export_ParabolicVol_VIXLikeOption($F$12:$F$28,$G$12:$G$28,$AL14,$AI14,AW$7,$B$6,$B$7,$B$8,$B$9,$B$10,$B$11,$B$12,$B$13,$B$14,$B$15,$B$22,$B$16,$B$20,$AO$6,$AJ$2,$AP$6,$B$21)</f>
        <v>56.22544699398231</v>
      </c>
      <c r="AX14" s="34">
        <f ca="1">_xll.Export_ParabolicVol_VIXLikeOption($F$12:$F$28,$G$12:$G$28,$AL14,$AI14,AX$7,$B$6,$B$7,$B$8,$B$9,$B$10,$B$11,$B$12,$B$13,$B$14,$B$15,$B$22,$B$16,$B$20,$AO$6,$AJ$2,$AP$6,$B$21)</f>
        <v>60.003755025597506</v>
      </c>
      <c r="AY14" s="34">
        <f ca="1">_xll.Export_ParabolicVol_VIXLikeOption($F$12:$F$28,$G$12:$G$28,$AL14,$AI14,AY$7,$B$6,$B$7,$B$8,$B$9,$B$10,$B$11,$B$12,$B$13,$B$14,$B$15,$B$22,$B$16,$B$20,$AO$6,$AJ$2,$AP$6,$B$21)</f>
        <v>63.523850252132931</v>
      </c>
      <c r="AZ14" s="34">
        <f ca="1">_xll.Export_ParabolicVol_VIXLikeOption($F$12:$F$28,$G$12:$G$28,$AL14,$AI14,AZ$7,$B$6,$B$7,$B$8,$B$9,$B$10,$B$11,$B$12,$B$13,$B$14,$B$15,$B$22,$B$16,$B$20,$AO$6,$AJ$2,$AP$6,$B$21)</f>
        <v>66.879444810125648</v>
      </c>
      <c r="BA14" s="34">
        <f ca="1">_xll.Export_ParabolicVol_VIXLikeOption($F$12:$F$28,$G$12:$G$28,$AL14,$AI14,BA$7,$B$6,$B$7,$B$8,$B$9,$B$10,$B$11,$B$12,$B$13,$B$14,$B$15,$B$22,$B$16,$B$20,$AO$6,$AJ$2,$AP$6,$B$21)</f>
        <v>70.12810860271135</v>
      </c>
      <c r="BB14" s="34">
        <f ca="1">_xll.Export_ParabolicVol_VIXLikeOption($F$12:$F$28,$G$12:$G$28,$AL14,$AI14,BB$7,$B$6,$B$7,$B$8,$B$9,$B$10,$B$11,$B$12,$B$13,$B$14,$B$15,$B$22,$B$16,$B$20,$AO$6,$AJ$2,$AP$6,$B$21)</f>
        <v>73.306402853375104</v>
      </c>
      <c r="BC14" s="34">
        <f ca="1">_xll.Export_ParabolicVol_VIXLikeOption($F$12:$F$28,$G$12:$G$28,$AL14,$AI14,BC$7,$B$6,$B$7,$B$8,$B$9,$B$10,$B$11,$B$12,$B$13,$B$14,$B$15,$B$22,$B$16,$B$20,$AO$6,$AJ$2,$AP$6,$B$21)</f>
        <v>76.437909216664906</v>
      </c>
      <c r="BD14" s="34">
        <f ca="1">_xll.Export_ParabolicVol_VIXLikeOption($F$12:$F$28,$G$12:$G$28,$AL14,$AI14,BD$7,$B$6,$B$7,$B$8,$B$9,$B$10,$B$11,$B$12,$B$13,$B$14,$B$15,$B$22,$B$16,$B$20,$AO$6,$AJ$2,$AP$6,$B$21)</f>
        <v>79.537863129154388</v>
      </c>
      <c r="BE14" s="34">
        <f ca="1">_xll.Export_ParabolicVol_VIXLikeOption($F$12:$F$28,$G$12:$G$28,$AL14,$AI14,BE$7,$B$6,$B$7,$B$8,$B$9,$B$10,$B$11,$B$12,$B$13,$B$14,$B$15,$B$22,$B$16,$B$20,$AO$6,$AJ$2,$AP$6,$B$21)</f>
        <v>82.61599679116614</v>
      </c>
      <c r="BF14" s="34">
        <f ca="1">_xll.Export_ParabolicVol_VIXLikeOption($F$12:$F$28,$G$12:$G$28,$AL14,$AI14,BF$7,$B$6,$B$7,$B$8,$B$9,$B$10,$B$11,$B$12,$B$13,$B$14,$B$15,$B$22,$B$16,$B$20,$AO$6,$AJ$2,$AP$6,$B$21)</f>
        <v>85.678362199855002</v>
      </c>
      <c r="BG14" s="34">
        <f ca="1">_xll.Export_ParabolicVol_VIXLikeOption($F$12:$F$28,$G$12:$G$28,$AL14,$AI14,BG$7,$B$6,$B$7,$B$8,$B$9,$B$10,$B$11,$B$12,$B$13,$B$14,$B$15,$B$22,$B$16,$B$20,$AO$6,$AJ$2,$AP$6,$B$21)</f>
        <v>88.728535958182377</v>
      </c>
      <c r="BH14" s="34">
        <f ca="1">_xll.Export_ParabolicVol_VIXLikeOption($F$12:$F$28,$G$12:$G$28,$AL14,$AI14,BH$7,$B$6,$B$7,$B$8,$B$9,$B$10,$B$11,$B$12,$B$13,$B$14,$B$15,$B$22,$B$16,$B$20,$AO$6,$AJ$2,$AP$6,$B$21)</f>
        <v>91.768430614207972</v>
      </c>
      <c r="BI14" s="34">
        <f ca="1">_xll.Export_ParabolicVol_VIXLikeOption($F$12:$F$28,$G$12:$G$28,$AL14,$AI14,BI$7,$B$6,$B$7,$B$8,$B$9,$B$10,$B$11,$B$12,$B$13,$B$14,$B$15,$B$22,$B$16,$B$20,$AO$6,$AJ$2,$AP$6,$B$21)</f>
        <v>94.798846195416488</v>
      </c>
      <c r="BJ14" s="34">
        <f ca="1">_xll.Export_ParabolicVol_VIXLikeOption($F$12:$F$28,$G$12:$G$28,$AL14,$AI14,BJ$7,$B$6,$B$7,$B$8,$B$9,$B$10,$B$11,$B$12,$B$13,$B$14,$B$15,$B$22,$B$16,$B$20,$AO$6,$AJ$2,$AP$6,$B$21)</f>
        <v>97.819845701710236</v>
      </c>
      <c r="BK14" s="34">
        <f ca="1">_xll.Export_ParabolicVol_VIXLikeOption($F$12:$F$28,$G$12:$G$28,$AL14,$AI14,BK$7,$B$6,$B$7,$B$8,$B$9,$B$10,$B$11,$B$12,$B$13,$B$14,$B$15,$B$22,$B$16,$B$20,$AO$6,$AJ$2,$AP$6,$B$21)</f>
        <v>100.83100935596285</v>
      </c>
      <c r="BL14" s="34">
        <f ca="1">_xll.Export_ParabolicVol_VIXLikeOption($F$12:$F$28,$G$12:$G$28,$AL14,$AI14,BL$7,$B$6,$B$7,$B$8,$B$9,$B$10,$B$11,$B$12,$B$13,$B$14,$B$15,$B$22,$B$16,$B$20,$AO$6,$AJ$2,$AP$6,$B$21)</f>
        <v>103.83160467325287</v>
      </c>
      <c r="BM14" s="34">
        <f ca="1">_xll.Export_ParabolicVol_VIXLikeOption($F$12:$F$28,$G$12:$G$28,$AL14,$AI14,BM$7,$B$6,$B$7,$B$8,$B$9,$B$10,$B$11,$B$12,$B$13,$B$14,$B$15,$B$22,$B$16,$B$20,$AO$6,$AJ$2,$AP$6,$B$21)</f>
        <v>106.82069801691058</v>
      </c>
      <c r="BN14" s="34">
        <f ca="1">_xll.Export_ParabolicVol_VIXLikeOption($F$12:$F$28,$G$12:$G$28,$AL14,$AI14,BN$7,$B$6,$B$7,$B$8,$B$9,$B$10,$B$11,$B$12,$B$13,$B$14,$B$15,$B$22,$B$16,$B$20,$AO$6,$AJ$2,$AP$6,$B$21)</f>
        <v>109.79722569516206</v>
      </c>
      <c r="BO14" s="34">
        <f ca="1">_xll.Export_ParabolicVol_VIXLikeOption($F$12:$F$28,$G$12:$G$28,$AL14,$AI14,BO$7,$B$6,$B$7,$B$8,$B$9,$B$10,$B$11,$B$12,$B$13,$B$14,$B$15,$B$22,$B$16,$B$20,$AO$6,$AJ$2,$AP$6,$B$21)</f>
        <v>112.76003740495946</v>
      </c>
      <c r="BP14" s="34">
        <f ca="1">_xll.Export_ParabolicVol_VIXLikeOption($F$12:$F$28,$G$12:$G$28,$AL14,$AI14,BP$7,$B$6,$B$7,$B$8,$B$9,$B$10,$B$11,$B$12,$B$13,$B$14,$B$15,$B$22,$B$16,$B$20,$AO$6,$AJ$2,$AP$6,$B$21)</f>
        <v>115.70792113446535</v>
      </c>
    </row>
    <row r="15" spans="1:68" ht="15.75" thickBot="1">
      <c r="A15" s="33" t="s">
        <v>507</v>
      </c>
      <c r="B15" s="35">
        <v>0.1</v>
      </c>
      <c r="E15" s="131">
        <v>41901</v>
      </c>
      <c r="F15" s="150">
        <v>21.369033435052899</v>
      </c>
      <c r="G15" s="13">
        <f t="shared" ref="G15:G28" ca="1" si="2">(E15-$B$4)/365.25</f>
        <v>0.5229295003422314</v>
      </c>
      <c r="H15" s="154">
        <f ca="1">_xll.Export_ParabolicVol_VolSwap(0,G15,$B$6,$B$7,$B$8,$B$9,$B$10,$B$11,$B$12,$B$13,$B$14,$B$15,$F$12:$F$28,$G$12:$G$28,$B$22,$B$19,$B$20,$B$21)</f>
        <v>19.714545461072468</v>
      </c>
      <c r="I15" s="135">
        <v>0.18781548952583144</v>
      </c>
      <c r="M15" s="27">
        <v>0.7</v>
      </c>
      <c r="N15" s="5">
        <f ca="1">_xll.Export_VarianceSwap_ForwardVariance($F$12:$F$29,$G$12:$G$29,M14,M15,$B$21)</f>
        <v>22.523679073723347</v>
      </c>
      <c r="P15" s="216"/>
      <c r="Q15" s="27">
        <v>21</v>
      </c>
      <c r="R15" s="26">
        <f ca="1">_xll.Export_ParabolicVol_VarianceSwapOption($B$6,$B$7,$B$8,$B$9,$B$10,$F$12:$F$29,$G$12:$G$29,R$7,$Q15,$V$2,$Y$2,$B$11,$B$12,$B$13,$B$14,$B$15,$B$16,$B$20,$Q$5,$S$5,$B$21)</f>
        <v>266.91619158498747</v>
      </c>
      <c r="S15" s="26">
        <f ca="1">_xll.Export_ParabolicVol_VarianceSwapOption($B$6,$B$7,$B$8,$B$9,$B$10,$F$12:$F$29,$G$12:$G$29,S$7,$Q15,$V$2,$Y$2,$B$11,$B$12,$B$13,$B$14,$B$15,$B$16,$B$20,$Q$5,$S$5,$B$21)</f>
        <v>217.96324959626165</v>
      </c>
      <c r="T15" s="26">
        <f ca="1">_xll.Export_ParabolicVol_VarianceSwapOption($B$6,$B$7,$B$8,$B$9,$B$10,$F$12:$F$29,$G$12:$G$29,T$7,$Q15,$V$2,$Y$2,$B$11,$B$12,$B$13,$B$14,$B$15,$B$16,$B$20,$Q$5,$S$5,$B$21)</f>
        <v>193.90411909511377</v>
      </c>
      <c r="U15" s="26">
        <f ca="1">_xll.Export_ParabolicVol_VarianceSwapOption($B$6,$B$7,$B$8,$B$9,$B$10,$F$12:$F$29,$G$12:$G$29,U$7,$Q15,$V$2,$Y$2,$B$11,$B$12,$B$13,$B$14,$B$15,$B$16,$B$20,$Q$5,$S$5,$B$21)</f>
        <v>181.7323383211388</v>
      </c>
      <c r="V15" s="26">
        <f ca="1">_xll.Export_ParabolicVol_VarianceSwapOption($B$6,$B$7,$B$8,$B$9,$B$10,$F$12:$F$29,$G$12:$G$29,V$7,$Q15,$V$2,$Y$2,$B$11,$B$12,$B$13,$B$14,$B$15,$B$16,$B$20,$Q$5,$S$5,$B$21)</f>
        <v>171.01524938031355</v>
      </c>
      <c r="X15" s="223"/>
      <c r="Y15" s="27">
        <v>21</v>
      </c>
      <c r="Z15" s="29">
        <f ca="1">_xll.Export_ParabolicVol_VolSwapOption(Z$7,$V$2,$Y$2,$Y15,$B$6,$B$7,$B$8,$B$9,$B$10,$B$11,$B$12,$B$13,$B$14,$B$15,$F$12:$F$29,$G$12:$G$29,$B$22,$B$19,$B$20,$Y$5,$AA$5,$B$21)</f>
        <v>68.267632672772393</v>
      </c>
      <c r="AA15" s="29">
        <f ca="1">_xll.Export_ParabolicVol_VolSwapOption(AA$7,$V$2,$Y$2,$Y15,$B$6,$B$7,$B$8,$B$9,$B$10,$B$11,$B$12,$B$13,$B$14,$B$15,$F$12:$F$29,$G$12:$G$29,$B$22,$B$19,$B$20,$Y$5,$AA$5,$B$21)</f>
        <v>49.874343812486991</v>
      </c>
      <c r="AB15" s="29">
        <f ca="1">_xll.Export_ParabolicVol_VolSwapOption(AB$7,$V$2,$Y$2,$Y15,$B$6,$B$7,$B$8,$B$9,$B$10,$B$11,$B$12,$B$13,$B$14,$B$15,$F$12:$F$29,$G$12:$G$29,$B$22,$B$19,$B$20,$Y$5,$AA$5,$B$21)</f>
        <v>41.240104040612493</v>
      </c>
      <c r="AC15" s="29">
        <f ca="1">_xll.Export_ParabolicVol_VolSwapOption(AC$7,$V$2,$Y$2,$Y15,$B$6,$B$7,$B$8,$B$9,$B$10,$B$11,$B$12,$B$13,$B$14,$B$15,$F$12:$F$29,$G$12:$G$29,$B$22,$B$19,$B$20,$Y$5,$AA$5,$B$21)</f>
        <v>37.172401485254348</v>
      </c>
      <c r="AD15" s="29">
        <f ca="1">_xll.Export_ParabolicVol_VolSwapOption(AD$7,$V$2,$Y$2,$Y15,$B$6,$B$7,$B$8,$B$9,$B$10,$B$11,$B$12,$B$13,$B$14,$B$15,$F$12:$F$29,$G$12:$G$29,$B$22,$B$19,$B$20,$Y$5,$AA$5,$B$21)</f>
        <v>33.831312059680698</v>
      </c>
      <c r="AH15" s="50">
        <v>41934</v>
      </c>
      <c r="AI15" s="13">
        <f t="shared" ca="1" si="1"/>
        <v>0.61327857631759064</v>
      </c>
      <c r="AJ15" s="41">
        <v>2960</v>
      </c>
      <c r="AK15" s="32">
        <v>50</v>
      </c>
      <c r="AL15" s="26">
        <f ca="1">_xll.Export_VarianceSwap_VIXLike($F$12:$F$29,$G$12:$G$29,AI15,$AJ$2,$AJ$3,AJ15,AK15,$B$21)</f>
        <v>22.78728851937479</v>
      </c>
      <c r="AM15" s="156"/>
      <c r="AN15" s="145">
        <v>21.5</v>
      </c>
      <c r="AO15" s="3">
        <f t="shared" si="0"/>
        <v>41934</v>
      </c>
      <c r="AQ15" s="34">
        <f ca="1">_xll.Export_ParabolicVol_VIXLikeOption($F$12:$F$28,$G$12:$G$28,$AL15,$AI15,AQ$7,$B$6,$B$7,$B$8,$B$9,$B$10,$B$11,$B$12,$B$13,$B$14,$B$15,$B$22,$B$16,$B$20,$AO$6,$AJ$2,$AP$6,$B$21)</f>
        <v>-100</v>
      </c>
      <c r="AR15" s="34">
        <f ca="1">_xll.Export_ParabolicVol_VIXLikeOption($F$12:$F$28,$G$12:$G$28,$AL15,$AI15,AR$7,$B$6,$B$7,$B$8,$B$9,$B$10,$B$11,$B$12,$B$13,$B$14,$B$15,$B$22,$B$16,$B$20,$AO$6,$AJ$2,$AP$6,$B$21)</f>
        <v>-100</v>
      </c>
      <c r="AS15" s="34">
        <f ca="1">_xll.Export_ParabolicVol_VIXLikeOption($F$12:$F$28,$G$12:$G$28,$AL15,$AI15,AS$7,$B$6,$B$7,$B$8,$B$9,$B$10,$B$11,$B$12,$B$13,$B$14,$B$15,$B$22,$B$16,$B$20,$AO$6,$AJ$2,$AP$6,$B$21)</f>
        <v>23.286972016549818</v>
      </c>
      <c r="AT15" s="34">
        <f ca="1">_xll.Export_ParabolicVol_VIXLikeOption($F$12:$F$28,$G$12:$G$28,$AL15,$AI15,AT$7,$B$6,$B$7,$B$8,$B$9,$B$10,$B$11,$B$12,$B$13,$B$14,$B$15,$B$22,$B$16,$B$20,$AO$6,$AJ$2,$AP$6,$B$21)</f>
        <v>36.352540836372611</v>
      </c>
      <c r="AU15" s="34">
        <f ca="1">_xll.Export_ParabolicVol_VIXLikeOption($F$12:$F$28,$G$12:$G$28,$AL15,$AI15,AU$7,$B$6,$B$7,$B$8,$B$9,$B$10,$B$11,$B$12,$B$13,$B$14,$B$15,$B$22,$B$16,$B$20,$AO$6,$AJ$2,$AP$6,$B$21)</f>
        <v>42.9047324237916</v>
      </c>
      <c r="AV15" s="34">
        <f ca="1">_xll.Export_ParabolicVol_VIXLikeOption($F$12:$F$28,$G$12:$G$28,$AL15,$AI15,AV$7,$B$6,$B$7,$B$8,$B$9,$B$10,$B$11,$B$12,$B$13,$B$14,$B$15,$B$22,$B$16,$B$20,$AO$6,$AJ$2,$AP$6,$B$21)</f>
        <v>47.820890705208491</v>
      </c>
      <c r="AW15" s="34">
        <f ca="1">_xll.Export_ParabolicVol_VIXLikeOption($F$12:$F$28,$G$12:$G$28,$AL15,$AI15,AW$7,$B$6,$B$7,$B$8,$B$9,$B$10,$B$11,$B$12,$B$13,$B$14,$B$15,$B$22,$B$16,$B$20,$AO$6,$AJ$2,$AP$6,$B$21)</f>
        <v>51.957882829194077</v>
      </c>
      <c r="AX15" s="34">
        <f ca="1">_xll.Export_ParabolicVol_VIXLikeOption($F$12:$F$28,$G$12:$G$28,$AL15,$AI15,AX$7,$B$6,$B$7,$B$8,$B$9,$B$10,$B$11,$B$12,$B$13,$B$14,$B$15,$B$22,$B$16,$B$20,$AO$6,$AJ$2,$AP$6,$B$21)</f>
        <v>55.655003036459661</v>
      </c>
      <c r="AY15" s="34">
        <f ca="1">_xll.Export_ParabolicVol_VIXLikeOption($F$12:$F$28,$G$12:$G$28,$AL15,$AI15,AY$7,$B$6,$B$7,$B$8,$B$9,$B$10,$B$11,$B$12,$B$13,$B$14,$B$15,$B$22,$B$16,$B$20,$AO$6,$AJ$2,$AP$6,$B$21)</f>
        <v>59.083417214428721</v>
      </c>
      <c r="AZ15" s="34">
        <f ca="1">_xll.Export_ParabolicVol_VIXLikeOption($F$12:$F$28,$G$12:$G$28,$AL15,$AI15,AZ$7,$B$6,$B$7,$B$8,$B$9,$B$10,$B$11,$B$12,$B$13,$B$14,$B$15,$B$22,$B$16,$B$20,$AO$6,$AJ$2,$AP$6,$B$21)</f>
        <v>62.340513595214865</v>
      </c>
      <c r="BA15" s="34">
        <f ca="1">_xll.Export_ParabolicVol_VIXLikeOption($F$12:$F$28,$G$12:$G$28,$AL15,$AI15,BA$7,$B$6,$B$7,$B$8,$B$9,$B$10,$B$11,$B$12,$B$13,$B$14,$B$15,$B$22,$B$16,$B$20,$AO$6,$AJ$2,$AP$6,$B$21)</f>
        <v>65.485571730585434</v>
      </c>
      <c r="BB15" s="34">
        <f ca="1">_xll.Export_ParabolicVol_VIXLikeOption($F$12:$F$28,$G$12:$G$28,$AL15,$AI15,BB$7,$B$6,$B$7,$B$8,$B$9,$B$10,$B$11,$B$12,$B$13,$B$14,$B$15,$B$22,$B$16,$B$20,$AO$6,$AJ$2,$AP$6,$B$21)</f>
        <v>68.556084744306006</v>
      </c>
      <c r="BC15" s="34">
        <f ca="1">_xll.Export_ParabolicVol_VIXLikeOption($F$12:$F$28,$G$12:$G$28,$AL15,$AI15,BC$7,$B$6,$B$7,$B$8,$B$9,$B$10,$B$11,$B$12,$B$13,$B$14,$B$15,$B$22,$B$16,$B$20,$AO$6,$AJ$2,$AP$6,$B$21)</f>
        <v>71.576233243613231</v>
      </c>
      <c r="BD15" s="34">
        <f ca="1">_xll.Export_ParabolicVol_VIXLikeOption($F$12:$F$28,$G$12:$G$28,$AL15,$AI15,BD$7,$B$6,$B$7,$B$8,$B$9,$B$10,$B$11,$B$12,$B$13,$B$14,$B$15,$B$22,$B$16,$B$20,$AO$6,$AJ$2,$AP$6,$B$21)</f>
        <v>74.561696408766096</v>
      </c>
      <c r="BE15" s="34">
        <f ca="1">_xll.Export_ParabolicVol_VIXLikeOption($F$12:$F$28,$G$12:$G$28,$AL15,$AI15,BE$7,$B$6,$B$7,$B$8,$B$9,$B$10,$B$11,$B$12,$B$13,$B$14,$B$15,$B$22,$B$16,$B$20,$AO$6,$AJ$2,$AP$6,$B$21)</f>
        <v>77.522567023233833</v>
      </c>
      <c r="BF15" s="34">
        <f ca="1">_xll.Export_ParabolicVol_VIXLikeOption($F$12:$F$28,$G$12:$G$28,$AL15,$AI15,BF$7,$B$6,$B$7,$B$8,$B$9,$B$10,$B$11,$B$12,$B$13,$B$14,$B$15,$B$22,$B$16,$B$20,$AO$6,$AJ$2,$AP$6,$B$21)</f>
        <v>80.465202505521944</v>
      </c>
      <c r="BG15" s="34">
        <f ca="1">_xll.Export_ParabolicVol_VIXLikeOption($F$12:$F$28,$G$12:$G$28,$AL15,$AI15,BG$7,$B$6,$B$7,$B$8,$B$9,$B$10,$B$11,$B$12,$B$13,$B$14,$B$15,$B$22,$B$16,$B$20,$AO$6,$AJ$2,$AP$6,$B$21)</f>
        <v>83.39343933041161</v>
      </c>
      <c r="BH15" s="34">
        <f ca="1">_xll.Export_ParabolicVol_VIXLikeOption($F$12:$F$28,$G$12:$G$28,$AL15,$AI15,BH$7,$B$6,$B$7,$B$8,$B$9,$B$10,$B$11,$B$12,$B$13,$B$14,$B$15,$B$22,$B$16,$B$20,$AO$6,$AJ$2,$AP$6,$B$21)</f>
        <v>86.309406862980737</v>
      </c>
      <c r="BI15" s="34">
        <f ca="1">_xll.Export_ParabolicVol_VIXLikeOption($F$12:$F$28,$G$12:$G$28,$AL15,$AI15,BI$7,$B$6,$B$7,$B$8,$B$9,$B$10,$B$11,$B$12,$B$13,$B$14,$B$15,$B$22,$B$16,$B$20,$AO$6,$AJ$2,$AP$6,$B$21)</f>
        <v>89.214079292203735</v>
      </c>
      <c r="BJ15" s="34">
        <f ca="1">_xll.Export_ParabolicVol_VIXLikeOption($F$12:$F$28,$G$12:$G$28,$AL15,$AI15,BJ$7,$B$6,$B$7,$B$8,$B$9,$B$10,$B$11,$B$12,$B$13,$B$14,$B$15,$B$22,$B$16,$B$20,$AO$6,$AJ$2,$AP$6,$B$21)</f>
        <v>92.10765157732213</v>
      </c>
      <c r="BK15" s="34">
        <f ca="1">_xll.Export_ParabolicVol_VIXLikeOption($F$12:$F$28,$G$12:$G$28,$AL15,$AI15,BK$7,$B$6,$B$7,$B$8,$B$9,$B$10,$B$11,$B$12,$B$13,$B$14,$B$15,$B$22,$B$16,$B$20,$AO$6,$AJ$2,$AP$6,$B$21)</f>
        <v>94.989794996069961</v>
      </c>
      <c r="BL15" s="34">
        <f ca="1">_xll.Export_ParabolicVol_VIXLikeOption($F$12:$F$28,$G$12:$G$28,$AL15,$AI15,BL$7,$B$6,$B$7,$B$8,$B$9,$B$10,$B$11,$B$12,$B$13,$B$14,$B$15,$B$22,$B$16,$B$20,$AO$6,$AJ$2,$AP$6,$B$21)</f>
        <v>97.85982950934131</v>
      </c>
      <c r="BM15" s="34">
        <f ca="1">_xll.Export_ParabolicVol_VIXLikeOption($F$12:$F$28,$G$12:$G$28,$AL15,$AI15,BM$7,$B$6,$B$7,$B$8,$B$9,$B$10,$B$11,$B$12,$B$13,$B$14,$B$15,$B$22,$B$16,$B$20,$AO$6,$AJ$2,$AP$6,$B$21)</f>
        <v>100.71683848640664</v>
      </c>
      <c r="BN15" s="34">
        <f ca="1">_xll.Export_ParabolicVol_VIXLikeOption($F$12:$F$28,$G$12:$G$28,$AL15,$AI15,BN$7,$B$6,$B$7,$B$8,$B$9,$B$10,$B$11,$B$12,$B$13,$B$14,$B$15,$B$22,$B$16,$B$20,$AO$6,$AJ$2,$AP$6,$B$21)</f>
        <v>103.55974362320654</v>
      </c>
      <c r="BO15" s="34">
        <f ca="1">_xll.Export_ParabolicVol_VIXLikeOption($F$12:$F$28,$G$12:$G$28,$AL15,$AI15,BO$7,$B$6,$B$7,$B$8,$B$9,$B$10,$B$11,$B$12,$B$13,$B$14,$B$15,$B$22,$B$16,$B$20,$AO$6,$AJ$2,$AP$6,$B$21)</f>
        <v>106.38735262959216</v>
      </c>
      <c r="BP15" s="34">
        <f ca="1">_xll.Export_ParabolicVol_VIXLikeOption($F$12:$F$28,$G$12:$G$28,$AL15,$AI15,BP$7,$B$6,$B$7,$B$8,$B$9,$B$10,$B$11,$B$12,$B$13,$B$14,$B$15,$B$22,$B$16,$B$20,$AO$6,$AJ$2,$AP$6,$B$21)</f>
        <v>109.19838859554953</v>
      </c>
    </row>
    <row r="16" spans="1:68" ht="15.75" thickBot="1">
      <c r="A16" s="1" t="s">
        <v>11</v>
      </c>
      <c r="B16" s="35">
        <v>0.01</v>
      </c>
      <c r="E16" s="131">
        <v>41992</v>
      </c>
      <c r="F16" s="150">
        <v>21.731897646379</v>
      </c>
      <c r="G16" s="13">
        <f t="shared" ca="1" si="2"/>
        <v>0.77207392197125257</v>
      </c>
      <c r="H16" s="154">
        <f ca="1">_xll.Export_ParabolicVol_VolSwap(0,G16,$B$6,$B$7,$B$8,$B$9,$B$10,$B$11,$B$12,$B$13,$B$14,$B$15,$F$12:$F$28,$G$12:$G$28,$B$22,$B$19,$B$20,$B$21)</f>
        <v>20.071778179508165</v>
      </c>
      <c r="I16" s="135">
        <v>0.19682081737926263</v>
      </c>
      <c r="M16" s="27">
        <v>0.8</v>
      </c>
      <c r="N16" s="5">
        <f ca="1">_xll.Export_VarianceSwap_ForwardVariance($F$12:$F$29,$G$12:$G$29,M15,M16,$B$21)</f>
        <v>22.706373171261063</v>
      </c>
      <c r="P16" s="216"/>
      <c r="Q16" s="27">
        <v>22</v>
      </c>
      <c r="R16" s="26">
        <f ca="1">_xll.Export_ParabolicVol_VarianceSwapOption($B$6,$B$7,$B$8,$B$9,$B$10,$F$12:$F$29,$G$12:$G$29,R$7,$Q16,$V$2,$Y$2,$B$11,$B$12,$B$13,$B$14,$B$15,$B$16,$B$20,$Q$5,$S$5,$B$21)</f>
        <v>273.82706326292674</v>
      </c>
      <c r="S16" s="26">
        <f ca="1">_xll.Export_ParabolicVol_VarianceSwapOption($B$6,$B$7,$B$8,$B$9,$B$10,$F$12:$F$29,$G$12:$G$29,S$7,$Q16,$V$2,$Y$2,$B$11,$B$12,$B$13,$B$14,$B$15,$B$16,$B$20,$Q$5,$S$5,$B$21)</f>
        <v>224.79126315779334</v>
      </c>
      <c r="T16" s="26">
        <f ca="1">_xll.Export_ParabolicVol_VarianceSwapOption($B$6,$B$7,$B$8,$B$9,$B$10,$F$12:$F$29,$G$12:$G$29,T$7,$Q16,$V$2,$Y$2,$B$11,$B$12,$B$13,$B$14,$B$15,$B$16,$B$20,$Q$5,$S$5,$B$21)</f>
        <v>200.60873599701793</v>
      </c>
      <c r="U16" s="26">
        <f ca="1">_xll.Export_ParabolicVol_VarianceSwapOption($B$6,$B$7,$B$8,$B$9,$B$10,$F$12:$F$29,$G$12:$G$29,U$7,$Q16,$V$2,$Y$2,$B$11,$B$12,$B$13,$B$14,$B$15,$B$16,$B$20,$Q$5,$S$5,$B$21)</f>
        <v>188.33521275594168</v>
      </c>
      <c r="V16" s="26">
        <f ca="1">_xll.Export_ParabolicVol_VarianceSwapOption($B$6,$B$7,$B$8,$B$9,$B$10,$F$12:$F$29,$G$12:$G$29,V$7,$Q16,$V$2,$Y$2,$B$11,$B$12,$B$13,$B$14,$B$15,$B$16,$B$20,$Q$5,$S$5,$B$21)</f>
        <v>177.49077304585438</v>
      </c>
      <c r="X16" s="223"/>
      <c r="Y16" s="27">
        <v>22</v>
      </c>
      <c r="Z16" s="29">
        <f ca="1">_xll.Export_ParabolicVol_VolSwapOption(Z$7,$V$2,$Y$2,$Y16,$B$6,$B$7,$B$8,$B$9,$B$10,$B$11,$B$12,$B$13,$B$14,$B$15,$F$12:$F$29,$G$12:$G$29,$B$22,$B$19,$B$20,$Y$5,$AA$5,$B$21)</f>
        <v>73.599361883408093</v>
      </c>
      <c r="AA16" s="29">
        <f ca="1">_xll.Export_ParabolicVol_VolSwapOption(AA$7,$V$2,$Y$2,$Y16,$B$6,$B$7,$B$8,$B$9,$B$10,$B$11,$B$12,$B$13,$B$14,$B$15,$F$12:$F$29,$G$12:$G$29,$B$22,$B$19,$B$20,$Y$5,$AA$5,$B$21)</f>
        <v>53.993444845854434</v>
      </c>
      <c r="AB16" s="29">
        <f ca="1">_xll.Export_ParabolicVol_VolSwapOption(AB$7,$V$2,$Y$2,$Y16,$B$6,$B$7,$B$8,$B$9,$B$10,$B$11,$B$12,$B$13,$B$14,$B$15,$F$12:$F$29,$G$12:$G$29,$B$22,$B$19,$B$20,$Y$5,$AA$5,$B$21)</f>
        <v>44.827077320187477</v>
      </c>
      <c r="AC16" s="29">
        <f ca="1">_xll.Export_ParabolicVol_VolSwapOption(AC$7,$V$2,$Y$2,$Y16,$B$6,$B$7,$B$8,$B$9,$B$10,$B$11,$B$12,$B$13,$B$14,$B$15,$F$12:$F$29,$G$12:$G$29,$B$22,$B$19,$B$20,$Y$5,$AA$5,$B$21)</f>
        <v>40.515035676066084</v>
      </c>
      <c r="AD16" s="29">
        <f ca="1">_xll.Export_ParabolicVol_VolSwapOption(AD$7,$V$2,$Y$2,$Y16,$B$6,$B$7,$B$8,$B$9,$B$10,$B$11,$B$12,$B$13,$B$14,$B$15,$F$12:$F$29,$G$12:$G$29,$B$22,$B$19,$B$20,$Y$5,$AA$5,$B$21)</f>
        <v>36.973133455225735</v>
      </c>
      <c r="AH16" s="42">
        <v>41964</v>
      </c>
      <c r="AI16" s="13">
        <f t="shared" ca="1" si="1"/>
        <v>0.69541409993155368</v>
      </c>
      <c r="AJ16" s="41">
        <v>2955</v>
      </c>
      <c r="AK16" s="32">
        <v>50</v>
      </c>
      <c r="AL16" s="26">
        <f ca="1">_xll.Export_VarianceSwap_VIXLike($F$12:$F$29,$G$12:$G$29,AI16,$AJ$2,$AJ$3,AJ16,AK16,$B$21)</f>
        <v>22.946577143203605</v>
      </c>
      <c r="AM16" s="156"/>
      <c r="AN16" s="145"/>
      <c r="AO16" s="3">
        <f t="shared" si="0"/>
        <v>41964</v>
      </c>
      <c r="AQ16" s="34">
        <f ca="1">_xll.Export_ParabolicVol_VIXLikeOption($F$12:$F$28,$G$12:$G$28,$AL16,$AI16,AQ$7,$B$6,$B$7,$B$8,$B$9,$B$10,$B$11,$B$12,$B$13,$B$14,$B$15,$B$22,$B$16,$B$20,$AO$6,$AJ$2,$AP$6,$B$21)</f>
        <v>-100</v>
      </c>
      <c r="AR16" s="34">
        <f ca="1">_xll.Export_ParabolicVol_VIXLikeOption($F$12:$F$28,$G$12:$G$28,$AL16,$AI16,AR$7,$B$6,$B$7,$B$8,$B$9,$B$10,$B$11,$B$12,$B$13,$B$14,$B$15,$B$22,$B$16,$B$20,$AO$6,$AJ$2,$AP$6,$B$21)</f>
        <v>-100</v>
      </c>
      <c r="AS16" s="34">
        <f ca="1">_xll.Export_ParabolicVol_VIXLikeOption($F$12:$F$28,$G$12:$G$28,$AL16,$AI16,AS$7,$B$6,$B$7,$B$8,$B$9,$B$10,$B$11,$B$12,$B$13,$B$14,$B$15,$B$22,$B$16,$B$20,$AO$6,$AJ$2,$AP$6,$B$21)</f>
        <v>19.30141050256023</v>
      </c>
      <c r="AT16" s="34">
        <f ca="1">_xll.Export_ParabolicVol_VIXLikeOption($F$12:$F$28,$G$12:$G$28,$AL16,$AI16,AT$7,$B$6,$B$7,$B$8,$B$9,$B$10,$B$11,$B$12,$B$13,$B$14,$B$15,$B$22,$B$16,$B$20,$AO$6,$AJ$2,$AP$6,$B$21)</f>
        <v>33.910538741290715</v>
      </c>
      <c r="AU16" s="34">
        <f ca="1">_xll.Export_ParabolicVol_VIXLikeOption($F$12:$F$28,$G$12:$G$28,$AL16,$AI16,AU$7,$B$6,$B$7,$B$8,$B$9,$B$10,$B$11,$B$12,$B$13,$B$14,$B$15,$B$22,$B$16,$B$20,$AO$6,$AJ$2,$AP$6,$B$21)</f>
        <v>40.423367044675977</v>
      </c>
      <c r="AV16" s="34">
        <f ca="1">_xll.Export_ParabolicVol_VIXLikeOption($F$12:$F$28,$G$12:$G$28,$AL16,$AI16,AV$7,$B$6,$B$7,$B$8,$B$9,$B$10,$B$11,$B$12,$B$13,$B$14,$B$15,$B$22,$B$16,$B$20,$AO$6,$AJ$2,$AP$6,$B$21)</f>
        <v>45.262532567163831</v>
      </c>
      <c r="AW16" s="34">
        <f ca="1">_xll.Export_ParabolicVol_VIXLikeOption($F$12:$F$28,$G$12:$G$28,$AL16,$AI16,AW$7,$B$6,$B$7,$B$8,$B$9,$B$10,$B$11,$B$12,$B$13,$B$14,$B$15,$B$22,$B$16,$B$20,$AO$6,$AJ$2,$AP$6,$B$21)</f>
        <v>49.321631345998156</v>
      </c>
      <c r="AX16" s="34">
        <f ca="1">_xll.Export_ParabolicVol_VIXLikeOption($F$12:$F$28,$G$12:$G$28,$AL16,$AI16,AX$7,$B$6,$B$7,$B$8,$B$9,$B$10,$B$11,$B$12,$B$13,$B$14,$B$15,$B$22,$B$16,$B$20,$AO$6,$AJ$2,$AP$6,$B$21)</f>
        <v>52.943734892303638</v>
      </c>
      <c r="AY16" s="34">
        <f ca="1">_xll.Export_ParabolicVol_VIXLikeOption($F$12:$F$28,$G$12:$G$28,$AL16,$AI16,AY$7,$B$6,$B$7,$B$8,$B$9,$B$10,$B$11,$B$12,$B$13,$B$14,$B$15,$B$22,$B$16,$B$20,$AO$6,$AJ$2,$AP$6,$B$21)</f>
        <v>56.299538935982532</v>
      </c>
      <c r="AZ16" s="34">
        <f ca="1">_xll.Export_ParabolicVol_VIXLikeOption($F$12:$F$28,$G$12:$G$28,$AL16,$AI16,AZ$7,$B$6,$B$7,$B$8,$B$9,$B$10,$B$11,$B$12,$B$13,$B$14,$B$15,$B$22,$B$16,$B$20,$AO$6,$AJ$2,$AP$6,$B$21)</f>
        <v>59.485416585886711</v>
      </c>
      <c r="BA16" s="34">
        <f ca="1">_xll.Export_ParabolicVol_VIXLikeOption($F$12:$F$28,$G$12:$G$28,$AL16,$AI16,BA$7,$B$6,$B$7,$B$8,$B$9,$B$10,$B$11,$B$12,$B$13,$B$14,$B$15,$B$22,$B$16,$B$20,$AO$6,$AJ$2,$AP$6,$B$21)</f>
        <v>62.559753205312674</v>
      </c>
      <c r="BB16" s="34">
        <f ca="1">_xll.Export_ParabolicVol_VIXLikeOption($F$12:$F$28,$G$12:$G$28,$AL16,$AI16,BB$7,$B$6,$B$7,$B$8,$B$9,$B$10,$B$11,$B$12,$B$13,$B$14,$B$15,$B$22,$B$16,$B$20,$AO$6,$AJ$2,$AP$6,$B$21)</f>
        <v>65.559369364754303</v>
      </c>
      <c r="BC16" s="34">
        <f ca="1">_xll.Export_ParabolicVol_VIXLikeOption($F$12:$F$28,$G$12:$G$28,$AL16,$AI16,BC$7,$B$6,$B$7,$B$8,$B$9,$B$10,$B$11,$B$12,$B$13,$B$14,$B$15,$B$22,$B$16,$B$20,$AO$6,$AJ$2,$AP$6,$B$21)</f>
        <v>68.507973906430678</v>
      </c>
      <c r="BD16" s="34">
        <f ca="1">_xll.Export_ParabolicVol_VIXLikeOption($F$12:$F$28,$G$12:$G$28,$AL16,$AI16,BD$7,$B$6,$B$7,$B$8,$B$9,$B$10,$B$11,$B$12,$B$13,$B$14,$B$15,$B$22,$B$16,$B$20,$AO$6,$AJ$2,$AP$6,$B$21)</f>
        <v>71.420931588858394</v>
      </c>
      <c r="BE16" s="34">
        <f ca="1">_xll.Export_ParabolicVol_VIXLikeOption($F$12:$F$28,$G$12:$G$28,$AL16,$AI16,BE$7,$B$6,$B$7,$B$8,$B$9,$B$10,$B$11,$B$12,$B$13,$B$14,$B$15,$B$22,$B$16,$B$20,$AO$6,$AJ$2,$AP$6,$B$21)</f>
        <v>74.308136052469152</v>
      </c>
      <c r="BF16" s="34">
        <f ca="1">_xll.Export_ParabolicVol_VIXLikeOption($F$12:$F$28,$G$12:$G$28,$AL16,$AI16,BF$7,$B$6,$B$7,$B$8,$B$9,$B$10,$B$11,$B$12,$B$13,$B$14,$B$15,$B$22,$B$16,$B$20,$AO$6,$AJ$2,$AP$6,$B$21)</f>
        <v>77.175825543933257</v>
      </c>
      <c r="BG16" s="34">
        <f ca="1">_xll.Export_ParabolicVol_VIXLikeOption($F$12:$F$28,$G$12:$G$28,$AL16,$AI16,BG$7,$B$6,$B$7,$B$8,$B$9,$B$10,$B$11,$B$12,$B$13,$B$14,$B$15,$B$22,$B$16,$B$20,$AO$6,$AJ$2,$AP$6,$B$21)</f>
        <v>80.027769291648042</v>
      </c>
      <c r="BH16" s="34">
        <f ca="1">_xll.Export_ParabolicVol_VIXLikeOption($F$12:$F$28,$G$12:$G$28,$AL16,$AI16,BH$7,$B$6,$B$7,$B$8,$B$9,$B$10,$B$11,$B$12,$B$13,$B$14,$B$15,$B$22,$B$16,$B$20,$AO$6,$AJ$2,$AP$6,$B$21)</f>
        <v>82.866059818706105</v>
      </c>
      <c r="BI16" s="34">
        <f ca="1">_xll.Export_ParabolicVol_VIXLikeOption($F$12:$F$28,$G$12:$G$28,$AL16,$AI16,BI$7,$B$6,$B$7,$B$8,$B$9,$B$10,$B$11,$B$12,$B$13,$B$14,$B$15,$B$22,$B$16,$B$20,$AO$6,$AJ$2,$AP$6,$B$21)</f>
        <v>85.691648891082224</v>
      </c>
      <c r="BJ16" s="34">
        <f ca="1">_xll.Export_ParabolicVol_VIXLikeOption($F$12:$F$28,$G$12:$G$28,$AL16,$AI16,BJ$7,$B$6,$B$7,$B$8,$B$9,$B$10,$B$11,$B$12,$B$13,$B$14,$B$15,$B$22,$B$16,$B$20,$AO$6,$AJ$2,$AP$6,$B$21)</f>
        <v>88.504712042433184</v>
      </c>
      <c r="BK16" s="34">
        <f ca="1">_xll.Export_ParabolicVol_VIXLikeOption($F$12:$F$28,$G$12:$G$28,$AL16,$AI16,BK$7,$B$6,$B$7,$B$8,$B$9,$B$10,$B$11,$B$12,$B$13,$B$14,$B$15,$B$22,$B$16,$B$20,$AO$6,$AJ$2,$AP$6,$B$21)</f>
        <v>91.304896382947277</v>
      </c>
      <c r="BL16" s="34">
        <f ca="1">_xll.Export_ParabolicVol_VIXLikeOption($F$12:$F$28,$G$12:$G$28,$AL16,$AI16,BL$7,$B$6,$B$7,$B$8,$B$9,$B$10,$B$11,$B$12,$B$13,$B$14,$B$15,$B$22,$B$16,$B$20,$AO$6,$AJ$2,$AP$6,$B$21)</f>
        <v>94.091488135276521</v>
      </c>
      <c r="BM16" s="34">
        <f ca="1">_xll.Export_ParabolicVol_VIXLikeOption($F$12:$F$28,$G$12:$G$28,$AL16,$AI16,BM$7,$B$6,$B$7,$B$8,$B$9,$B$10,$B$11,$B$12,$B$13,$B$14,$B$15,$B$22,$B$16,$B$20,$AO$6,$AJ$2,$AP$6,$B$21)</f>
        <v>96.863524784166572</v>
      </c>
      <c r="BN16" s="34">
        <f ca="1">_xll.Export_ParabolicVol_VIXLikeOption($F$12:$F$28,$G$12:$G$28,$AL16,$AI16,BN$7,$B$6,$B$7,$B$8,$B$9,$B$10,$B$11,$B$12,$B$13,$B$14,$B$15,$B$22,$B$16,$B$20,$AO$6,$AJ$2,$AP$6,$B$21)</f>
        <v>99.619869125679401</v>
      </c>
      <c r="BO16" s="34">
        <f ca="1">_xll.Export_ParabolicVol_VIXLikeOption($F$12:$F$28,$G$12:$G$28,$AL16,$AI16,BO$7,$B$6,$B$7,$B$8,$B$9,$B$10,$B$11,$B$12,$B$13,$B$14,$B$15,$B$22,$B$16,$B$20,$AO$6,$AJ$2,$AP$6,$B$21)</f>
        <v>102.35925734806901</v>
      </c>
      <c r="BP16" s="34">
        <f ca="1">_xll.Export_ParabolicVol_VIXLikeOption($F$12:$F$28,$G$12:$G$28,$AL16,$AI16,BP$7,$B$6,$B$7,$B$8,$B$9,$B$10,$B$11,$B$12,$B$13,$B$14,$B$15,$B$22,$B$16,$B$20,$AO$6,$AJ$2,$AP$6,$B$21)</f>
        <v>105.08032970207854</v>
      </c>
    </row>
    <row r="17" spans="1:68" ht="15.75" thickBot="1">
      <c r="A17" s="1" t="s">
        <v>13</v>
      </c>
      <c r="B17" s="35">
        <v>1</v>
      </c>
      <c r="E17" s="131">
        <v>42174</v>
      </c>
      <c r="F17" s="150">
        <v>22.322998425685601</v>
      </c>
      <c r="G17" s="13">
        <f t="shared" ca="1" si="2"/>
        <v>1.270362765229295</v>
      </c>
      <c r="H17" s="154">
        <f ca="1">_xll.Export_ParabolicVol_VolSwap(0,G17,$B$6,$B$7,$B$8,$B$9,$B$10,$B$11,$B$12,$B$13,$B$14,$B$15,$F$12:$F$28,$G$12:$G$28,$B$22,$B$19,$B$20,$B$21)</f>
        <v>20.628877160863652</v>
      </c>
      <c r="I17" s="135">
        <v>0.20165939415512013</v>
      </c>
      <c r="M17" s="27">
        <v>0.9</v>
      </c>
      <c r="N17" s="5">
        <f ca="1">_xll.Export_VarianceSwap_ForwardVariance($F$12:$F$29,$G$12:$G$29,M16,M17,$B$21)</f>
        <v>22.79194691570699</v>
      </c>
      <c r="P17" s="216"/>
      <c r="Q17" s="27">
        <v>23</v>
      </c>
      <c r="R17" s="26">
        <f ca="1">_xll.Export_ParabolicVol_VarianceSwapOption($B$6,$B$7,$B$8,$B$9,$B$10,$F$12:$F$29,$G$12:$G$29,R$7,$Q17,$V$2,$Y$2,$B$11,$B$12,$B$13,$B$14,$B$15,$B$16,$B$20,$Q$5,$S$5,$B$21)</f>
        <v>280.73178680431892</v>
      </c>
      <c r="S17" s="26">
        <f ca="1">_xll.Export_ParabolicVol_VarianceSwapOption($B$6,$B$7,$B$8,$B$9,$B$10,$F$12:$F$29,$G$12:$G$29,S$7,$Q17,$V$2,$Y$2,$B$11,$B$12,$B$13,$B$14,$B$15,$B$16,$B$20,$Q$5,$S$5,$B$21)</f>
        <v>231.61318658818897</v>
      </c>
      <c r="T17" s="26">
        <f ca="1">_xll.Export_ParabolicVol_VarianceSwapOption($B$6,$B$7,$B$8,$B$9,$B$10,$F$12:$F$29,$G$12:$G$29,T$7,$Q17,$V$2,$Y$2,$B$11,$B$12,$B$13,$B$14,$B$15,$B$16,$B$20,$Q$5,$S$5,$B$21)</f>
        <v>207.30728981917929</v>
      </c>
      <c r="U17" s="26">
        <f ca="1">_xll.Export_ParabolicVol_VarianceSwapOption($B$6,$B$7,$B$8,$B$9,$B$10,$F$12:$F$29,$G$12:$G$29,U$7,$Q17,$V$2,$Y$2,$B$11,$B$12,$B$13,$B$14,$B$15,$B$16,$B$20,$Q$5,$S$5,$B$21)</f>
        <v>194.93208675747761</v>
      </c>
      <c r="V17" s="26">
        <f ca="1">_xll.Export_ParabolicVol_VarianceSwapOption($B$6,$B$7,$B$8,$B$9,$B$10,$F$12:$F$29,$G$12:$G$29,V$7,$Q17,$V$2,$Y$2,$B$11,$B$12,$B$13,$B$14,$B$15,$B$16,$B$20,$Q$5,$S$5,$B$21)</f>
        <v>183.96046055922008</v>
      </c>
      <c r="X17" s="223"/>
      <c r="Y17" s="27">
        <v>23</v>
      </c>
      <c r="Z17" s="29">
        <f ca="1">_xll.Export_ParabolicVol_VolSwapOption(Z$7,$V$2,$Y$2,$Y17,$B$6,$B$7,$B$8,$B$9,$B$10,$B$11,$B$12,$B$13,$B$14,$B$15,$F$12:$F$29,$G$12:$G$29,$B$22,$B$19,$B$20,$Y$5,$AA$5,$B$21)</f>
        <v>78.148872703780015</v>
      </c>
      <c r="AA17" s="29">
        <f ca="1">_xll.Export_ParabolicVol_VolSwapOption(AA$7,$V$2,$Y$2,$Y17,$B$6,$B$7,$B$8,$B$9,$B$10,$B$11,$B$12,$B$13,$B$14,$B$15,$F$12:$F$29,$G$12:$G$29,$B$22,$B$19,$B$20,$Y$5,$AA$5,$B$21)</f>
        <v>57.64387043989462</v>
      </c>
      <c r="AB17" s="29">
        <f ca="1">_xll.Export_ParabolicVol_VolSwapOption(AB$7,$V$2,$Y$2,$Y17,$B$6,$B$7,$B$8,$B$9,$B$10,$B$11,$B$12,$B$13,$B$14,$B$15,$F$12:$F$29,$G$12:$G$29,$B$22,$B$19,$B$20,$Y$5,$AA$5,$B$21)</f>
        <v>48.047616656799505</v>
      </c>
      <c r="AC17" s="29">
        <f ca="1">_xll.Export_ParabolicVol_VolSwapOption(AC$7,$V$2,$Y$2,$Y17,$B$6,$B$7,$B$8,$B$9,$B$10,$B$11,$B$12,$B$13,$B$14,$B$15,$F$12:$F$29,$G$12:$G$29,$B$22,$B$19,$B$20,$Y$5,$AA$5,$B$21)</f>
        <v>43.529484344306098</v>
      </c>
      <c r="AD17" s="29">
        <f ca="1">_xll.Export_ParabolicVol_VolSwapOption(AD$7,$V$2,$Y$2,$Y17,$B$6,$B$7,$B$8,$B$9,$B$10,$B$11,$B$12,$B$13,$B$14,$B$15,$F$12:$F$29,$G$12:$G$29,$B$22,$B$19,$B$20,$Y$5,$AA$5,$B$21)</f>
        <v>39.813688753797329</v>
      </c>
      <c r="AH17" s="50">
        <v>41990</v>
      </c>
      <c r="AI17" s="13">
        <f t="shared" ca="1" si="1"/>
        <v>0.76659822039698833</v>
      </c>
      <c r="AJ17" s="41">
        <v>2953</v>
      </c>
      <c r="AK17" s="32">
        <v>50</v>
      </c>
      <c r="AL17" s="26">
        <f ca="1">_xll.Export_VarianceSwap_VIXLike($F$12:$F$29,$G$12:$G$29,AI17,$AJ$2,$AJ$3,AJ17,AK17,$B$21)</f>
        <v>23.015538353666429</v>
      </c>
      <c r="AM17" s="156"/>
      <c r="AN17" s="145"/>
      <c r="AO17" s="3">
        <f t="shared" si="0"/>
        <v>41990</v>
      </c>
      <c r="AQ17" s="34">
        <f ca="1">_xll.Export_ParabolicVol_VIXLikeOption($F$12:$F$28,$G$12:$G$28,$AL17,$AI17,AQ$7,$B$6,$B$7,$B$8,$B$9,$B$10,$B$11,$B$12,$B$13,$B$14,$B$15,$B$22,$B$16,$B$20,$AO$6,$AJ$2,$AP$6,$B$21)</f>
        <v>-100</v>
      </c>
      <c r="AR17" s="34">
        <f ca="1">_xll.Export_ParabolicVol_VIXLikeOption($F$12:$F$28,$G$12:$G$28,$AL17,$AI17,AR$7,$B$6,$B$7,$B$8,$B$9,$B$10,$B$11,$B$12,$B$13,$B$14,$B$15,$B$22,$B$16,$B$20,$AO$6,$AJ$2,$AP$6,$B$21)</f>
        <v>-100</v>
      </c>
      <c r="AS17" s="34">
        <f ca="1">_xll.Export_ParabolicVol_VIXLikeOption($F$12:$F$28,$G$12:$G$28,$AL17,$AI17,AS$7,$B$6,$B$7,$B$8,$B$9,$B$10,$B$11,$B$12,$B$13,$B$14,$B$15,$B$22,$B$16,$B$20,$AO$6,$AJ$2,$AP$6,$B$21)</f>
        <v>17.35110586732155</v>
      </c>
      <c r="AT17" s="34">
        <f ca="1">_xll.Export_ParabolicVol_VIXLikeOption($F$12:$F$28,$G$12:$G$28,$AL17,$AI17,AT$7,$B$6,$B$7,$B$8,$B$9,$B$10,$B$11,$B$12,$B$13,$B$14,$B$15,$B$22,$B$16,$B$20,$AO$6,$AJ$2,$AP$6,$B$21)</f>
        <v>32.427617278474145</v>
      </c>
      <c r="AU17" s="34">
        <f ca="1">_xll.Export_ParabolicVol_VIXLikeOption($F$12:$F$28,$G$12:$G$28,$AL17,$AI17,AU$7,$B$6,$B$7,$B$8,$B$9,$B$10,$B$11,$B$12,$B$13,$B$14,$B$15,$B$22,$B$16,$B$20,$AO$6,$AJ$2,$AP$6,$B$21)</f>
        <v>38.814970418046819</v>
      </c>
      <c r="AV17" s="34">
        <f ca="1">_xll.Export_ParabolicVol_VIXLikeOption($F$12:$F$28,$G$12:$G$28,$AL17,$AI17,AV$7,$B$6,$B$7,$B$8,$B$9,$B$10,$B$11,$B$12,$B$13,$B$14,$B$15,$B$22,$B$16,$B$20,$AO$6,$AJ$2,$AP$6,$B$21)</f>
        <v>43.55789666365844</v>
      </c>
      <c r="AW17" s="34">
        <f ca="1">_xll.Export_ParabolicVol_VIXLikeOption($F$12:$F$28,$G$12:$G$28,$AL17,$AI17,AW$7,$B$6,$B$7,$B$8,$B$9,$B$10,$B$11,$B$12,$B$13,$B$14,$B$15,$B$22,$B$16,$B$20,$AO$6,$AJ$2,$AP$6,$B$21)</f>
        <v>47.53947393112167</v>
      </c>
      <c r="AX17" s="34">
        <f ca="1">_xll.Export_ParabolicVol_VIXLikeOption($F$12:$F$28,$G$12:$G$28,$AL17,$AI17,AX$7,$B$6,$B$7,$B$8,$B$9,$B$10,$B$11,$B$12,$B$13,$B$14,$B$15,$B$22,$B$16,$B$20,$AO$6,$AJ$2,$AP$6,$B$21)</f>
        <v>51.095467573720079</v>
      </c>
      <c r="AY17" s="34">
        <f ca="1">_xll.Export_ParabolicVol_VIXLikeOption($F$12:$F$28,$G$12:$G$28,$AL17,$AI17,AY$7,$B$6,$B$7,$B$8,$B$9,$B$10,$B$11,$B$12,$B$13,$B$14,$B$15,$B$22,$B$16,$B$20,$AO$6,$AJ$2,$AP$6,$B$21)</f>
        <v>54.392179581519962</v>
      </c>
      <c r="AZ17" s="34">
        <f ca="1">_xll.Export_ParabolicVol_VIXLikeOption($F$12:$F$28,$G$12:$G$28,$AL17,$AI17,AZ$7,$B$6,$B$7,$B$8,$B$9,$B$10,$B$11,$B$12,$B$13,$B$14,$B$15,$B$22,$B$16,$B$20,$AO$6,$AJ$2,$AP$6,$B$21)</f>
        <v>57.523228351518121</v>
      </c>
      <c r="BA17" s="34">
        <f ca="1">_xll.Export_ParabolicVol_VIXLikeOption($F$12:$F$28,$G$12:$G$28,$AL17,$AI17,BA$7,$B$6,$B$7,$B$8,$B$9,$B$10,$B$11,$B$12,$B$13,$B$14,$B$15,$B$22,$B$16,$B$20,$AO$6,$AJ$2,$AP$6,$B$21)</f>
        <v>60.545202845318904</v>
      </c>
      <c r="BB17" s="34">
        <f ca="1">_xll.Export_ParabolicVol_VIXLikeOption($F$12:$F$28,$G$12:$G$28,$AL17,$AI17,BB$7,$B$6,$B$7,$B$8,$B$9,$B$10,$B$11,$B$12,$B$13,$B$14,$B$15,$B$22,$B$16,$B$20,$AO$6,$AJ$2,$AP$6,$B$21)</f>
        <v>63.493721424052339</v>
      </c>
      <c r="BC17" s="34">
        <f ca="1">_xll.Export_ParabolicVol_VIXLikeOption($F$12:$F$28,$G$12:$G$28,$AL17,$AI17,BC$7,$B$6,$B$7,$B$8,$B$9,$B$10,$B$11,$B$12,$B$13,$B$14,$B$15,$B$22,$B$16,$B$20,$AO$6,$AJ$2,$AP$6,$B$21)</f>
        <v>66.391676925127413</v>
      </c>
      <c r="BD17" s="34">
        <f ca="1">_xll.Export_ParabolicVol_VIXLikeOption($F$12:$F$28,$G$12:$G$28,$AL17,$AI17,BD$7,$B$6,$B$7,$B$8,$B$9,$B$10,$B$11,$B$12,$B$13,$B$14,$B$15,$B$22,$B$16,$B$20,$AO$6,$AJ$2,$AP$6,$B$21)</f>
        <v>69.253877105276104</v>
      </c>
      <c r="BE17" s="34">
        <f ca="1">_xll.Export_ParabolicVol_VIXLikeOption($F$12:$F$28,$G$12:$G$28,$AL17,$AI17,BE$7,$B$6,$B$7,$B$8,$B$9,$B$10,$B$11,$B$12,$B$13,$B$14,$B$15,$B$22,$B$16,$B$20,$AO$6,$AJ$2,$AP$6,$B$21)</f>
        <v>72.089835020564891</v>
      </c>
      <c r="BF17" s="34">
        <f ca="1">_xll.Export_ParabolicVol_VIXLikeOption($F$12:$F$28,$G$12:$G$28,$AL17,$AI17,BF$7,$B$6,$B$7,$B$8,$B$9,$B$10,$B$11,$B$12,$B$13,$B$14,$B$15,$B$22,$B$16,$B$20,$AO$6,$AJ$2,$AP$6,$B$21)</f>
        <v>74.905528559232422</v>
      </c>
      <c r="BG17" s="34">
        <f ca="1">_xll.Export_ParabolicVol_VIXLikeOption($F$12:$F$28,$G$12:$G$28,$AL17,$AI17,BG$7,$B$6,$B$7,$B$8,$B$9,$B$10,$B$11,$B$12,$B$13,$B$14,$B$15,$B$22,$B$16,$B$20,$AO$6,$AJ$2,$AP$6,$B$21)</f>
        <v>77.704547342129374</v>
      </c>
      <c r="BH17" s="34">
        <f ca="1">_xll.Export_ParabolicVol_VIXLikeOption($F$12:$F$28,$G$12:$G$28,$AL17,$AI17,BH$7,$B$6,$B$7,$B$8,$B$9,$B$10,$B$11,$B$12,$B$13,$B$14,$B$15,$B$22,$B$16,$B$20,$AO$6,$AJ$2,$AP$6,$B$21)</f>
        <v>80.488856827358305</v>
      </c>
      <c r="BI17" s="34">
        <f ca="1">_xll.Export_ParabolicVol_VIXLikeOption($F$12:$F$28,$G$12:$G$28,$AL17,$AI17,BI$7,$B$6,$B$7,$B$8,$B$9,$B$10,$B$11,$B$12,$B$13,$B$14,$B$15,$B$22,$B$16,$B$20,$AO$6,$AJ$2,$AP$6,$B$21)</f>
        <v>83.259314036710975</v>
      </c>
      <c r="BJ17" s="34">
        <f ca="1">_xll.Export_ParabolicVol_VIXLikeOption($F$12:$F$28,$G$12:$G$28,$AL17,$AI17,BJ$7,$B$6,$B$7,$B$8,$B$9,$B$10,$B$11,$B$12,$B$13,$B$14,$B$15,$B$22,$B$16,$B$20,$AO$6,$AJ$2,$AP$6,$B$21)</f>
        <v>86.016017724820585</v>
      </c>
      <c r="BK17" s="34">
        <f ca="1">_xll.Export_ParabolicVol_VIXLikeOption($F$12:$F$28,$G$12:$G$28,$AL17,$AI17,BK$7,$B$6,$B$7,$B$8,$B$9,$B$10,$B$11,$B$12,$B$13,$B$14,$B$15,$B$22,$B$16,$B$20,$AO$6,$AJ$2,$AP$6,$B$21)</f>
        <v>88.758546232346745</v>
      </c>
      <c r="BL17" s="34">
        <f ca="1">_xll.Export_ParabolicVol_VIXLikeOption($F$12:$F$28,$G$12:$G$28,$AL17,$AI17,BL$7,$B$6,$B$7,$B$8,$B$9,$B$10,$B$11,$B$12,$B$13,$B$14,$B$15,$B$22,$B$16,$B$20,$AO$6,$AJ$2,$AP$6,$B$21)</f>
        <v>91.486118396822008</v>
      </c>
      <c r="BM17" s="34">
        <f ca="1">_xll.Export_ParabolicVol_VIXLikeOption($F$12:$F$28,$G$12:$G$28,$AL17,$AI17,BM$7,$B$6,$B$7,$B$8,$B$9,$B$10,$B$11,$B$12,$B$13,$B$14,$B$15,$B$22,$B$16,$B$20,$AO$6,$AJ$2,$AP$6,$B$21)</f>
        <v>94.197701599645939</v>
      </c>
      <c r="BN17" s="34">
        <f ca="1">_xll.Export_ParabolicVol_VIXLikeOption($F$12:$F$28,$G$12:$G$28,$AL17,$AI17,BN$7,$B$6,$B$7,$B$8,$B$9,$B$10,$B$11,$B$12,$B$13,$B$14,$B$15,$B$22,$B$16,$B$20,$AO$6,$AJ$2,$AP$6,$B$21)</f>
        <v>96.892083612920374</v>
      </c>
      <c r="BO17" s="34">
        <f ca="1">_xll.Export_ParabolicVol_VIXLikeOption($F$12:$F$28,$G$12:$G$28,$AL17,$AI17,BO$7,$B$6,$B$7,$B$8,$B$9,$B$10,$B$11,$B$12,$B$13,$B$14,$B$15,$B$22,$B$16,$B$20,$AO$6,$AJ$2,$AP$6,$B$21)</f>
        <v>99.567919896089279</v>
      </c>
      <c r="BP17" s="34">
        <f ca="1">_xll.Export_ParabolicVol_VIXLikeOption($F$12:$F$28,$G$12:$G$28,$AL17,$AI17,BP$7,$B$6,$B$7,$B$8,$B$9,$B$10,$B$11,$B$12,$B$13,$B$14,$B$15,$B$22,$B$16,$B$20,$AO$6,$AJ$2,$AP$6,$B$21)</f>
        <v>102.22376452712302</v>
      </c>
    </row>
    <row r="18" spans="1:68" ht="15.75" thickBot="1">
      <c r="B18" s="35"/>
      <c r="E18" s="131">
        <v>42356</v>
      </c>
      <c r="F18" s="150">
        <v>22.998667901716399</v>
      </c>
      <c r="G18" s="13">
        <f t="shared" ca="1" si="2"/>
        <v>1.7686516084873374</v>
      </c>
      <c r="H18" s="154">
        <f ca="1">_xll.Export_ParabolicVol_VolSwap(0,G18,$B$6,$B$7,$B$8,$B$9,$B$10,$B$11,$B$12,$B$13,$B$14,$B$15,$F$12:$F$28,$G$12:$G$28,$B$22,$B$19,$B$20,$B$21)</f>
        <v>21.243411442086007</v>
      </c>
      <c r="I18" s="135">
        <v>0.20759779394779246</v>
      </c>
      <c r="M18" s="27">
        <v>1</v>
      </c>
      <c r="N18" s="5">
        <f ca="1">_xll.Export_VarianceSwap_ForwardVariance($F$12:$F$29,$G$12:$G$29,M17,M18,$B$21)</f>
        <v>22.951140190469886</v>
      </c>
      <c r="P18" s="216"/>
      <c r="Q18" s="27">
        <v>24</v>
      </c>
      <c r="R18" s="26">
        <f ca="1">_xll.Export_ParabolicVol_VarianceSwapOption($B$6,$B$7,$B$8,$B$9,$B$10,$F$12:$F$29,$G$12:$G$29,R$7,$Q18,$V$2,$Y$2,$B$11,$B$12,$B$13,$B$14,$B$15,$B$16,$B$20,$Q$5,$S$5,$B$21)</f>
        <v>287.63036190337533</v>
      </c>
      <c r="S18" s="26">
        <f ca="1">_xll.Export_ParabolicVol_VarianceSwapOption($B$6,$B$7,$B$8,$B$9,$B$10,$F$12:$F$29,$G$12:$G$29,S$7,$Q18,$V$2,$Y$2,$B$11,$B$12,$B$13,$B$14,$B$15,$B$16,$B$20,$Q$5,$S$5,$B$21)</f>
        <v>238.42901850643378</v>
      </c>
      <c r="T18" s="26">
        <f ca="1">_xll.Export_ParabolicVol_VarianceSwapOption($B$6,$B$7,$B$8,$B$9,$B$10,$F$12:$F$29,$G$12:$G$29,T$7,$Q18,$V$2,$Y$2,$B$11,$B$12,$B$13,$B$14,$B$15,$B$16,$B$20,$Q$5,$S$5,$B$21)</f>
        <v>213.99977538092568</v>
      </c>
      <c r="U18" s="26">
        <f ca="1">_xll.Export_ParabolicVol_VarianceSwapOption($B$6,$B$7,$B$8,$B$9,$B$10,$F$12:$F$29,$G$12:$G$29,U$7,$Q18,$V$2,$Y$2,$B$11,$B$12,$B$13,$B$14,$B$15,$B$16,$B$20,$Q$5,$S$5,$B$21)</f>
        <v>201.52294556880582</v>
      </c>
      <c r="V18" s="26">
        <f ca="1">_xll.Export_ParabolicVol_VarianceSwapOption($B$6,$B$7,$B$8,$B$9,$B$10,$F$12:$F$29,$G$12:$G$29,V$7,$Q18,$V$2,$Y$2,$B$11,$B$12,$B$13,$B$14,$B$15,$B$16,$B$20,$Q$5,$S$5,$B$21)</f>
        <v>190.42427831892326</v>
      </c>
      <c r="X18" s="223"/>
      <c r="Y18" s="27">
        <v>24</v>
      </c>
      <c r="Z18" s="29">
        <f ca="1">_xll.Export_ParabolicVol_VolSwapOption(Z$7,$V$2,$Y$2,$Y18,$B$6,$B$7,$B$8,$B$9,$B$10,$B$11,$B$12,$B$13,$B$14,$B$15,$F$12:$F$29,$G$12:$G$29,$B$22,$B$19,$B$20,$Y$5,$AA$5,$B$21)</f>
        <v>82.225645258112095</v>
      </c>
      <c r="AA18" s="29">
        <f ca="1">_xll.Export_ParabolicVol_VolSwapOption(AA$7,$V$2,$Y$2,$Y18,$B$6,$B$7,$B$8,$B$9,$B$10,$B$11,$B$12,$B$13,$B$14,$B$15,$F$12:$F$29,$G$12:$G$29,$B$22,$B$19,$B$20,$Y$5,$AA$5,$B$21)</f>
        <v>61.005949751981944</v>
      </c>
      <c r="AB18" s="29">
        <f ca="1">_xll.Export_ParabolicVol_VolSwapOption(AB$7,$V$2,$Y$2,$Y18,$B$6,$B$7,$B$8,$B$9,$B$10,$B$11,$B$12,$B$13,$B$14,$B$15,$F$12:$F$29,$G$12:$G$29,$B$22,$B$19,$B$20,$Y$5,$AA$5,$B$21)</f>
        <v>51.043554120927112</v>
      </c>
      <c r="AC18" s="29">
        <f ca="1">_xll.Export_ParabolicVol_VolSwapOption(AC$7,$V$2,$Y$2,$Y18,$B$6,$B$7,$B$8,$B$9,$B$10,$B$11,$B$12,$B$13,$B$14,$B$15,$F$12:$F$29,$G$12:$G$29,$B$22,$B$19,$B$20,$Y$5,$AA$5,$B$21)</f>
        <v>46.344315561590193</v>
      </c>
      <c r="AD18" s="29">
        <f ca="1">_xll.Export_ParabolicVol_VolSwapOption(AD$7,$V$2,$Y$2,$Y18,$B$6,$B$7,$B$8,$B$9,$B$10,$B$11,$B$12,$B$13,$B$14,$B$15,$F$12:$F$29,$G$12:$G$29,$B$22,$B$19,$B$20,$Y$5,$AA$5,$B$21)</f>
        <v>42.472900858955761</v>
      </c>
      <c r="AH18" s="42">
        <v>42020</v>
      </c>
      <c r="AI18" s="13">
        <f t="shared" ca="1" si="1"/>
        <v>0.84873374401095136</v>
      </c>
      <c r="AJ18" s="62">
        <v>2953</v>
      </c>
      <c r="AK18" s="32">
        <v>50</v>
      </c>
      <c r="AL18" s="26">
        <f ca="1">_xll.Export_VarianceSwap_VIXLike($F$12:$F$29,$G$12:$G$29,AI18,$AJ$2,$AJ$3,AJ18,AK18,$B$21)</f>
        <v>23.131715954825008</v>
      </c>
      <c r="AM18" s="156"/>
      <c r="AO18" s="3">
        <f t="shared" si="0"/>
        <v>42020</v>
      </c>
      <c r="AQ18" s="34">
        <f ca="1">_xll.Export_ParabolicVol_VIXLikeOption($F$12:$F$28,$G$12:$G$28,$AL18,$AI18,AQ$7,$B$6,$B$7,$B$8,$B$9,$B$10,$B$11,$B$12,$B$13,$B$14,$B$15,$B$22,$B$16,$B$20,$AO$6,$AJ$2,$AP$6,$B$21)</f>
        <v>-100</v>
      </c>
      <c r="AR18" s="34">
        <f ca="1">_xll.Export_ParabolicVol_VIXLikeOption($F$12:$F$28,$G$12:$G$28,$AL18,$AI18,AR$7,$B$6,$B$7,$B$8,$B$9,$B$10,$B$11,$B$12,$B$13,$B$14,$B$15,$B$22,$B$16,$B$20,$AO$6,$AJ$2,$AP$6,$B$21)</f>
        <v>-100</v>
      </c>
      <c r="AS18" s="34">
        <f ca="1">_xll.Export_ParabolicVol_VIXLikeOption($F$12:$F$28,$G$12:$G$28,$AL18,$AI18,AS$7,$B$6,$B$7,$B$8,$B$9,$B$10,$B$11,$B$12,$B$13,$B$14,$B$15,$B$22,$B$16,$B$20,$AO$6,$AJ$2,$AP$6,$B$21)</f>
        <v>-100</v>
      </c>
      <c r="AT18" s="34">
        <f ca="1">_xll.Export_ParabolicVol_VIXLikeOption($F$12:$F$28,$G$12:$G$28,$AL18,$AI18,AT$7,$B$6,$B$7,$B$8,$B$9,$B$10,$B$11,$B$12,$B$13,$B$14,$B$15,$B$22,$B$16,$B$20,$AO$6,$AJ$2,$AP$6,$B$21)</f>
        <v>30.662630964318677</v>
      </c>
      <c r="AU18" s="34">
        <f ca="1">_xll.Export_ParabolicVol_VIXLikeOption($F$12:$F$28,$G$12:$G$28,$AL18,$AI18,AU$7,$B$6,$B$7,$B$8,$B$9,$B$10,$B$11,$B$12,$B$13,$B$14,$B$15,$B$22,$B$16,$B$20,$AO$6,$AJ$2,$AP$6,$B$21)</f>
        <v>37.002501462567018</v>
      </c>
      <c r="AV18" s="34">
        <f ca="1">_xll.Export_ParabolicVol_VIXLikeOption($F$12:$F$28,$G$12:$G$28,$AL18,$AI18,AV$7,$B$6,$B$7,$B$8,$B$9,$B$10,$B$11,$B$12,$B$13,$B$14,$B$15,$B$22,$B$16,$B$20,$AO$6,$AJ$2,$AP$6,$B$21)</f>
        <v>41.676099143013595</v>
      </c>
      <c r="AW18" s="34">
        <f ca="1">_xll.Export_ParabolicVol_VIXLikeOption($F$12:$F$28,$G$12:$G$28,$AL18,$AI18,AW$7,$B$6,$B$7,$B$8,$B$9,$B$10,$B$11,$B$12,$B$13,$B$14,$B$15,$B$22,$B$16,$B$20,$AO$6,$AJ$2,$AP$6,$B$21)</f>
        <v>45.591442948231816</v>
      </c>
      <c r="AX18" s="34">
        <f ca="1">_xll.Export_ParabolicVol_VIXLikeOption($F$12:$F$28,$G$12:$G$28,$AL18,$AI18,AX$7,$B$6,$B$7,$B$8,$B$9,$B$10,$B$11,$B$12,$B$13,$B$14,$B$15,$B$22,$B$16,$B$20,$AO$6,$AJ$2,$AP$6,$B$21)</f>
        <v>49.085493749937591</v>
      </c>
      <c r="AY18" s="34">
        <f ca="1">_xll.Export_ParabolicVol_VIXLikeOption($F$12:$F$28,$G$12:$G$28,$AL18,$AI18,AY$7,$B$6,$B$7,$B$8,$B$9,$B$10,$B$11,$B$12,$B$13,$B$14,$B$15,$B$22,$B$16,$B$20,$AO$6,$AJ$2,$AP$6,$B$21)</f>
        <v>52.323380259992923</v>
      </c>
      <c r="AZ18" s="34">
        <f ca="1">_xll.Export_ParabolicVol_VIXLikeOption($F$12:$F$28,$G$12:$G$28,$AL18,$AI18,AZ$7,$B$6,$B$7,$B$8,$B$9,$B$10,$B$11,$B$12,$B$13,$B$14,$B$15,$B$22,$B$16,$B$20,$AO$6,$AJ$2,$AP$6,$B$21)</f>
        <v>55.397500485150033</v>
      </c>
      <c r="BA18" s="34">
        <f ca="1">_xll.Export_ParabolicVol_VIXLikeOption($F$12:$F$28,$G$12:$G$28,$AL18,$AI18,BA$7,$B$6,$B$7,$B$8,$B$9,$B$10,$B$11,$B$12,$B$13,$B$14,$B$15,$B$22,$B$16,$B$20,$AO$6,$AJ$2,$AP$6,$B$21)</f>
        <v>58.363488805074084</v>
      </c>
      <c r="BB18" s="34">
        <f ca="1">_xll.Export_ParabolicVol_VIXLikeOption($F$12:$F$28,$G$12:$G$28,$AL18,$AI18,BB$7,$B$6,$B$7,$B$8,$B$9,$B$10,$B$11,$B$12,$B$13,$B$14,$B$15,$B$22,$B$16,$B$20,$AO$6,$AJ$2,$AP$6,$B$21)</f>
        <v>61.256268607245666</v>
      </c>
      <c r="BC18" s="34">
        <f ca="1">_xll.Export_ParabolicVol_VIXLikeOption($F$12:$F$28,$G$12:$G$28,$AL18,$AI18,BC$7,$B$6,$B$7,$B$8,$B$9,$B$10,$B$11,$B$12,$B$13,$B$14,$B$15,$B$22,$B$16,$B$20,$AO$6,$AJ$2,$AP$6,$B$21)</f>
        <v>64.098242166524216</v>
      </c>
      <c r="BD18" s="34">
        <f ca="1">_xll.Export_ParabolicVol_VIXLikeOption($F$12:$F$28,$G$12:$G$28,$AL18,$AI18,BD$7,$B$6,$B$7,$B$8,$B$9,$B$10,$B$11,$B$12,$B$13,$B$14,$B$15,$B$22,$B$16,$B$20,$AO$6,$AJ$2,$AP$6,$B$21)</f>
        <v>66.903877681541701</v>
      </c>
      <c r="BE18" s="34">
        <f ca="1">_xll.Export_ParabolicVol_VIXLikeOption($F$12:$F$28,$G$12:$G$28,$AL18,$AI18,BE$7,$B$6,$B$7,$B$8,$B$9,$B$10,$B$11,$B$12,$B$13,$B$14,$B$15,$B$22,$B$16,$B$20,$AO$6,$AJ$2,$AP$6,$B$21)</f>
        <v>69.682456417204335</v>
      </c>
      <c r="BF18" s="34">
        <f ca="1">_xll.Export_ParabolicVol_VIXLikeOption($F$12:$F$28,$G$12:$G$28,$AL18,$AI18,BF$7,$B$6,$B$7,$B$8,$B$9,$B$10,$B$11,$B$12,$B$13,$B$14,$B$15,$B$22,$B$16,$B$20,$AO$6,$AJ$2,$AP$6,$B$21)</f>
        <v>72.439798877623048</v>
      </c>
      <c r="BG18" s="34">
        <f ca="1">_xll.Export_ParabolicVol_VIXLikeOption($F$12:$F$28,$G$12:$G$28,$AL18,$AI18,BG$7,$B$6,$B$7,$B$8,$B$9,$B$10,$B$11,$B$12,$B$13,$B$14,$B$15,$B$22,$B$16,$B$20,$AO$6,$AJ$2,$AP$6,$B$21)</f>
        <v>75.179386487062914</v>
      </c>
      <c r="BH18" s="34">
        <f ca="1">_xll.Export_ParabolicVol_VIXLikeOption($F$12:$F$28,$G$12:$G$28,$AL18,$AI18,BH$7,$B$6,$B$7,$B$8,$B$9,$B$10,$B$11,$B$12,$B$13,$B$14,$B$15,$B$22,$B$16,$B$20,$AO$6,$AJ$2,$AP$6,$B$21)</f>
        <v>77.90310695111998</v>
      </c>
      <c r="BI18" s="34">
        <f ca="1">_xll.Export_ParabolicVol_VIXLikeOption($F$12:$F$28,$G$12:$G$28,$AL18,$AI18,BI$7,$B$6,$B$7,$B$8,$B$9,$B$10,$B$11,$B$12,$B$13,$B$14,$B$15,$B$22,$B$16,$B$20,$AO$6,$AJ$2,$AP$6,$B$21)</f>
        <v>80.611756355468017</v>
      </c>
      <c r="BJ18" s="34">
        <f ca="1">_xll.Export_ParabolicVol_VIXLikeOption($F$12:$F$28,$G$12:$G$28,$AL18,$AI18,BJ$7,$B$6,$B$7,$B$8,$B$9,$B$10,$B$11,$B$12,$B$13,$B$14,$B$15,$B$22,$B$16,$B$20,$AO$6,$AJ$2,$AP$6,$B$21)</f>
        <v>83.305379735276546</v>
      </c>
      <c r="BK18" s="34">
        <f ca="1">_xll.Export_ParabolicVol_VIXLikeOption($F$12:$F$28,$G$12:$G$28,$AL18,$AI18,BK$7,$B$6,$B$7,$B$8,$B$9,$B$10,$B$11,$B$12,$B$13,$B$14,$B$15,$B$22,$B$16,$B$20,$AO$6,$AJ$2,$AP$6,$B$21)</f>
        <v>85.983502481060526</v>
      </c>
      <c r="BL18" s="34">
        <f ca="1">_xll.Export_ParabolicVol_VIXLikeOption($F$12:$F$28,$G$12:$G$28,$AL18,$AI18,BL$7,$B$6,$B$7,$B$8,$B$9,$B$10,$B$11,$B$12,$B$13,$B$14,$B$15,$B$22,$B$16,$B$20,$AO$6,$AJ$2,$AP$6,$B$21)</f>
        <v>88.645287245662715</v>
      </c>
      <c r="BM18" s="34">
        <f ca="1">_xll.Export_ParabolicVol_VIXLikeOption($F$12:$F$28,$G$12:$G$28,$AL18,$AI18,BM$7,$B$6,$B$7,$B$8,$B$9,$B$10,$B$11,$B$12,$B$13,$B$14,$B$15,$B$22,$B$16,$B$20,$AO$6,$AJ$2,$AP$6,$B$21)</f>
        <v>91.289639857566002</v>
      </c>
      <c r="BN18" s="34">
        <f ca="1">_xll.Export_ParabolicVol_VIXLikeOption($F$12:$F$28,$G$12:$G$28,$AL18,$AI18,BN$7,$B$6,$B$7,$B$8,$B$9,$B$10,$B$11,$B$12,$B$13,$B$14,$B$15,$B$22,$B$16,$B$20,$AO$6,$AJ$2,$AP$6,$B$21)</f>
        <v>93.915280444159862</v>
      </c>
      <c r="BO18" s="34">
        <f ca="1">_xll.Export_ParabolicVol_VIXLikeOption($F$12:$F$28,$G$12:$G$28,$AL18,$AI18,BO$7,$B$6,$B$7,$B$8,$B$9,$B$10,$B$11,$B$12,$B$13,$B$14,$B$15,$B$22,$B$16,$B$20,$AO$6,$AJ$2,$AP$6,$B$21)</f>
        <v>96.520791049929471</v>
      </c>
      <c r="BP18" s="34">
        <f ca="1">_xll.Export_ParabolicVol_VIXLikeOption($F$12:$F$28,$G$12:$G$28,$AL18,$AI18,BP$7,$B$6,$B$7,$B$8,$B$9,$B$10,$B$11,$B$12,$B$13,$B$14,$B$15,$B$22,$B$16,$B$20,$AO$6,$AJ$2,$AP$6,$B$21)</f>
        <v>99.104647648415323</v>
      </c>
    </row>
    <row r="19" spans="1:68" ht="15.75" thickBot="1">
      <c r="A19" s="1" t="s">
        <v>19</v>
      </c>
      <c r="B19" s="6">
        <f>3/12</f>
        <v>0.25</v>
      </c>
      <c r="E19" s="131">
        <v>42720</v>
      </c>
      <c r="F19" s="150">
        <v>23.450342469508801</v>
      </c>
      <c r="G19" s="13">
        <f t="shared" ca="1" si="2"/>
        <v>2.7652292950034223</v>
      </c>
      <c r="H19" s="154">
        <f ca="1">_xll.Export_ParabolicVol_VolSwap(0,G19,$B$6,$B$7,$B$8,$B$9,$B$10,$B$11,$B$12,$B$13,$B$14,$B$15,$F$12:$F$28,$G$12:$G$28,$B$22,$B$19,$B$20,$B$21)</f>
        <v>21.608712460949501</v>
      </c>
      <c r="I19" s="135">
        <v>0.21151057098695702</v>
      </c>
      <c r="M19" s="27">
        <v>1.1000000000000001</v>
      </c>
      <c r="N19" s="5">
        <f ca="1">_xll.Export_VarianceSwap_ForwardVariance($F$12:$F$29,$G$12:$G$29,M18,M19,$B$21)</f>
        <v>23.199844861339582</v>
      </c>
      <c r="P19" s="216"/>
      <c r="Q19" s="27">
        <v>25</v>
      </c>
      <c r="R19" s="26">
        <f ca="1">_xll.Export_ParabolicVol_VarianceSwapOption($B$6,$B$7,$B$8,$B$9,$B$10,$F$12:$F$29,$G$12:$G$29,R$7,$Q19,$V$2,$Y$2,$B$11,$B$12,$B$13,$B$14,$B$15,$B$16,$B$20,$Q$5,$S$5,$B$21)</f>
        <v>294.52278828346857</v>
      </c>
      <c r="S19" s="26">
        <f ca="1">_xll.Export_ParabolicVol_VarianceSwapOption($B$6,$B$7,$B$8,$B$9,$B$10,$F$12:$F$29,$G$12:$G$29,S$7,$Q19,$V$2,$Y$2,$B$11,$B$12,$B$13,$B$14,$B$15,$B$16,$B$20,$Q$5,$S$5,$B$21)</f>
        <v>245.23875768732796</v>
      </c>
      <c r="T19" s="26">
        <f ca="1">_xll.Export_ParabolicVol_VarianceSwapOption($B$6,$B$7,$B$8,$B$9,$B$10,$F$12:$F$29,$G$12:$G$29,T$7,$Q19,$V$2,$Y$2,$B$11,$B$12,$B$13,$B$14,$B$15,$B$16,$B$20,$Q$5,$S$5,$B$21)</f>
        <v>220.68618813862301</v>
      </c>
      <c r="U19" s="26">
        <f ca="1">_xll.Export_ParabolicVol_VarianceSwapOption($B$6,$B$7,$B$8,$B$9,$B$10,$F$12:$F$29,$G$12:$G$29,U$7,$Q19,$V$2,$Y$2,$B$11,$B$12,$B$13,$B$14,$B$15,$B$16,$B$20,$Q$5,$S$5,$B$21)</f>
        <v>208.10777632709204</v>
      </c>
      <c r="V19" s="26">
        <f ca="1">_xll.Export_ParabolicVol_VarianceSwapOption($B$6,$B$7,$B$8,$B$9,$B$10,$F$12:$F$29,$G$12:$G$29,V$7,$Q19,$V$2,$Y$2,$B$11,$B$12,$B$13,$B$14,$B$15,$B$16,$B$20,$Q$5,$S$5,$B$21)</f>
        <v>196.8821971925351</v>
      </c>
      <c r="X19" s="223"/>
      <c r="Y19" s="27">
        <v>25</v>
      </c>
      <c r="Z19" s="29">
        <f ca="1">_xll.Export_ParabolicVol_VolSwapOption(Z$7,$V$2,$Y$2,$Y19,$B$6,$B$7,$B$8,$B$9,$B$10,$B$11,$B$12,$B$13,$B$14,$B$15,$F$12:$F$29,$G$12:$G$29,$B$22,$B$19,$B$20,$Y$5,$AA$5,$B$21)</f>
        <v>86.002930415473529</v>
      </c>
      <c r="AA19" s="29">
        <f ca="1">_xll.Export_ParabolicVol_VolSwapOption(AA$7,$V$2,$Y$2,$Y19,$B$6,$B$7,$B$8,$B$9,$B$10,$B$11,$B$12,$B$13,$B$14,$B$15,$F$12:$F$29,$G$12:$G$29,$B$22,$B$19,$B$20,$Y$5,$AA$5,$B$21)</f>
        <v>64.183071423324122</v>
      </c>
      <c r="AB19" s="29">
        <f ca="1">_xll.Export_ParabolicVol_VolSwapOption(AB$7,$V$2,$Y$2,$Y19,$B$6,$B$7,$B$8,$B$9,$B$10,$B$11,$B$12,$B$13,$B$14,$B$15,$F$12:$F$29,$G$12:$G$29,$B$22,$B$19,$B$20,$Y$5,$AA$5,$B$21)</f>
        <v>53.895977574264919</v>
      </c>
      <c r="AC19" s="29">
        <f ca="1">_xll.Export_ParabolicVol_VolSwapOption(AC$7,$V$2,$Y$2,$Y19,$B$6,$B$7,$B$8,$B$9,$B$10,$B$11,$B$12,$B$13,$B$14,$B$15,$F$12:$F$29,$G$12:$G$29,$B$22,$B$19,$B$20,$Y$5,$AA$5,$B$21)</f>
        <v>49.032515455517355</v>
      </c>
      <c r="AD19" s="29">
        <f ca="1">_xll.Export_ParabolicVol_VolSwapOption(AD$7,$V$2,$Y$2,$Y19,$B$6,$B$7,$B$8,$B$9,$B$10,$B$11,$B$12,$B$13,$B$14,$B$15,$F$12:$F$29,$G$12:$G$29,$B$22,$B$19,$B$20,$Y$5,$AA$5,$B$21)</f>
        <v>45.018216831804942</v>
      </c>
      <c r="AH19" s="42">
        <v>42055</v>
      </c>
      <c r="AI19" s="13">
        <f t="shared" ca="1" si="1"/>
        <v>0.94455852156057496</v>
      </c>
      <c r="AJ19" s="62">
        <v>2953</v>
      </c>
      <c r="AK19" s="32">
        <v>50</v>
      </c>
      <c r="AL19" s="26">
        <f ca="1">_xll.Export_VarianceSwap_VIXLike($F$12:$F$29,$G$12:$G$29,AI19,$AJ$2,$AJ$3,AJ19,AK19,$B$21)</f>
        <v>23.339977161481606</v>
      </c>
      <c r="AM19" s="156"/>
      <c r="AO19" s="3">
        <f t="shared" si="0"/>
        <v>42055</v>
      </c>
      <c r="AQ19" s="34">
        <f ca="1">_xll.Export_ParabolicVol_VIXLikeOption($F$12:$F$28,$G$12:$G$28,$AL19,$AI19,AQ$7,$B$6,$B$7,$B$8,$B$9,$B$10,$B$11,$B$12,$B$13,$B$14,$B$15,$B$22,$B$16,$B$20,$AO$6,$AJ$2,$AP$6,$B$21)</f>
        <v>-100</v>
      </c>
      <c r="AR19" s="34">
        <f ca="1">_xll.Export_ParabolicVol_VIXLikeOption($F$12:$F$28,$G$12:$G$28,$AL19,$AI19,AR$7,$B$6,$B$7,$B$8,$B$9,$B$10,$B$11,$B$12,$B$13,$B$14,$B$15,$B$22,$B$16,$B$20,$AO$6,$AJ$2,$AP$6,$B$21)</f>
        <v>-100</v>
      </c>
      <c r="AS19" s="34">
        <f ca="1">_xll.Export_ParabolicVol_VIXLikeOption($F$12:$F$28,$G$12:$G$28,$AL19,$AI19,AS$7,$B$6,$B$7,$B$8,$B$9,$B$10,$B$11,$B$12,$B$13,$B$14,$B$15,$B$22,$B$16,$B$20,$AO$6,$AJ$2,$AP$6,$B$21)</f>
        <v>-100</v>
      </c>
      <c r="AT19" s="34">
        <f ca="1">_xll.Export_ParabolicVol_VIXLikeOption($F$12:$F$28,$G$12:$G$28,$AL19,$AI19,AT$7,$B$6,$B$7,$B$8,$B$9,$B$10,$B$11,$B$12,$B$13,$B$14,$B$15,$B$22,$B$16,$B$20,$AO$6,$AJ$2,$AP$6,$B$21)</f>
        <v>28.331748360284269</v>
      </c>
      <c r="AU19" s="34">
        <f ca="1">_xll.Export_ParabolicVol_VIXLikeOption($F$12:$F$28,$G$12:$G$28,$AL19,$AI19,AU$7,$B$6,$B$7,$B$8,$B$9,$B$10,$B$11,$B$12,$B$13,$B$14,$B$15,$B$22,$B$16,$B$20,$AO$6,$AJ$2,$AP$6,$B$21)</f>
        <v>34.799558406745824</v>
      </c>
      <c r="AV19" s="34">
        <f ca="1">_xll.Export_ParabolicVol_VIXLikeOption($F$12:$F$28,$G$12:$G$28,$AL19,$AI19,AV$7,$B$6,$B$7,$B$8,$B$9,$B$10,$B$11,$B$12,$B$13,$B$14,$B$15,$B$22,$B$16,$B$20,$AO$6,$AJ$2,$AP$6,$B$21)</f>
        <v>39.461353929545837</v>
      </c>
      <c r="AW19" s="34">
        <f ca="1">_xll.Export_ParabolicVol_VIXLikeOption($F$12:$F$28,$G$12:$G$28,$AL19,$AI19,AW$7,$B$6,$B$7,$B$8,$B$9,$B$10,$B$11,$B$12,$B$13,$B$14,$B$15,$B$22,$B$16,$B$20,$AO$6,$AJ$2,$AP$6,$B$21)</f>
        <v>43.335103194104171</v>
      </c>
      <c r="AX19" s="34">
        <f ca="1">_xll.Export_ParabolicVol_VIXLikeOption($F$12:$F$28,$G$12:$G$28,$AL19,$AI19,AX$7,$B$6,$B$7,$B$8,$B$9,$B$10,$B$11,$B$12,$B$13,$B$14,$B$15,$B$22,$B$16,$B$20,$AO$6,$AJ$2,$AP$6,$B$21)</f>
        <v>46.777397030113711</v>
      </c>
      <c r="AY19" s="34">
        <f ca="1">_xll.Export_ParabolicVol_VIXLikeOption($F$12:$F$28,$G$12:$G$28,$AL19,$AI19,AY$7,$B$6,$B$7,$B$8,$B$9,$B$10,$B$11,$B$12,$B$13,$B$14,$B$15,$B$22,$B$16,$B$20,$AO$6,$AJ$2,$AP$6,$B$21)</f>
        <v>49.958887668484671</v>
      </c>
      <c r="AZ19" s="34">
        <f ca="1">_xll.Export_ParabolicVol_VIXLikeOption($F$12:$F$28,$G$12:$G$28,$AL19,$AI19,AZ$7,$B$6,$B$7,$B$8,$B$9,$B$10,$B$11,$B$12,$B$13,$B$14,$B$15,$B$22,$B$16,$B$20,$AO$6,$AJ$2,$AP$6,$B$21)</f>
        <v>52.973869900576751</v>
      </c>
      <c r="BA19" s="34">
        <f ca="1">_xll.Export_ParabolicVol_VIXLikeOption($F$12:$F$28,$G$12:$G$28,$AL19,$AI19,BA$7,$B$6,$B$7,$B$8,$B$9,$B$10,$B$11,$B$12,$B$13,$B$14,$B$15,$B$22,$B$16,$B$20,$AO$6,$AJ$2,$AP$6,$B$21)</f>
        <v>55.878709447765317</v>
      </c>
      <c r="BB19" s="34">
        <f ca="1">_xll.Export_ParabolicVol_VIXLikeOption($F$12:$F$28,$G$12:$G$28,$AL19,$AI19,BB$7,$B$6,$B$7,$B$8,$B$9,$B$10,$B$11,$B$12,$B$13,$B$14,$B$15,$B$22,$B$16,$B$20,$AO$6,$AJ$2,$AP$6,$B$21)</f>
        <v>58.708641841250483</v>
      </c>
      <c r="BC19" s="34">
        <f ca="1">_xll.Export_ParabolicVol_VIXLikeOption($F$12:$F$28,$G$12:$G$28,$AL19,$AI19,BC$7,$B$6,$B$7,$B$8,$B$9,$B$10,$B$11,$B$12,$B$13,$B$14,$B$15,$B$22,$B$16,$B$20,$AO$6,$AJ$2,$AP$6,$B$21)</f>
        <v>61.48622261144456</v>
      </c>
      <c r="BD19" s="34">
        <f ca="1">_xll.Export_ParabolicVol_VIXLikeOption($F$12:$F$28,$G$12:$G$28,$AL19,$AI19,BD$7,$B$6,$B$7,$B$8,$B$9,$B$10,$B$11,$B$12,$B$13,$B$14,$B$15,$B$22,$B$16,$B$20,$AO$6,$AJ$2,$AP$6,$B$21)</f>
        <v>64.22601142315122</v>
      </c>
      <c r="BE19" s="34">
        <f ca="1">_xll.Export_ParabolicVol_VIXLikeOption($F$12:$F$28,$G$12:$G$28,$AL19,$AI19,BE$7,$B$6,$B$7,$B$8,$B$9,$B$10,$B$11,$B$12,$B$13,$B$14,$B$15,$B$22,$B$16,$B$20,$AO$6,$AJ$2,$AP$6,$B$21)</f>
        <v>66.937355414502491</v>
      </c>
      <c r="BF19" s="34">
        <f ca="1">_xll.Export_ParabolicVol_VIXLikeOption($F$12:$F$28,$G$12:$G$28,$AL19,$AI19,BF$7,$B$6,$B$7,$B$8,$B$9,$B$10,$B$11,$B$12,$B$13,$B$14,$B$15,$B$22,$B$16,$B$20,$AO$6,$AJ$2,$AP$6,$B$21)</f>
        <v>69.626127601272529</v>
      </c>
      <c r="BG19" s="34">
        <f ca="1">_xll.Export_ParabolicVol_VIXLikeOption($F$12:$F$28,$G$12:$G$28,$AL19,$AI19,BG$7,$B$6,$B$7,$B$8,$B$9,$B$10,$B$11,$B$12,$B$13,$B$14,$B$15,$B$22,$B$16,$B$20,$AO$6,$AJ$2,$AP$6,$B$21)</f>
        <v>72.295851419136511</v>
      </c>
      <c r="BH19" s="34">
        <f ca="1">_xll.Export_ParabolicVol_VIXLikeOption($F$12:$F$28,$G$12:$G$28,$AL19,$AI19,BH$7,$B$6,$B$7,$B$8,$B$9,$B$10,$B$11,$B$12,$B$13,$B$14,$B$15,$B$22,$B$16,$B$20,$AO$6,$AJ$2,$AP$6,$B$21)</f>
        <v>74.948445667777037</v>
      </c>
      <c r="BI19" s="34">
        <f ca="1">_xll.Export_ParabolicVol_VIXLikeOption($F$12:$F$28,$G$12:$G$28,$AL19,$AI19,BI$7,$B$6,$B$7,$B$8,$B$9,$B$10,$B$11,$B$12,$B$13,$B$14,$B$15,$B$22,$B$16,$B$20,$AO$6,$AJ$2,$AP$6,$B$21)</f>
        <v>77.584725491665523</v>
      </c>
      <c r="BJ19" s="34">
        <f ca="1">_xll.Export_ParabolicVol_VIXLikeOption($F$12:$F$28,$G$12:$G$28,$AL19,$AI19,BJ$7,$B$6,$B$7,$B$8,$B$9,$B$10,$B$11,$B$12,$B$13,$B$14,$B$15,$B$22,$B$16,$B$20,$AO$6,$AJ$2,$AP$6,$B$21)</f>
        <v>80.204742168727492</v>
      </c>
      <c r="BK19" s="34">
        <f ca="1">_xll.Export_ParabolicVol_VIXLikeOption($F$12:$F$28,$G$12:$G$28,$AL19,$AI19,BK$7,$B$6,$B$7,$B$8,$B$9,$B$10,$B$11,$B$12,$B$13,$B$14,$B$15,$B$22,$B$16,$B$20,$AO$6,$AJ$2,$AP$6,$B$21)</f>
        <v>82.808014416397242</v>
      </c>
      <c r="BL19" s="34">
        <f ca="1">_xll.Export_ParabolicVol_VIXLikeOption($F$12:$F$28,$G$12:$G$28,$AL19,$AI19,BL$7,$B$6,$B$7,$B$8,$B$9,$B$10,$B$11,$B$12,$B$13,$B$14,$B$15,$B$22,$B$16,$B$20,$AO$6,$AJ$2,$AP$6,$B$21)</f>
        <v>85.393685913637484</v>
      </c>
      <c r="BM19" s="34">
        <f ca="1">_xll.Export_ParabolicVol_VIXLikeOption($F$12:$F$28,$G$12:$G$28,$AL19,$AI19,BM$7,$B$6,$B$7,$B$8,$B$9,$B$10,$B$11,$B$12,$B$13,$B$14,$B$15,$B$22,$B$16,$B$20,$AO$6,$AJ$2,$AP$6,$B$21)</f>
        <v>87.960632450224765</v>
      </c>
      <c r="BN19" s="34">
        <f ca="1">_xll.Export_ParabolicVol_VIXLikeOption($F$12:$F$28,$G$12:$G$28,$AL19,$AI19,BN$7,$B$6,$B$7,$B$8,$B$9,$B$10,$B$11,$B$12,$B$13,$B$14,$B$15,$B$22,$B$16,$B$20,$AO$6,$AJ$2,$AP$6,$B$21)</f>
        <v>90.507534772431725</v>
      </c>
      <c r="BO19" s="34">
        <f ca="1">_xll.Export_ParabolicVol_VIXLikeOption($F$12:$F$28,$G$12:$G$28,$AL19,$AI19,BO$7,$B$6,$B$7,$B$8,$B$9,$B$10,$B$11,$B$12,$B$13,$B$14,$B$15,$B$22,$B$16,$B$20,$AO$6,$AJ$2,$AP$6,$B$21)</f>
        <v>93.032928275418385</v>
      </c>
      <c r="BP19" s="34">
        <f ca="1">_xll.Export_ParabolicVol_VIXLikeOption($F$12:$F$28,$G$12:$G$28,$AL19,$AI19,BP$7,$B$6,$B$7,$B$8,$B$9,$B$10,$B$11,$B$12,$B$13,$B$14,$B$15,$B$22,$B$16,$B$20,$AO$6,$AJ$2,$AP$6,$B$21)</f>
        <v>95.535237323157418</v>
      </c>
    </row>
    <row r="20" spans="1:68" ht="15.75" thickBot="1">
      <c r="A20" s="1" t="s">
        <v>18</v>
      </c>
      <c r="B20" s="35">
        <v>12</v>
      </c>
      <c r="E20" s="131">
        <v>43084</v>
      </c>
      <c r="F20" s="150">
        <v>23.948035380667498</v>
      </c>
      <c r="G20" s="13">
        <f t="shared" ca="1" si="2"/>
        <v>3.761806981519507</v>
      </c>
      <c r="H20" s="154">
        <f ca="1">_xll.Export_ParabolicVol_VolSwap(0,G20,$B$6,$B$7,$B$8,$B$9,$B$10,$B$11,$B$12,$B$13,$B$14,$B$15,$F$12:$F$28,$G$12:$G$28,$B$22,$B$19,$B$20,$B$21)</f>
        <v>22.014853468534234</v>
      </c>
      <c r="I20" s="135">
        <v>0.21549577301498579</v>
      </c>
      <c r="M20" s="27">
        <v>1.2</v>
      </c>
      <c r="N20" s="5">
        <f ca="1">_xll.Export_VarianceSwap_ForwardVariance($F$12:$F$29,$G$12:$G$29,M19,M20,$B$21)</f>
        <v>23.535223407719585</v>
      </c>
      <c r="P20" s="216"/>
      <c r="Q20" s="27">
        <v>26</v>
      </c>
      <c r="R20" s="26">
        <f ca="1">_xll.Export_ParabolicVol_VarianceSwapOption($B$6,$B$7,$B$8,$B$9,$B$10,$F$12:$F$29,$G$12:$G$29,R$7,$Q20,$V$2,$Y$2,$B$11,$B$12,$B$13,$B$14,$B$15,$B$16,$B$20,$Q$5,$S$5,$B$21)</f>
        <v>301.40906569373931</v>
      </c>
      <c r="S20" s="26">
        <f ca="1">_xll.Export_ParabolicVol_VarianceSwapOption($B$6,$B$7,$B$8,$B$9,$B$10,$F$12:$F$29,$G$12:$G$29,S$7,$Q20,$V$2,$Y$2,$B$11,$B$12,$B$13,$B$14,$B$15,$B$16,$B$20,$Q$5,$S$5,$B$21)</f>
        <v>252.04240304012214</v>
      </c>
      <c r="T20" s="26">
        <f ca="1">_xll.Export_ParabolicVol_VarianceSwapOption($B$6,$B$7,$B$8,$B$9,$B$10,$F$12:$F$29,$G$12:$G$29,T$7,$Q20,$V$2,$Y$2,$B$11,$B$12,$B$13,$B$14,$B$15,$B$16,$B$20,$Q$5,$S$5,$B$21)</f>
        <v>227.36652409070689</v>
      </c>
      <c r="U20" s="26">
        <f ca="1">_xll.Export_ParabolicVol_VarianceSwapOption($B$6,$B$7,$B$8,$B$9,$B$10,$F$12:$F$29,$G$12:$G$29,U$7,$Q20,$V$2,$Y$2,$B$11,$B$12,$B$13,$B$14,$B$15,$B$16,$B$20,$Q$5,$S$5,$B$21)</f>
        <v>214.68656776925584</v>
      </c>
      <c r="V20" s="26">
        <f ca="1">_xll.Export_ParabolicVol_VarianceSwapOption($B$6,$B$7,$B$8,$B$9,$B$10,$F$12:$F$29,$G$12:$G$29,V$7,$Q20,$V$2,$Y$2,$B$11,$B$12,$B$13,$B$14,$B$15,$B$16,$B$20,$Q$5,$S$5,$B$21)</f>
        <v>203.33419179792068</v>
      </c>
      <c r="X20" s="223"/>
      <c r="Y20" s="27">
        <v>26</v>
      </c>
      <c r="Z20" s="29">
        <f ca="1">_xll.Export_ParabolicVol_VolSwapOption(Z$7,$V$2,$Y$2,$Y20,$B$6,$B$7,$B$8,$B$9,$B$10,$B$11,$B$12,$B$13,$B$14,$B$15,$F$12:$F$29,$G$12:$G$29,$B$22,$B$19,$B$20,$Y$5,$AA$5,$B$21)</f>
        <v>89.586356875751676</v>
      </c>
      <c r="AA20" s="29">
        <f ca="1">_xll.Export_ParabolicVol_VolSwapOption(AA$7,$V$2,$Y$2,$Y20,$B$6,$B$7,$B$8,$B$9,$B$10,$B$11,$B$12,$B$13,$B$14,$B$15,$F$12:$F$29,$G$12:$G$29,$B$22,$B$19,$B$20,$Y$5,$AA$5,$B$21)</f>
        <v>67.238850567155112</v>
      </c>
      <c r="AB20" s="29">
        <f ca="1">_xll.Export_ParabolicVol_VolSwapOption(AB$7,$V$2,$Y$2,$Y20,$B$6,$B$7,$B$8,$B$9,$B$10,$B$11,$B$12,$B$13,$B$14,$B$15,$F$12:$F$29,$G$12:$G$29,$B$22,$B$19,$B$20,$Y$5,$AA$5,$B$21)</f>
        <v>56.65443874063736</v>
      </c>
      <c r="AC20" s="29">
        <f ca="1">_xll.Export_ParabolicVol_VolSwapOption(AC$7,$V$2,$Y$2,$Y20,$B$6,$B$7,$B$8,$B$9,$B$10,$B$11,$B$12,$B$13,$B$14,$B$15,$F$12:$F$29,$G$12:$G$29,$B$22,$B$19,$B$20,$Y$5,$AA$5,$B$21)</f>
        <v>51.63833392201569</v>
      </c>
      <c r="AD20" s="29">
        <f ca="1">_xll.Export_ParabolicVol_VolSwapOption(AD$7,$V$2,$Y$2,$Y20,$B$6,$B$7,$B$8,$B$9,$B$10,$B$11,$B$12,$B$13,$B$14,$B$15,$F$12:$F$29,$G$12:$G$29,$B$22,$B$19,$B$20,$Y$5,$AA$5,$B$21)</f>
        <v>47.490151264132017</v>
      </c>
      <c r="AH20" s="42">
        <v>42083</v>
      </c>
      <c r="AI20" s="13">
        <f t="shared" ca="1" si="1"/>
        <v>1.0212183436002737</v>
      </c>
      <c r="AJ20" s="62">
        <v>2953</v>
      </c>
      <c r="AK20" s="32">
        <v>50</v>
      </c>
      <c r="AL20" s="26">
        <f ca="1">_xll.Export_VarianceSwap_VIXLike($F$12:$F$29,$G$12:$G$29,AI20,$AJ$2,$AJ$3,AJ20,AK20,$B$21)</f>
        <v>23.562584658244077</v>
      </c>
      <c r="AM20" s="156"/>
      <c r="AO20" s="3">
        <f t="shared" si="0"/>
        <v>42083</v>
      </c>
      <c r="AQ20" s="34">
        <f ca="1">_xll.Export_ParabolicVol_VIXLikeOption($F$12:$F$28,$G$12:$G$28,$AL20,$AI20,AQ$7,$B$6,$B$7,$B$8,$B$9,$B$10,$B$11,$B$12,$B$13,$B$14,$B$15,$B$22,$B$16,$B$20,$AO$6,$AJ$2,$AP$6,$B$21)</f>
        <v>-100</v>
      </c>
      <c r="AR20" s="34">
        <f ca="1">_xll.Export_ParabolicVol_VIXLikeOption($F$12:$F$28,$G$12:$G$28,$AL20,$AI20,AR$7,$B$6,$B$7,$B$8,$B$9,$B$10,$B$11,$B$12,$B$13,$B$14,$B$15,$B$22,$B$16,$B$20,$AO$6,$AJ$2,$AP$6,$B$21)</f>
        <v>-100</v>
      </c>
      <c r="AS20" s="34">
        <f ca="1">_xll.Export_ParabolicVol_VIXLikeOption($F$12:$F$28,$G$12:$G$28,$AL20,$AI20,AS$7,$B$6,$B$7,$B$8,$B$9,$B$10,$B$11,$B$12,$B$13,$B$14,$B$15,$B$22,$B$16,$B$20,$AO$6,$AJ$2,$AP$6,$B$21)</f>
        <v>-100</v>
      </c>
      <c r="AT20" s="34">
        <f ca="1">_xll.Export_ParabolicVol_VIXLikeOption($F$12:$F$28,$G$12:$G$28,$AL20,$AI20,AT$7,$B$6,$B$7,$B$8,$B$9,$B$10,$B$11,$B$12,$B$13,$B$14,$B$15,$B$22,$B$16,$B$20,$AO$6,$AJ$2,$AP$6,$B$21)</f>
        <v>26.181673243398869</v>
      </c>
      <c r="AU20" s="34">
        <f ca="1">_xll.Export_ParabolicVol_VIXLikeOption($F$12:$F$28,$G$12:$G$28,$AL20,$AI20,AU$7,$B$6,$B$7,$B$8,$B$9,$B$10,$B$11,$B$12,$B$13,$B$14,$B$15,$B$22,$B$16,$B$20,$AO$6,$AJ$2,$AP$6,$B$21)</f>
        <v>32.936367619708221</v>
      </c>
      <c r="AV20" s="34">
        <f ca="1">_xll.Export_ParabolicVol_VIXLikeOption($F$12:$F$28,$G$12:$G$28,$AL20,$AI20,AV$7,$B$6,$B$7,$B$8,$B$9,$B$10,$B$11,$B$12,$B$13,$B$14,$B$15,$B$22,$B$16,$B$20,$AO$6,$AJ$2,$AP$6,$B$21)</f>
        <v>37.646705833550008</v>
      </c>
      <c r="AW20" s="34">
        <f ca="1">_xll.Export_ParabolicVol_VIXLikeOption($F$12:$F$28,$G$12:$G$28,$AL20,$AI20,AW$7,$B$6,$B$7,$B$8,$B$9,$B$10,$B$11,$B$12,$B$13,$B$14,$B$15,$B$22,$B$16,$B$20,$AO$6,$AJ$2,$AP$6,$B$21)</f>
        <v>41.515335012235703</v>
      </c>
      <c r="AX20" s="34">
        <f ca="1">_xll.Export_ParabolicVol_VIXLikeOption($F$12:$F$28,$G$12:$G$28,$AL20,$AI20,AX$7,$B$6,$B$7,$B$8,$B$9,$B$10,$B$11,$B$12,$B$13,$B$14,$B$15,$B$22,$B$16,$B$20,$AO$6,$AJ$2,$AP$6,$B$21)</f>
        <v>44.931946974328369</v>
      </c>
      <c r="AY20" s="34">
        <f ca="1">_xll.Export_ParabolicVol_VIXLikeOption($F$12:$F$28,$G$12:$G$28,$AL20,$AI20,AY$7,$B$6,$B$7,$B$8,$B$9,$B$10,$B$11,$B$12,$B$13,$B$14,$B$15,$B$22,$B$16,$B$20,$AO$6,$AJ$2,$AP$6,$B$21)</f>
        <v>48.077561043245915</v>
      </c>
      <c r="AZ20" s="34">
        <f ca="1">_xll.Export_ParabolicVol_VIXLikeOption($F$12:$F$28,$G$12:$G$28,$AL20,$AI20,AZ$7,$B$6,$B$7,$B$8,$B$9,$B$10,$B$11,$B$12,$B$13,$B$14,$B$15,$B$22,$B$16,$B$20,$AO$6,$AJ$2,$AP$6,$B$21)</f>
        <v>51.050690152607068</v>
      </c>
      <c r="BA20" s="34">
        <f ca="1">_xll.Export_ParabolicVol_VIXLikeOption($F$12:$F$28,$G$12:$G$28,$AL20,$AI20,BA$7,$B$6,$B$7,$B$8,$B$9,$B$10,$B$11,$B$12,$B$13,$B$14,$B$15,$B$22,$B$16,$B$20,$AO$6,$AJ$2,$AP$6,$B$21)</f>
        <v>53.909728673501519</v>
      </c>
      <c r="BB20" s="34">
        <f ca="1">_xll.Export_ParabolicVol_VIXLikeOption($F$12:$F$28,$G$12:$G$28,$AL20,$AI20,BB$7,$B$6,$B$7,$B$8,$B$9,$B$10,$B$11,$B$12,$B$13,$B$14,$B$15,$B$22,$B$16,$B$20,$AO$6,$AJ$2,$AP$6,$B$21)</f>
        <v>56.69101793039254</v>
      </c>
      <c r="BC20" s="34">
        <f ca="1">_xll.Export_ParabolicVol_VIXLikeOption($F$12:$F$28,$G$12:$G$28,$AL20,$AI20,BC$7,$B$6,$B$7,$B$8,$B$9,$B$10,$B$11,$B$12,$B$13,$B$14,$B$15,$B$22,$B$16,$B$20,$AO$6,$AJ$2,$AP$6,$B$21)</f>
        <v>59.417780002505957</v>
      </c>
      <c r="BD20" s="34">
        <f ca="1">_xll.Export_ParabolicVol_VIXLikeOption($F$12:$F$28,$G$12:$G$28,$AL20,$AI20,BD$7,$B$6,$B$7,$B$8,$B$9,$B$10,$B$11,$B$12,$B$13,$B$14,$B$15,$B$22,$B$16,$B$20,$AO$6,$AJ$2,$AP$6,$B$21)</f>
        <v>62.105009914974531</v>
      </c>
      <c r="BE20" s="34">
        <f ca="1">_xll.Export_ParabolicVol_VIXLikeOption($F$12:$F$28,$G$12:$G$28,$AL20,$AI20,BE$7,$B$6,$B$7,$B$8,$B$9,$B$10,$B$11,$B$12,$B$13,$B$14,$B$15,$B$22,$B$16,$B$20,$AO$6,$AJ$2,$AP$6,$B$21)</f>
        <v>64.762356689572158</v>
      </c>
      <c r="BF20" s="34">
        <f ca="1">_xll.Export_ParabolicVol_VIXLikeOption($F$12:$F$28,$G$12:$G$28,$AL20,$AI20,BF$7,$B$6,$B$7,$B$8,$B$9,$B$10,$B$11,$B$12,$B$13,$B$14,$B$15,$B$22,$B$16,$B$20,$AO$6,$AJ$2,$AP$6,$B$21)</f>
        <v>67.395911054039715</v>
      </c>
      <c r="BG20" s="34">
        <f ca="1">_xll.Export_ParabolicVol_VIXLikeOption($F$12:$F$28,$G$12:$G$28,$AL20,$AI20,BG$7,$B$6,$B$7,$B$8,$B$9,$B$10,$B$11,$B$12,$B$13,$B$14,$B$15,$B$22,$B$16,$B$20,$AO$6,$AJ$2,$AP$6,$B$21)</f>
        <v>70.009356612252489</v>
      </c>
      <c r="BH20" s="34">
        <f ca="1">_xll.Export_ParabolicVol_VIXLikeOption($F$12:$F$28,$G$12:$G$28,$AL20,$AI20,BH$7,$B$6,$B$7,$B$8,$B$9,$B$10,$B$11,$B$12,$B$13,$B$14,$B$15,$B$22,$B$16,$B$20,$AO$6,$AJ$2,$AP$6,$B$21)</f>
        <v>72.604730265163823</v>
      </c>
      <c r="BI20" s="34">
        <f ca="1">_xll.Export_ParabolicVol_VIXLikeOption($F$12:$F$28,$G$12:$G$28,$AL20,$AI20,BI$7,$B$6,$B$7,$B$8,$B$9,$B$10,$B$11,$B$12,$B$13,$B$14,$B$15,$B$22,$B$16,$B$20,$AO$6,$AJ$2,$AP$6,$B$21)</f>
        <v>75.182932970247393</v>
      </c>
      <c r="BJ20" s="34">
        <f ca="1">_xll.Export_ParabolicVol_VIXLikeOption($F$12:$F$28,$G$12:$G$28,$AL20,$AI20,BJ$7,$B$6,$B$7,$B$8,$B$9,$B$10,$B$11,$B$12,$B$13,$B$14,$B$15,$B$22,$B$16,$B$20,$AO$6,$AJ$2,$AP$6,$B$21)</f>
        <v>77.744076290525442</v>
      </c>
      <c r="BK20" s="34">
        <f ca="1">_xll.Export_ParabolicVol_VIXLikeOption($F$12:$F$28,$G$12:$G$28,$AL20,$AI20,BK$7,$B$6,$B$7,$B$8,$B$9,$B$10,$B$11,$B$12,$B$13,$B$14,$B$15,$B$22,$B$16,$B$20,$AO$6,$AJ$2,$AP$6,$B$21)</f>
        <v>80.287718793670621</v>
      </c>
      <c r="BL20" s="34">
        <f ca="1">_xll.Export_ParabolicVol_VIXLikeOption($F$12:$F$28,$G$12:$G$28,$AL20,$AI20,BL$7,$B$6,$B$7,$B$8,$B$9,$B$10,$B$11,$B$12,$B$13,$B$14,$B$15,$B$22,$B$16,$B$20,$AO$6,$AJ$2,$AP$6,$B$21)</f>
        <v>82.813027692399487</v>
      </c>
      <c r="BM20" s="34">
        <f ca="1">_xll.Export_ParabolicVol_VIXLikeOption($F$12:$F$28,$G$12:$G$28,$AL20,$AI20,BM$7,$B$6,$B$7,$B$8,$B$9,$B$10,$B$11,$B$12,$B$13,$B$14,$B$15,$B$22,$B$16,$B$20,$AO$6,$AJ$2,$AP$6,$B$21)</f>
        <v>85.318889497320455</v>
      </c>
      <c r="BN20" s="34">
        <f ca="1">_xll.Export_ParabolicVol_VIXLikeOption($F$12:$F$28,$G$12:$G$28,$AL20,$AI20,BN$7,$B$6,$B$7,$B$8,$B$9,$B$10,$B$11,$B$12,$B$13,$B$14,$B$15,$B$22,$B$16,$B$20,$AO$6,$AJ$2,$AP$6,$B$21)</f>
        <v>87.803985941451373</v>
      </c>
      <c r="BO20" s="34">
        <f ca="1">_xll.Export_ParabolicVol_VIXLikeOption($F$12:$F$28,$G$12:$G$28,$AL20,$AI20,BO$7,$B$6,$B$7,$B$8,$B$9,$B$10,$B$11,$B$12,$B$13,$B$14,$B$15,$B$22,$B$16,$B$20,$AO$6,$AJ$2,$AP$6,$B$21)</f>
        <v>90.266846430041184</v>
      </c>
      <c r="BP20" s="34">
        <f ca="1">_xll.Export_ParabolicVol_VIXLikeOption($F$12:$F$28,$G$12:$G$28,$AL20,$AI20,BP$7,$B$6,$B$7,$B$8,$B$9,$B$10,$B$11,$B$12,$B$13,$B$14,$B$15,$B$22,$B$16,$B$20,$AO$6,$AJ$2,$AP$6,$B$21)</f>
        <v>92.705884855579328</v>
      </c>
    </row>
    <row r="21" spans="1:68" ht="15.75" thickBot="1">
      <c r="A21" s="1" t="s">
        <v>22</v>
      </c>
      <c r="B21" s="35">
        <v>0</v>
      </c>
      <c r="E21" s="131">
        <v>43455</v>
      </c>
      <c r="F21" s="150">
        <v>24.4251794336061</v>
      </c>
      <c r="G21" s="13">
        <f t="shared" ca="1" si="2"/>
        <v>4.777549623545517</v>
      </c>
      <c r="H21" s="154">
        <f ca="1">_xll.Export_ParabolicVol_VolSwap(0,G21,$B$6,$B$7,$B$8,$B$9,$B$10,$B$11,$B$12,$B$13,$B$14,$B$15,$F$12:$F$28,$G$12:$G$28,$B$22,$B$19,$B$20,$B$21)</f>
        <v>22.397142147794675</v>
      </c>
      <c r="I21" s="135">
        <v>0.22083876431981708</v>
      </c>
      <c r="M21" s="27">
        <v>1.3</v>
      </c>
      <c r="N21" s="5">
        <f ca="1">_xll.Export_VarianceSwap_ForwardVariance($F$12:$F$29,$G$12:$G$29,M20,M21,$B$21)</f>
        <v>23.952642396783155</v>
      </c>
      <c r="P21" s="216"/>
      <c r="Q21" s="27">
        <v>27</v>
      </c>
      <c r="R21" s="26">
        <f ca="1">_xll.Export_ParabolicVol_VarianceSwapOption($B$6,$B$7,$B$8,$B$9,$B$10,$F$12:$F$29,$G$12:$G$29,R$7,$Q21,$V$2,$Y$2,$B$11,$B$12,$B$13,$B$14,$B$15,$B$16,$B$20,$Q$5,$S$5,$B$21)</f>
        <v>308.28919390616477</v>
      </c>
      <c r="S21" s="26">
        <f ca="1">_xll.Export_ParabolicVol_VarianceSwapOption($B$6,$B$7,$B$8,$B$9,$B$10,$F$12:$F$29,$G$12:$G$29,S$7,$Q21,$V$2,$Y$2,$B$11,$B$12,$B$13,$B$14,$B$15,$B$16,$B$20,$Q$5,$S$5,$B$21)</f>
        <v>258.83995359057292</v>
      </c>
      <c r="T21" s="26">
        <f ca="1">_xll.Export_ParabolicVol_VarianceSwapOption($B$6,$B$7,$B$8,$B$9,$B$10,$F$12:$F$29,$G$12:$G$29,T$7,$Q21,$V$2,$Y$2,$B$11,$B$12,$B$13,$B$14,$B$15,$B$16,$B$20,$Q$5,$S$5,$B$21)</f>
        <v>234.04077969921047</v>
      </c>
      <c r="U21" s="26">
        <f ca="1">_xll.Export_ParabolicVol_VarianceSwapOption($B$6,$B$7,$B$8,$B$9,$B$10,$F$12:$F$29,$G$12:$G$29,U$7,$Q21,$V$2,$Y$2,$B$11,$B$12,$B$13,$B$14,$B$15,$B$16,$B$20,$Q$5,$S$5,$B$21)</f>
        <v>221.25930999085122</v>
      </c>
      <c r="V21" s="26">
        <f ca="1">_xll.Export_ParabolicVol_VarianceSwapOption($B$6,$B$7,$B$8,$B$9,$B$10,$F$12:$F$29,$G$12:$G$29,V$7,$Q21,$V$2,$Y$2,$B$11,$B$12,$B$13,$B$14,$B$15,$B$16,$B$20,$Q$5,$S$5,$B$21)</f>
        <v>209.78023991883973</v>
      </c>
      <c r="X21" s="223"/>
      <c r="Y21" s="27">
        <v>27</v>
      </c>
      <c r="Z21" s="29">
        <f ca="1">_xll.Export_ParabolicVol_VolSwapOption(Z$7,$V$2,$Y$2,$Y21,$B$6,$B$7,$B$8,$B$9,$B$10,$B$11,$B$12,$B$13,$B$14,$B$15,$F$12:$F$29,$G$12:$G$29,$B$22,$B$19,$B$20,$Y$5,$AA$5,$B$21)</f>
        <v>93.043717221539538</v>
      </c>
      <c r="AA21" s="29">
        <f ca="1">_xll.Export_ParabolicVol_VolSwapOption(AA$7,$V$2,$Y$2,$Y21,$B$6,$B$7,$B$8,$B$9,$B$10,$B$11,$B$12,$B$13,$B$14,$B$15,$F$12:$F$29,$G$12:$G$29,$B$22,$B$19,$B$20,$Y$5,$AA$5,$B$21)</f>
        <v>70.21409130721419</v>
      </c>
      <c r="AB21" s="29">
        <f ca="1">_xll.Export_ParabolicVol_VolSwapOption(AB$7,$V$2,$Y$2,$Y21,$B$6,$B$7,$B$8,$B$9,$B$10,$B$11,$B$12,$B$13,$B$14,$B$15,$F$12:$F$29,$G$12:$G$29,$B$22,$B$19,$B$20,$Y$5,$AA$5,$B$21)</f>
        <v>59.350389327357469</v>
      </c>
      <c r="AC21" s="29">
        <f ca="1">_xll.Export_ParabolicVol_VolSwapOption(AC$7,$V$2,$Y$2,$Y21,$B$6,$B$7,$B$8,$B$9,$B$10,$B$11,$B$12,$B$13,$B$14,$B$15,$F$12:$F$29,$G$12:$G$29,$B$22,$B$19,$B$20,$Y$5,$AA$5,$B$21)</f>
        <v>54.189594339757221</v>
      </c>
      <c r="AD21" s="29">
        <f ca="1">_xll.Export_ParabolicVol_VolSwapOption(AD$7,$V$2,$Y$2,$Y21,$B$6,$B$7,$B$8,$B$9,$B$10,$B$11,$B$12,$B$13,$B$14,$B$15,$F$12:$F$29,$G$12:$G$29,$B$22,$B$19,$B$20,$Y$5,$AA$5,$B$21)</f>
        <v>49.913915607330814</v>
      </c>
      <c r="AH21" s="42">
        <v>42111</v>
      </c>
      <c r="AI21" s="13">
        <f t="shared" ca="1" si="1"/>
        <v>1.0978781656399725</v>
      </c>
      <c r="AJ21" s="62">
        <v>2953</v>
      </c>
      <c r="AK21" s="32">
        <v>50</v>
      </c>
      <c r="AL21" s="26">
        <f ca="1">_xll.Export_VarianceSwap_VIXLike($F$12:$F$29,$G$12:$G$29,AI21,$AJ$2,$AJ$3,AJ21,AK21,$B$21)</f>
        <v>23.834016709359393</v>
      </c>
      <c r="AM21" s="156"/>
      <c r="AO21" s="3">
        <f t="shared" si="0"/>
        <v>42111</v>
      </c>
      <c r="AQ21" s="34">
        <f ca="1">_xll.Export_ParabolicVol_VIXLikeOption($F$12:$F$28,$G$12:$G$28,$AL21,$AI21,AQ$7,$B$6,$B$7,$B$8,$B$9,$B$10,$B$11,$B$12,$B$13,$B$14,$B$15,$B$22,$B$16,$B$20,$AO$6,$AJ$2,$AP$6,$B$21)</f>
        <v>-100</v>
      </c>
      <c r="AR21" s="34">
        <f ca="1">_xll.Export_ParabolicVol_VIXLikeOption($F$12:$F$28,$G$12:$G$28,$AL21,$AI21,AR$7,$B$6,$B$7,$B$8,$B$9,$B$10,$B$11,$B$12,$B$13,$B$14,$B$15,$B$22,$B$16,$B$20,$AO$6,$AJ$2,$AP$6,$B$21)</f>
        <v>-100</v>
      </c>
      <c r="AS21" s="34">
        <f ca="1">_xll.Export_ParabolicVol_VIXLikeOption($F$12:$F$28,$G$12:$G$28,$AL21,$AI21,AS$7,$B$6,$B$7,$B$8,$B$9,$B$10,$B$11,$B$12,$B$13,$B$14,$B$15,$B$22,$B$16,$B$20,$AO$6,$AJ$2,$AP$6,$B$21)</f>
        <v>-100</v>
      </c>
      <c r="AT21" s="34">
        <f ca="1">_xll.Export_ParabolicVol_VIXLikeOption($F$12:$F$28,$G$12:$G$28,$AL21,$AI21,AT$7,$B$6,$B$7,$B$8,$B$9,$B$10,$B$11,$B$12,$B$13,$B$14,$B$15,$B$22,$B$16,$B$20,$AO$6,$AJ$2,$AP$6,$B$21)</f>
        <v>23.647282192496188</v>
      </c>
      <c r="AU21" s="34">
        <f ca="1">_xll.Export_ParabolicVol_VIXLikeOption($F$12:$F$28,$G$12:$G$28,$AL21,$AI21,AU$7,$B$6,$B$7,$B$8,$B$9,$B$10,$B$11,$B$12,$B$13,$B$14,$B$15,$B$22,$B$16,$B$20,$AO$6,$AJ$2,$AP$6,$B$21)</f>
        <v>30.952733510215342</v>
      </c>
      <c r="AV21" s="34">
        <f ca="1">_xll.Export_ParabolicVol_VIXLikeOption($F$12:$F$28,$G$12:$G$28,$AL21,$AI21,AV$7,$B$6,$B$7,$B$8,$B$9,$B$10,$B$11,$B$12,$B$13,$B$14,$B$15,$B$22,$B$16,$B$20,$AO$6,$AJ$2,$AP$6,$B$21)</f>
        <v>35.774591781854028</v>
      </c>
      <c r="AW21" s="34">
        <f ca="1">_xll.Export_ParabolicVol_VIXLikeOption($F$12:$F$28,$G$12:$G$28,$AL21,$AI21,AW$7,$B$6,$B$7,$B$8,$B$9,$B$10,$B$11,$B$12,$B$13,$B$14,$B$15,$B$22,$B$16,$B$20,$AO$6,$AJ$2,$AP$6,$B$21)</f>
        <v>39.66622208674336</v>
      </c>
      <c r="AX21" s="34">
        <f ca="1">_xll.Export_ParabolicVol_VIXLikeOption($F$12:$F$28,$G$12:$G$28,$AL21,$AI21,AX$7,$B$6,$B$7,$B$8,$B$9,$B$10,$B$11,$B$12,$B$13,$B$14,$B$15,$B$22,$B$16,$B$20,$AO$6,$AJ$2,$AP$6,$B$21)</f>
        <v>43.072347425334904</v>
      </c>
      <c r="AY21" s="34">
        <f ca="1">_xll.Export_ParabolicVol_VIXLikeOption($F$12:$F$28,$G$12:$G$28,$AL21,$AI21,AY$7,$B$6,$B$7,$B$8,$B$9,$B$10,$B$11,$B$12,$B$13,$B$14,$B$15,$B$22,$B$16,$B$20,$AO$6,$AJ$2,$AP$6,$B$21)</f>
        <v>46.190943660759373</v>
      </c>
      <c r="AZ21" s="34">
        <f ca="1">_xll.Export_ParabolicVol_VIXLikeOption($F$12:$F$28,$G$12:$G$28,$AL21,$AI21,AZ$7,$B$6,$B$7,$B$8,$B$9,$B$10,$B$11,$B$12,$B$13,$B$14,$B$15,$B$22,$B$16,$B$20,$AO$6,$AJ$2,$AP$6,$B$21)</f>
        <v>49.127509697665118</v>
      </c>
      <c r="BA21" s="34">
        <f ca="1">_xll.Export_ParabolicVol_VIXLikeOption($F$12:$F$28,$G$12:$G$28,$AL21,$AI21,BA$7,$B$6,$B$7,$B$8,$B$9,$B$10,$B$11,$B$12,$B$13,$B$14,$B$15,$B$22,$B$16,$B$20,$AO$6,$AJ$2,$AP$6,$B$21)</f>
        <v>51.943872747483034</v>
      </c>
      <c r="BB21" s="34">
        <f ca="1">_xll.Export_ParabolicVol_VIXLikeOption($F$12:$F$28,$G$12:$G$28,$AL21,$AI21,BB$7,$B$6,$B$7,$B$8,$B$9,$B$10,$B$11,$B$12,$B$13,$B$14,$B$15,$B$22,$B$16,$B$20,$AO$6,$AJ$2,$AP$6,$B$21)</f>
        <v>54.678283144179609</v>
      </c>
      <c r="BC21" s="34">
        <f ca="1">_xll.Export_ParabolicVol_VIXLikeOption($F$12:$F$28,$G$12:$G$28,$AL21,$AI21,BC$7,$B$6,$B$7,$B$8,$B$9,$B$10,$B$11,$B$12,$B$13,$B$14,$B$15,$B$22,$B$16,$B$20,$AO$6,$AJ$2,$AP$6,$B$21)</f>
        <v>57.355127567718057</v>
      </c>
      <c r="BD21" s="34">
        <f ca="1">_xll.Export_ParabolicVol_VIXLikeOption($F$12:$F$28,$G$12:$G$28,$AL21,$AI21,BD$7,$B$6,$B$7,$B$8,$B$9,$B$10,$B$11,$B$12,$B$13,$B$14,$B$15,$B$22,$B$16,$B$20,$AO$6,$AJ$2,$AP$6,$B$21)</f>
        <v>59.990163029803803</v>
      </c>
      <c r="BE21" s="34">
        <f ca="1">_xll.Export_ParabolicVol_VIXLikeOption($F$12:$F$28,$G$12:$G$28,$AL21,$AI21,BE$7,$B$6,$B$7,$B$8,$B$9,$B$10,$B$11,$B$12,$B$13,$B$14,$B$15,$B$22,$B$16,$B$20,$AO$6,$AJ$2,$AP$6,$B$21)</f>
        <v>62.5935634610872</v>
      </c>
      <c r="BF21" s="34">
        <f ca="1">_xll.Export_ParabolicVol_VIXLikeOption($F$12:$F$28,$G$12:$G$28,$AL21,$AI21,BF$7,$B$6,$B$7,$B$8,$B$9,$B$10,$B$11,$B$12,$B$13,$B$14,$B$15,$B$22,$B$16,$B$20,$AO$6,$AJ$2,$AP$6,$B$21)</f>
        <v>65.171794384991045</v>
      </c>
      <c r="BG21" s="34">
        <f ca="1">_xll.Export_ParabolicVol_VIXLikeOption($F$12:$F$28,$G$12:$G$28,$AL21,$AI21,BG$7,$B$6,$B$7,$B$8,$B$9,$B$10,$B$11,$B$12,$B$13,$B$14,$B$15,$B$22,$B$16,$B$20,$AO$6,$AJ$2,$AP$6,$B$21)</f>
        <v>67.728813199560108</v>
      </c>
      <c r="BH21" s="34">
        <f ca="1">_xll.Export_ParabolicVol_VIXLikeOption($F$12:$F$28,$G$12:$G$28,$AL21,$AI21,BH$7,$B$6,$B$7,$B$8,$B$9,$B$10,$B$11,$B$12,$B$13,$B$14,$B$15,$B$22,$B$16,$B$20,$AO$6,$AJ$2,$AP$6,$B$21)</f>
        <v>70.266859284639679</v>
      </c>
      <c r="BI21" s="34">
        <f ca="1">_xll.Export_ParabolicVol_VIXLikeOption($F$12:$F$28,$G$12:$G$28,$AL21,$AI21,BI$7,$B$6,$B$7,$B$8,$B$9,$B$10,$B$11,$B$12,$B$13,$B$14,$B$15,$B$22,$B$16,$B$20,$AO$6,$AJ$2,$AP$6,$B$21)</f>
        <v>72.786983908507949</v>
      </c>
      <c r="BJ21" s="34">
        <f ca="1">_xll.Export_ParabolicVol_VIXLikeOption($F$12:$F$28,$G$12:$G$28,$AL21,$AI21,BJ$7,$B$6,$B$7,$B$8,$B$9,$B$10,$B$11,$B$12,$B$13,$B$14,$B$15,$B$22,$B$16,$B$20,$AO$6,$AJ$2,$AP$6,$B$21)</f>
        <v>75.289409894246305</v>
      </c>
      <c r="BK21" s="34">
        <f ca="1">_xll.Export_ParabolicVol_VIXLikeOption($F$12:$F$28,$G$12:$G$28,$AL21,$AI21,BK$7,$B$6,$B$7,$B$8,$B$9,$B$10,$B$11,$B$12,$B$13,$B$14,$B$15,$B$22,$B$16,$B$20,$AO$6,$AJ$2,$AP$6,$B$21)</f>
        <v>77.773777495742564</v>
      </c>
      <c r="BL21" s="34">
        <f ca="1">_xll.Export_ParabolicVol_VIXLikeOption($F$12:$F$28,$G$12:$G$28,$AL21,$AI21,BL$7,$B$6,$B$7,$B$8,$B$9,$B$10,$B$11,$B$12,$B$13,$B$14,$B$15,$B$22,$B$16,$B$20,$AO$6,$AJ$2,$AP$6,$B$21)</f>
        <v>80.239313192670636</v>
      </c>
      <c r="BM21" s="34">
        <f ca="1">_xll.Export_ParabolicVol_VIXLikeOption($F$12:$F$28,$G$12:$G$28,$AL21,$AI21,BM$7,$B$6,$B$7,$B$8,$B$9,$B$10,$B$11,$B$12,$B$13,$B$14,$B$15,$B$22,$B$16,$B$20,$AO$6,$AJ$2,$AP$6,$B$21)</f>
        <v>82.684945933149365</v>
      </c>
      <c r="BN21" s="34">
        <f ca="1">_xll.Export_ParabolicVol_VIXLikeOption($F$12:$F$28,$G$12:$G$28,$AL21,$AI21,BN$7,$B$6,$B$7,$B$8,$B$9,$B$10,$B$11,$B$12,$B$13,$B$14,$B$15,$B$22,$B$16,$B$20,$AO$6,$AJ$2,$AP$6,$B$21)</f>
        <v>85.10938753832491</v>
      </c>
      <c r="BO21" s="34">
        <f ca="1">_xll.Export_ParabolicVol_VIXLikeOption($F$12:$F$28,$G$12:$G$28,$AL21,$AI21,BO$7,$B$6,$B$7,$B$8,$B$9,$B$10,$B$11,$B$12,$B$13,$B$14,$B$15,$B$22,$B$16,$B$20,$AO$6,$AJ$2,$AP$6,$B$21)</f>
        <v>87.511188809240224</v>
      </c>
      <c r="BP21" s="34">
        <f ca="1">_xll.Export_ParabolicVol_VIXLikeOption($F$12:$F$28,$G$12:$G$28,$AL21,$AI21,BP$7,$B$6,$B$7,$B$8,$B$9,$B$10,$B$11,$B$12,$B$13,$B$14,$B$15,$B$22,$B$16,$B$20,$AO$6,$AJ$2,$AP$6,$B$21)</f>
        <v>89.888779365705034</v>
      </c>
    </row>
    <row r="22" spans="1:68" ht="15.75" thickBot="1">
      <c r="A22" s="7" t="s">
        <v>25</v>
      </c>
      <c r="B22" s="35">
        <v>1.5</v>
      </c>
      <c r="E22" s="131">
        <v>43819</v>
      </c>
      <c r="F22" s="150">
        <v>24.709795031195199</v>
      </c>
      <c r="G22" s="13">
        <f t="shared" ca="1" si="2"/>
        <v>5.7741273100616013</v>
      </c>
      <c r="H22" s="154">
        <f ca="1">_xll.Export_ParabolicVol_VolSwap(0,G22,$B$6,$B$7,$B$8,$B$9,$B$10,$B$11,$B$12,$B$13,$B$14,$B$15,$F$12:$F$28,$G$12:$G$28,$B$22,$B$19,$B$20,$B$21)</f>
        <v>22.604869240028457</v>
      </c>
      <c r="I22" s="135">
        <v>0.21972094991436134</v>
      </c>
      <c r="M22" s="27">
        <v>1.4</v>
      </c>
      <c r="N22" s="5">
        <f ca="1">_xll.Export_VarianceSwap_ForwardVariance($F$12:$F$29,$G$12:$G$29,M21,M22,$B$21)</f>
        <v>24.370237042647403</v>
      </c>
      <c r="P22" s="216"/>
      <c r="Q22" s="27">
        <v>28</v>
      </c>
      <c r="R22" s="26">
        <f ca="1">_xll.Export_ParabolicVol_VarianceSwapOption($B$6,$B$7,$B$8,$B$9,$B$10,$F$12:$F$29,$G$12:$G$29,R$7,$Q22,$V$2,$Y$2,$B$11,$B$12,$B$13,$B$14,$B$15,$B$16,$B$20,$Q$5,$S$5,$B$21)</f>
        <v>315.16317271302097</v>
      </c>
      <c r="S22" s="26">
        <f ca="1">_xll.Export_ParabolicVol_VarianceSwapOption($B$6,$B$7,$B$8,$B$9,$B$10,$F$12:$F$29,$G$12:$G$29,S$7,$Q22,$V$2,$Y$2,$B$11,$B$12,$B$13,$B$14,$B$15,$B$16,$B$20,$Q$5,$S$5,$B$21)</f>
        <v>265.63140846580114</v>
      </c>
      <c r="T22" s="26">
        <f ca="1">_xll.Export_ParabolicVol_VarianceSwapOption($B$6,$B$7,$B$8,$B$9,$B$10,$F$12:$F$29,$G$12:$G$29,T$7,$Q22,$V$2,$Y$2,$B$11,$B$12,$B$13,$B$14,$B$15,$B$16,$B$20,$Q$5,$S$5,$B$21)</f>
        <v>240.70895182454058</v>
      </c>
      <c r="U22" s="26">
        <f ca="1">_xll.Export_ParabolicVol_VarianceSwapOption($B$6,$B$7,$B$8,$B$9,$B$10,$F$12:$F$29,$G$12:$G$29,U$7,$Q22,$V$2,$Y$2,$B$11,$B$12,$B$13,$B$14,$B$15,$B$16,$B$20,$Q$5,$S$5,$B$21)</f>
        <v>227.82599424727704</v>
      </c>
      <c r="V22" s="26">
        <f ca="1">_xll.Export_ParabolicVol_VarianceSwapOption($B$6,$B$7,$B$8,$B$9,$B$10,$F$12:$F$29,$G$12:$G$29,V$7,$Q22,$V$2,$Y$2,$B$11,$B$12,$B$13,$B$14,$B$15,$B$16,$B$20,$Q$5,$S$5,$B$21)</f>
        <v>216.22032202649825</v>
      </c>
      <c r="X22" s="223"/>
      <c r="Y22" s="27">
        <v>28</v>
      </c>
      <c r="Z22" s="29">
        <f ca="1">_xll.Export_ParabolicVol_VolSwapOption(Z$7,$V$2,$Y$2,$Y22,$B$6,$B$7,$B$8,$B$9,$B$10,$B$11,$B$12,$B$13,$B$14,$B$15,$F$12:$F$29,$G$12:$G$29,$B$22,$B$19,$B$20,$Y$5,$AA$5,$B$21)</f>
        <v>96.419838697878589</v>
      </c>
      <c r="AA22" s="29">
        <f ca="1">_xll.Export_ParabolicVol_VolSwapOption(AA$7,$V$2,$Y$2,$Y22,$B$6,$B$7,$B$8,$B$9,$B$10,$B$11,$B$12,$B$13,$B$14,$B$15,$F$12:$F$29,$G$12:$G$29,$B$22,$B$19,$B$20,$Y$5,$AA$5,$B$21)</f>
        <v>73.13557413305773</v>
      </c>
      <c r="AB22" s="29">
        <f ca="1">_xll.Export_ParabolicVol_VolSwapOption(AB$7,$V$2,$Y$2,$Y22,$B$6,$B$7,$B$8,$B$9,$B$10,$B$11,$B$12,$B$13,$B$14,$B$15,$F$12:$F$29,$G$12:$G$29,$B$22,$B$19,$B$20,$Y$5,$AA$5,$B$21)</f>
        <v>62.004181750089934</v>
      </c>
      <c r="AC22" s="29">
        <f ca="1">_xll.Export_ParabolicVol_VolSwapOption(AC$7,$V$2,$Y$2,$Y22,$B$6,$B$7,$B$8,$B$9,$B$10,$B$11,$B$12,$B$13,$B$14,$B$15,$F$12:$F$29,$G$12:$G$29,$B$22,$B$19,$B$20,$Y$5,$AA$5,$B$21)</f>
        <v>56.704092722267816</v>
      </c>
      <c r="AD22" s="29">
        <f ca="1">_xll.Export_ParabolicVol_VolSwapOption(AD$7,$V$2,$Y$2,$Y22,$B$6,$B$7,$B$8,$B$9,$B$10,$B$11,$B$12,$B$13,$B$14,$B$15,$F$12:$F$29,$G$12:$G$29,$B$22,$B$19,$B$20,$Y$5,$AA$5,$B$21)</f>
        <v>52.305433412755505</v>
      </c>
      <c r="AH22" s="42">
        <v>42139</v>
      </c>
      <c r="AI22" s="13">
        <f t="shared" ca="1" si="1"/>
        <v>1.1745379876796715</v>
      </c>
      <c r="AJ22" s="62">
        <v>2953</v>
      </c>
      <c r="AK22" s="32">
        <v>50</v>
      </c>
      <c r="AL22" s="26">
        <f ca="1">_xll.Export_VarianceSwap_VIXLike($F$12:$F$29,$G$12:$G$29,AI22,$AJ$2,$AJ$3,AJ22,AK22,$B$21)</f>
        <v>24.152967436571046</v>
      </c>
      <c r="AM22" s="156"/>
      <c r="AO22" s="3">
        <f t="shared" si="0"/>
        <v>42139</v>
      </c>
      <c r="AQ22" s="34">
        <f ca="1">_xll.Export_ParabolicVol_VIXLikeOption($F$12:$F$28,$G$12:$G$28,$AL22,$AI22,AQ$7,$B$6,$B$7,$B$8,$B$9,$B$10,$B$11,$B$12,$B$13,$B$14,$B$15,$B$22,$B$16,$B$20,$AO$6,$AJ$2,$AP$6,$B$21)</f>
        <v>-100</v>
      </c>
      <c r="AR22" s="34">
        <f ca="1">_xll.Export_ParabolicVol_VIXLikeOption($F$12:$F$28,$G$12:$G$28,$AL22,$AI22,AR$7,$B$6,$B$7,$B$8,$B$9,$B$10,$B$11,$B$12,$B$13,$B$14,$B$15,$B$22,$B$16,$B$20,$AO$6,$AJ$2,$AP$6,$B$21)</f>
        <v>-100</v>
      </c>
      <c r="AS22" s="34">
        <f ca="1">_xll.Export_ParabolicVol_VIXLikeOption($F$12:$F$28,$G$12:$G$28,$AL22,$AI22,AS$7,$B$6,$B$7,$B$8,$B$9,$B$10,$B$11,$B$12,$B$13,$B$14,$B$15,$B$22,$B$16,$B$20,$AO$6,$AJ$2,$AP$6,$B$21)</f>
        <v>-100</v>
      </c>
      <c r="AT22" s="34">
        <f ca="1">_xll.Export_ParabolicVol_VIXLikeOption($F$12:$F$28,$G$12:$G$28,$AL22,$AI22,AT$7,$B$6,$B$7,$B$8,$B$9,$B$10,$B$11,$B$12,$B$13,$B$14,$B$15,$B$22,$B$16,$B$20,$AO$6,$AJ$2,$AP$6,$B$21)</f>
        <v>20.41514930821717</v>
      </c>
      <c r="AU22" s="34">
        <f ca="1">_xll.Export_ParabolicVol_VIXLikeOption($F$12:$F$28,$G$12:$G$28,$AL22,$AI22,AU$7,$B$6,$B$7,$B$8,$B$9,$B$10,$B$11,$B$12,$B$13,$B$14,$B$15,$B$22,$B$16,$B$20,$AO$6,$AJ$2,$AP$6,$B$21)</f>
        <v>28.809845013753698</v>
      </c>
      <c r="AV22" s="34">
        <f ca="1">_xll.Export_ParabolicVol_VIXLikeOption($F$12:$F$28,$G$12:$G$28,$AL22,$AI22,AV$7,$B$6,$B$7,$B$8,$B$9,$B$10,$B$11,$B$12,$B$13,$B$14,$B$15,$B$22,$B$16,$B$20,$AO$6,$AJ$2,$AP$6,$B$21)</f>
        <v>33.827803859237093</v>
      </c>
      <c r="AW22" s="34">
        <f ca="1">_xll.Export_ParabolicVol_VIXLikeOption($F$12:$F$28,$G$12:$G$28,$AL22,$AI22,AW$7,$B$6,$B$7,$B$8,$B$9,$B$10,$B$11,$B$12,$B$13,$B$14,$B$15,$B$22,$B$16,$B$20,$AO$6,$AJ$2,$AP$6,$B$21)</f>
        <v>37.776384643030717</v>
      </c>
      <c r="AX22" s="34">
        <f ca="1">_xll.Export_ParabolicVol_VIXLikeOption($F$12:$F$28,$G$12:$G$28,$AL22,$AI22,AX$7,$B$6,$B$7,$B$8,$B$9,$B$10,$B$11,$B$12,$B$13,$B$14,$B$15,$B$22,$B$16,$B$20,$AO$6,$AJ$2,$AP$6,$B$21)</f>
        <v>41.189645967099942</v>
      </c>
      <c r="AY22" s="34">
        <f ca="1">_xll.Export_ParabolicVol_VIXLikeOption($F$12:$F$28,$G$12:$G$28,$AL22,$AI22,AY$7,$B$6,$B$7,$B$8,$B$9,$B$10,$B$11,$B$12,$B$13,$B$14,$B$15,$B$22,$B$16,$B$20,$AO$6,$AJ$2,$AP$6,$B$21)</f>
        <v>44.291408575276606</v>
      </c>
      <c r="AZ22" s="34">
        <f ca="1">_xll.Export_ParabolicVol_VIXLikeOption($F$12:$F$28,$G$12:$G$28,$AL22,$AI22,AZ$7,$B$6,$B$7,$B$8,$B$9,$B$10,$B$11,$B$12,$B$13,$B$14,$B$15,$B$22,$B$16,$B$20,$AO$6,$AJ$2,$AP$6,$B$21)</f>
        <v>47.197579281183259</v>
      </c>
      <c r="BA22" s="34">
        <f ca="1">_xll.Export_ParabolicVol_VIXLikeOption($F$12:$F$28,$G$12:$G$28,$AL22,$AI22,BA$7,$B$6,$B$7,$B$8,$B$9,$B$10,$B$11,$B$12,$B$13,$B$14,$B$15,$B$22,$B$16,$B$20,$AO$6,$AJ$2,$AP$6,$B$21)</f>
        <v>49.97505447177371</v>
      </c>
      <c r="BB22" s="34">
        <f ca="1">_xll.Export_ParabolicVol_VIXLikeOption($F$12:$F$28,$G$12:$G$28,$AL22,$AI22,BB$7,$B$6,$B$7,$B$8,$B$9,$B$10,$B$11,$B$12,$B$13,$B$14,$B$15,$B$22,$B$16,$B$20,$AO$6,$AJ$2,$AP$6,$B$21)</f>
        <v>52.664891021525328</v>
      </c>
      <c r="BC22" s="34">
        <f ca="1">_xll.Export_ParabolicVol_VIXLikeOption($F$12:$F$28,$G$12:$G$28,$AL22,$AI22,BC$7,$B$6,$B$7,$B$8,$B$9,$B$10,$B$11,$B$12,$B$13,$B$14,$B$15,$B$22,$B$16,$B$20,$AO$6,$AJ$2,$AP$6,$B$21)</f>
        <v>55.29318048891961</v>
      </c>
      <c r="BD22" s="34">
        <f ca="1">_xll.Export_ParabolicVol_VIXLikeOption($F$12:$F$28,$G$12:$G$28,$AL22,$AI22,BD$7,$B$6,$B$7,$B$8,$B$9,$B$10,$B$11,$B$12,$B$13,$B$14,$B$15,$B$22,$B$16,$B$20,$AO$6,$AJ$2,$AP$6,$B$21)</f>
        <v>57.876789151989506</v>
      </c>
      <c r="BE22" s="34">
        <f ca="1">_xll.Export_ParabolicVol_VIXLikeOption($F$12:$F$28,$G$12:$G$28,$AL22,$AI22,BE$7,$B$6,$B$7,$B$8,$B$9,$B$10,$B$11,$B$12,$B$13,$B$14,$B$15,$B$22,$B$16,$B$20,$AO$6,$AJ$2,$AP$6,$B$21)</f>
        <v>60.426650046701333</v>
      </c>
      <c r="BF22" s="34">
        <f ca="1">_xll.Export_ParabolicVol_VIXLikeOption($F$12:$F$28,$G$12:$G$28,$AL22,$AI22,BF$7,$B$6,$B$7,$B$8,$B$9,$B$10,$B$11,$B$12,$B$13,$B$14,$B$15,$B$22,$B$16,$B$20,$AO$6,$AJ$2,$AP$6,$B$21)</f>
        <v>62.949767376059306</v>
      </c>
      <c r="BG22" s="34">
        <f ca="1">_xll.Export_ParabolicVol_VIXLikeOption($F$12:$F$28,$G$12:$G$28,$AL22,$AI22,BG$7,$B$6,$B$7,$B$8,$B$9,$B$10,$B$11,$B$12,$B$13,$B$14,$B$15,$B$22,$B$16,$B$20,$AO$6,$AJ$2,$AP$6,$B$21)</f>
        <v>65.450490611420392</v>
      </c>
      <c r="BH22" s="34">
        <f ca="1">_xll.Export_ParabolicVol_VIXLikeOption($F$12:$F$28,$G$12:$G$28,$AL22,$AI22,BH$7,$B$6,$B$7,$B$8,$B$9,$B$10,$B$11,$B$12,$B$13,$B$14,$B$15,$B$22,$B$16,$B$20,$AO$6,$AJ$2,$AP$6,$B$21)</f>
        <v>67.931349455446565</v>
      </c>
      <c r="BI22" s="34">
        <f ca="1">_xll.Export_ParabolicVol_VIXLikeOption($F$12:$F$28,$G$12:$G$28,$AL22,$AI22,BI$7,$B$6,$B$7,$B$8,$B$9,$B$10,$B$11,$B$12,$B$13,$B$14,$B$15,$B$22,$B$16,$B$20,$AO$6,$AJ$2,$AP$6,$B$21)</f>
        <v>70.393612657112087</v>
      </c>
      <c r="BJ22" s="34">
        <f ca="1">_xll.Export_ParabolicVol_VIXLikeOption($F$12:$F$28,$G$12:$G$28,$AL22,$AI22,BJ$7,$B$6,$B$7,$B$8,$B$9,$B$10,$B$11,$B$12,$B$13,$B$14,$B$15,$B$22,$B$16,$B$20,$AO$6,$AJ$2,$AP$6,$B$21)</f>
        <v>72.837667292852316</v>
      </c>
      <c r="BK22" s="34">
        <f ca="1">_xll.Export_ParabolicVol_VIXLikeOption($F$12:$F$28,$G$12:$G$28,$AL22,$AI22,BK$7,$B$6,$B$7,$B$8,$B$9,$B$10,$B$11,$B$12,$B$13,$B$14,$B$15,$B$22,$B$16,$B$20,$AO$6,$AJ$2,$AP$6,$B$21)</f>
        <v>75.26327853862</v>
      </c>
      <c r="BL22" s="34">
        <f ca="1">_xll.Export_ParabolicVol_VIXLikeOption($F$12:$F$28,$G$12:$G$28,$AL22,$AI22,BL$7,$B$6,$B$7,$B$8,$B$9,$B$10,$B$11,$B$12,$B$13,$B$14,$B$15,$B$22,$B$16,$B$20,$AO$6,$AJ$2,$AP$6,$B$21)</f>
        <v>77.66976865453988</v>
      </c>
      <c r="BM22" s="34">
        <f ca="1">_xll.Export_ParabolicVol_VIXLikeOption($F$12:$F$28,$G$12:$G$28,$AL22,$AI22,BM$7,$B$6,$B$7,$B$8,$B$9,$B$10,$B$11,$B$12,$B$13,$B$14,$B$15,$B$22,$B$16,$B$20,$AO$6,$AJ$2,$AP$6,$B$21)</f>
        <v>80.056140897142683</v>
      </c>
      <c r="BN22" s="34">
        <f ca="1">_xll.Export_ParabolicVol_VIXLikeOption($F$12:$F$28,$G$12:$G$28,$AL22,$AI22,BN$7,$B$6,$B$7,$B$8,$B$9,$B$10,$B$11,$B$12,$B$13,$B$14,$B$15,$B$22,$B$16,$B$20,$AO$6,$AJ$2,$AP$6,$B$21)</f>
        <v>82.421165806152956</v>
      </c>
      <c r="BO22" s="34">
        <f ca="1">_xll.Export_ParabolicVol_VIXLikeOption($F$12:$F$28,$G$12:$G$28,$AL22,$AI22,BO$7,$B$6,$B$7,$B$8,$B$9,$B$10,$B$11,$B$12,$B$13,$B$14,$B$15,$B$22,$B$16,$B$20,$AO$6,$AJ$2,$AP$6,$B$21)</f>
        <v>84.763441880315483</v>
      </c>
      <c r="BP22" s="34">
        <f ca="1">_xll.Export_ParabolicVol_VIXLikeOption($F$12:$F$28,$G$12:$G$28,$AL22,$AI22,BP$7,$B$6,$B$7,$B$8,$B$9,$B$10,$B$11,$B$12,$B$13,$B$14,$B$15,$B$22,$B$16,$B$20,$AO$6,$AJ$2,$AP$6,$B$21)</f>
        <v>87.081438992638596</v>
      </c>
    </row>
    <row r="23" spans="1:68" ht="15.75" thickBot="1">
      <c r="E23" s="131">
        <v>44183</v>
      </c>
      <c r="F23" s="150">
        <v>24.9590573672962</v>
      </c>
      <c r="G23" s="13">
        <f t="shared" ca="1" si="2"/>
        <v>6.7707049965776864</v>
      </c>
      <c r="H23" s="154">
        <f ca="1">_xll.Export_ParabolicVol_VolSwap(0,G23,$B$6,$B$7,$B$8,$B$9,$B$10,$B$11,$B$12,$B$13,$B$14,$B$15,$F$12:$F$28,$G$12:$G$28,$B$22,$B$19,$B$20,$B$21)</f>
        <v>22.786416885570784</v>
      </c>
      <c r="I23" s="135">
        <v>0.21616316388873649</v>
      </c>
      <c r="M23" s="27">
        <v>1.5</v>
      </c>
      <c r="N23" s="5">
        <f ca="1">_xll.Export_VarianceSwap_ForwardVariance($F$12:$F$29,$G$12:$G$29,M22,M23,$B$21)</f>
        <v>24.656743644408817</v>
      </c>
      <c r="P23" s="216"/>
      <c r="Q23" s="27">
        <v>29</v>
      </c>
      <c r="R23" s="26">
        <f ca="1">_xll.Export_ParabolicVol_VarianceSwapOption($B$6,$B$7,$B$8,$B$9,$B$10,$F$12:$F$29,$G$12:$G$29,R$7,$Q23,$V$2,$Y$2,$B$11,$B$12,$B$13,$B$14,$B$15,$B$16,$B$20,$Q$5,$S$5,$B$21)</f>
        <v>322.03100192467298</v>
      </c>
      <c r="S23" s="26">
        <f ca="1">_xll.Export_ParabolicVol_VarianceSwapOption($B$6,$B$7,$B$8,$B$9,$B$10,$F$12:$F$29,$G$12:$G$29,S$7,$Q23,$V$2,$Y$2,$B$11,$B$12,$B$13,$B$14,$B$15,$B$16,$B$20,$Q$5,$S$5,$B$21)</f>
        <v>272.41676688144906</v>
      </c>
      <c r="T23" s="26">
        <f ca="1">_xll.Export_ParabolicVol_VarianceSwapOption($B$6,$B$7,$B$8,$B$9,$B$10,$F$12:$F$29,$G$12:$G$29,T$7,$Q23,$V$2,$Y$2,$B$11,$B$12,$B$13,$B$14,$B$15,$B$16,$B$20,$Q$5,$S$5,$B$21)</f>
        <v>247.3710376709644</v>
      </c>
      <c r="U23" s="26">
        <f ca="1">_xll.Export_ParabolicVol_VarianceSwapOption($B$6,$B$7,$B$8,$B$9,$B$10,$F$12:$F$29,$G$12:$G$29,U$7,$Q23,$V$2,$Y$2,$B$11,$B$12,$B$13,$B$14,$B$15,$B$16,$B$20,$Q$5,$S$5,$B$21)</f>
        <v>234.38661278889535</v>
      </c>
      <c r="V23" s="26">
        <f ca="1">_xll.Export_ParabolicVol_VarianceSwapOption($B$6,$B$7,$B$8,$B$9,$B$10,$F$12:$F$29,$G$12:$G$29,V$7,$Q23,$V$2,$Y$2,$B$11,$B$12,$B$13,$B$14,$B$15,$B$16,$B$20,$Q$5,$S$5,$B$21)</f>
        <v>222.65442088530776</v>
      </c>
      <c r="X23" s="223"/>
      <c r="Y23" s="27">
        <v>29</v>
      </c>
      <c r="Z23" s="29">
        <f ca="1">_xll.Export_ParabolicVol_VolSwapOption(Z$7,$V$2,$Y$2,$Y23,$B$6,$B$7,$B$8,$B$9,$B$10,$B$11,$B$12,$B$13,$B$14,$B$15,$F$12:$F$29,$G$12:$G$29,$B$22,$B$19,$B$20,$Y$5,$AA$5,$B$21)</f>
        <v>99.744787383649452</v>
      </c>
      <c r="AA23" s="29">
        <f ca="1">_xll.Export_ParabolicVol_VolSwapOption(AA$7,$V$2,$Y$2,$Y23,$B$6,$B$7,$B$8,$B$9,$B$10,$B$11,$B$12,$B$13,$B$14,$B$15,$F$12:$F$29,$G$12:$G$29,$B$22,$B$19,$B$20,$Y$5,$AA$5,$B$21)</f>
        <v>76.02104184053583</v>
      </c>
      <c r="AB23" s="29">
        <f ca="1">_xll.Export_ParabolicVol_VolSwapOption(AB$7,$V$2,$Y$2,$Y23,$B$6,$B$7,$B$8,$B$9,$B$10,$B$11,$B$12,$B$13,$B$14,$B$15,$F$12:$F$29,$G$12:$G$29,$B$22,$B$19,$B$20,$Y$5,$AA$5,$B$21)</f>
        <v>64.629054439438121</v>
      </c>
      <c r="AC23" s="29">
        <f ca="1">_xll.Export_ParabolicVol_VolSwapOption(AC$7,$V$2,$Y$2,$Y23,$B$6,$B$7,$B$8,$B$9,$B$10,$B$11,$B$12,$B$13,$B$14,$B$15,$F$12:$F$29,$G$12:$G$29,$B$22,$B$19,$B$20,$Y$5,$AA$5,$B$21)</f>
        <v>59.193232037942259</v>
      </c>
      <c r="AD23" s="29">
        <f ca="1">_xll.Export_ParabolicVol_VolSwapOption(AD$7,$V$2,$Y$2,$Y23,$B$6,$B$7,$B$8,$B$9,$B$10,$B$11,$B$12,$B$13,$B$14,$B$15,$F$12:$F$29,$G$12:$G$29,$B$22,$B$19,$B$20,$Y$5,$AA$5,$B$21)</f>
        <v>54.67474213570349</v>
      </c>
      <c r="AH23" s="42">
        <v>42174</v>
      </c>
      <c r="AI23" s="13">
        <f t="shared" ca="1" si="1"/>
        <v>1.270362765229295</v>
      </c>
      <c r="AJ23" s="62">
        <v>2953</v>
      </c>
      <c r="AK23" s="32">
        <v>50</v>
      </c>
      <c r="AL23" s="26">
        <f ca="1">_xll.Export_VarianceSwap_VIXLike($F$12:$F$29,$G$12:$G$29,AI23,$AJ$2,$AJ$3,AJ23,AK23,$B$21)</f>
        <v>24.59042065746932</v>
      </c>
      <c r="AM23" s="156"/>
      <c r="AO23" s="3">
        <f t="shared" si="0"/>
        <v>42174</v>
      </c>
      <c r="AQ23" s="34">
        <f ca="1">_xll.Export_ParabolicVol_VIXLikeOption($F$12:$F$28,$G$12:$G$28,$AL23,$AI23,AQ$7,$B$6,$B$7,$B$8,$B$9,$B$10,$B$11,$B$12,$B$13,$B$14,$B$15,$B$22,$B$16,$B$20,$AO$6,$AJ$2,$AP$6,$B$21)</f>
        <v>-100</v>
      </c>
      <c r="AR23" s="34">
        <f ca="1">_xll.Export_ParabolicVol_VIXLikeOption($F$12:$F$28,$G$12:$G$28,$AL23,$AI23,AR$7,$B$6,$B$7,$B$8,$B$9,$B$10,$B$11,$B$12,$B$13,$B$14,$B$15,$B$22,$B$16,$B$20,$AO$6,$AJ$2,$AP$6,$B$21)</f>
        <v>-100</v>
      </c>
      <c r="AS23" s="34">
        <f ca="1">_xll.Export_ParabolicVol_VIXLikeOption($F$12:$F$28,$G$12:$G$28,$AL23,$AI23,AS$7,$B$6,$B$7,$B$8,$B$9,$B$10,$B$11,$B$12,$B$13,$B$14,$B$15,$B$22,$B$16,$B$20,$AO$6,$AJ$2,$AP$6,$B$21)</f>
        <v>-100</v>
      </c>
      <c r="AT23" s="34">
        <f ca="1">_xll.Export_ParabolicVol_VIXLikeOption($F$12:$F$28,$G$12:$G$28,$AL23,$AI23,AT$7,$B$6,$B$7,$B$8,$B$9,$B$10,$B$11,$B$12,$B$13,$B$14,$B$15,$B$22,$B$16,$B$20,$AO$6,$AJ$2,$AP$6,$B$21)</f>
        <v>12.469367552841948</v>
      </c>
      <c r="AU23" s="34">
        <f ca="1">_xll.Export_ParabolicVol_VIXLikeOption($F$12:$F$28,$G$12:$G$28,$AL23,$AI23,AU$7,$B$6,$B$7,$B$8,$B$9,$B$10,$B$11,$B$12,$B$13,$B$14,$B$15,$B$22,$B$16,$B$20,$AO$6,$AJ$2,$AP$6,$B$21)</f>
        <v>25.940454906058612</v>
      </c>
      <c r="AV23" s="34">
        <f ca="1">_xll.Export_ParabolicVol_VIXLikeOption($F$12:$F$28,$G$12:$G$28,$AL23,$AI23,AV$7,$B$6,$B$7,$B$8,$B$9,$B$10,$B$11,$B$12,$B$13,$B$14,$B$15,$B$22,$B$16,$B$20,$AO$6,$AJ$2,$AP$6,$B$21)</f>
        <v>31.352498713076095</v>
      </c>
      <c r="AW23" s="34">
        <f ca="1">_xll.Export_ParabolicVol_VIXLikeOption($F$12:$F$28,$G$12:$G$28,$AL23,$AI23,AW$7,$B$6,$B$7,$B$8,$B$9,$B$10,$B$11,$B$12,$B$13,$B$14,$B$15,$B$22,$B$16,$B$20,$AO$6,$AJ$2,$AP$6,$B$21)</f>
        <v>35.421683832274823</v>
      </c>
      <c r="AX23" s="34">
        <f ca="1">_xll.Export_ParabolicVol_VIXLikeOption($F$12:$F$28,$G$12:$G$28,$AL23,$AI23,AX$7,$B$6,$B$7,$B$8,$B$9,$B$10,$B$11,$B$12,$B$13,$B$14,$B$15,$B$22,$B$16,$B$20,$AO$6,$AJ$2,$AP$6,$B$21)</f>
        <v>38.868223944666184</v>
      </c>
      <c r="AY23" s="34">
        <f ca="1">_xll.Export_ParabolicVol_VIXLikeOption($F$12:$F$28,$G$12:$G$28,$AL23,$AI23,AY$7,$B$6,$B$7,$B$8,$B$9,$B$10,$B$11,$B$12,$B$13,$B$14,$B$15,$B$22,$B$16,$B$20,$AO$6,$AJ$2,$AP$6,$B$21)</f>
        <v>41.963326671183829</v>
      </c>
      <c r="AZ23" s="34">
        <f ca="1">_xll.Export_ParabolicVol_VIXLikeOption($F$12:$F$28,$G$12:$G$28,$AL23,$AI23,AZ$7,$B$6,$B$7,$B$8,$B$9,$B$10,$B$11,$B$12,$B$13,$B$14,$B$15,$B$22,$B$16,$B$20,$AO$6,$AJ$2,$AP$6,$B$21)</f>
        <v>44.840936194117219</v>
      </c>
      <c r="BA23" s="34">
        <f ca="1">_xll.Export_ParabolicVol_VIXLikeOption($F$12:$F$28,$G$12:$G$28,$AL23,$AI23,BA$7,$B$6,$B$7,$B$8,$B$9,$B$10,$B$11,$B$12,$B$13,$B$14,$B$15,$B$22,$B$16,$B$20,$AO$6,$AJ$2,$AP$6,$B$21)</f>
        <v>47.576457209418031</v>
      </c>
      <c r="BB23" s="34">
        <f ca="1">_xll.Export_ParabolicVol_VIXLikeOption($F$12:$F$28,$G$12:$G$28,$AL23,$AI23,BB$7,$B$6,$B$7,$B$8,$B$9,$B$10,$B$11,$B$12,$B$13,$B$14,$B$15,$B$22,$B$16,$B$20,$AO$6,$AJ$2,$AP$6,$B$21)</f>
        <v>50.215558116816617</v>
      </c>
      <c r="BC23" s="34">
        <f ca="1">_xll.Export_ParabolicVol_VIXLikeOption($F$12:$F$28,$G$12:$G$28,$AL23,$AI23,BC$7,$B$6,$B$7,$B$8,$B$9,$B$10,$B$11,$B$12,$B$13,$B$14,$B$15,$B$22,$B$16,$B$20,$AO$6,$AJ$2,$AP$6,$B$21)</f>
        <v>52.787087751972585</v>
      </c>
      <c r="BD23" s="34">
        <f ca="1">_xll.Export_ParabolicVol_VIXLikeOption($F$12:$F$28,$G$12:$G$28,$AL23,$AI23,BD$7,$B$6,$B$7,$B$8,$B$9,$B$10,$B$11,$B$12,$B$13,$B$14,$B$15,$B$22,$B$16,$B$20,$AO$6,$AJ$2,$AP$6,$B$21)</f>
        <v>55.309683815438525</v>
      </c>
      <c r="BE23" s="34">
        <f ca="1">_xll.Export_ParabolicVol_VIXLikeOption($F$12:$F$28,$G$12:$G$28,$AL23,$AI23,BE$7,$B$6,$B$7,$B$8,$B$9,$B$10,$B$11,$B$12,$B$13,$B$14,$B$15,$B$22,$B$16,$B$20,$AO$6,$AJ$2,$AP$6,$B$21)</f>
        <v>57.795479272352367</v>
      </c>
      <c r="BF23" s="34">
        <f ca="1">_xll.Export_ParabolicVol_VIXLikeOption($F$12:$F$28,$G$12:$G$28,$AL23,$AI23,BF$7,$B$6,$B$7,$B$8,$B$9,$B$10,$B$11,$B$12,$B$13,$B$14,$B$15,$B$22,$B$16,$B$20,$AO$6,$AJ$2,$AP$6,$B$21)</f>
        <v>60.252323264868998</v>
      </c>
      <c r="BG23" s="34">
        <f ca="1">_xll.Export_ParabolicVol_VIXLikeOption($F$12:$F$28,$G$12:$G$28,$AL23,$AI23,BG$7,$B$6,$B$7,$B$8,$B$9,$B$10,$B$11,$B$12,$B$13,$B$14,$B$15,$B$22,$B$16,$B$20,$AO$6,$AJ$2,$AP$6,$B$21)</f>
        <v>62.685177261209105</v>
      </c>
      <c r="BH23" s="34">
        <f ca="1">_xll.Export_ParabolicVol_VIXLikeOption($F$12:$F$28,$G$12:$G$28,$AL23,$AI23,BH$7,$B$6,$B$7,$B$8,$B$9,$B$10,$B$11,$B$12,$B$13,$B$14,$B$15,$B$22,$B$16,$B$20,$AO$6,$AJ$2,$AP$6,$B$21)</f>
        <v>65.097023504512705</v>
      </c>
      <c r="BI23" s="34">
        <f ca="1">_xll.Export_ParabolicVol_VIXLikeOption($F$12:$F$28,$G$12:$G$28,$AL23,$AI23,BI$7,$B$6,$B$7,$B$8,$B$9,$B$10,$B$11,$B$12,$B$13,$B$14,$B$15,$B$22,$B$16,$B$20,$AO$6,$AJ$2,$AP$6,$B$21)</f>
        <v>67.48947069401261</v>
      </c>
      <c r="BJ23" s="34">
        <f ca="1">_xll.Export_ParabolicVol_VIXLikeOption($F$12:$F$28,$G$12:$G$28,$AL23,$AI23,BJ$7,$B$6,$B$7,$B$8,$B$9,$B$10,$B$11,$B$12,$B$13,$B$14,$B$15,$B$22,$B$16,$B$20,$AO$6,$AJ$2,$AP$6,$B$21)</f>
        <v>69.863164663955374</v>
      </c>
      <c r="BK23" s="34">
        <f ca="1">_xll.Export_ParabolicVol_VIXLikeOption($F$12:$F$28,$G$12:$G$28,$AL23,$AI23,BK$7,$B$6,$B$7,$B$8,$B$9,$B$10,$B$11,$B$12,$B$13,$B$14,$B$15,$B$22,$B$16,$B$20,$AO$6,$AJ$2,$AP$6,$B$21)</f>
        <v>72.218070061449666</v>
      </c>
      <c r="BL23" s="34">
        <f ca="1">_xll.Export_ParabolicVol_VIXLikeOption($F$12:$F$28,$G$12:$G$28,$AL23,$AI23,BL$7,$B$6,$B$7,$B$8,$B$9,$B$10,$B$11,$B$12,$B$13,$B$14,$B$15,$B$22,$B$16,$B$20,$AO$6,$AJ$2,$AP$6,$B$21)</f>
        <v>74.55366510890633</v>
      </c>
      <c r="BM23" s="34">
        <f ca="1">_xll.Export_ParabolicVol_VIXLikeOption($F$12:$F$28,$G$12:$G$28,$AL23,$AI23,BM$7,$B$6,$B$7,$B$8,$B$9,$B$10,$B$11,$B$12,$B$13,$B$14,$B$15,$B$22,$B$16,$B$20,$AO$6,$AJ$2,$AP$6,$B$21)</f>
        <v>76.86907715152816</v>
      </c>
      <c r="BN23" s="34">
        <f ca="1">_xll.Export_ParabolicVol_VIXLikeOption($F$12:$F$28,$G$12:$G$28,$AL23,$AI23,BN$7,$B$6,$B$7,$B$8,$B$9,$B$10,$B$11,$B$12,$B$13,$B$14,$B$15,$B$22,$B$16,$B$20,$AO$6,$AJ$2,$AP$6,$B$21)</f>
        <v>79.163177664705458</v>
      </c>
      <c r="BO23" s="34">
        <f ca="1">_xll.Export_ParabolicVol_VIXLikeOption($F$12:$F$28,$G$12:$G$28,$AL23,$AI23,BO$7,$B$6,$B$7,$B$8,$B$9,$B$10,$B$11,$B$12,$B$13,$B$14,$B$15,$B$22,$B$16,$B$20,$AO$6,$AJ$2,$AP$6,$B$21)</f>
        <v>81.434649530413566</v>
      </c>
      <c r="BP23" s="34">
        <f ca="1">_xll.Export_ParabolicVol_VIXLikeOption($F$12:$F$28,$G$12:$G$28,$AL23,$AI23,BP$7,$B$6,$B$7,$B$8,$B$9,$B$10,$B$11,$B$12,$B$13,$B$14,$B$15,$B$22,$B$16,$B$20,$AO$6,$AJ$2,$AP$6,$B$21)</f>
        <v>83.682035469519846</v>
      </c>
    </row>
    <row r="24" spans="1:68" ht="15.75" thickBot="1">
      <c r="E24" s="131">
        <v>44547</v>
      </c>
      <c r="F24" s="150">
        <v>25.275313239762902</v>
      </c>
      <c r="G24" s="13">
        <f t="shared" ca="1" si="2"/>
        <v>7.7672826830937716</v>
      </c>
      <c r="H24" s="154">
        <f ca="1">_xll.Export_ParabolicVol_VolSwap(0,G24,$B$6,$B$7,$B$8,$B$9,$B$10,$B$11,$B$12,$B$13,$B$14,$B$15,$F$12:$F$28,$G$12:$G$28,$B$22,$B$19,$B$20,$B$21)</f>
        <v>23.0330680992578</v>
      </c>
      <c r="I24" s="135">
        <v>0.21278910126668746</v>
      </c>
      <c r="M24" s="27">
        <v>1.6</v>
      </c>
      <c r="N24" s="5">
        <f ca="1">_xll.Export_VarianceSwap_ForwardVariance($F$12:$F$29,$G$12:$G$29,M23,M24,$B$21)</f>
        <v>24.803872359378239</v>
      </c>
      <c r="P24" s="216"/>
      <c r="Q24" s="27">
        <v>30</v>
      </c>
      <c r="R24" s="26">
        <f ca="1">_xll.Export_ParabolicVol_VarianceSwapOption($B$6,$B$7,$B$8,$B$9,$B$10,$F$12:$F$29,$G$12:$G$29,R$7,$Q24,$V$2,$Y$2,$B$11,$B$12,$B$13,$B$14,$B$15,$B$16,$B$20,$Q$5,$S$5,$B$21)</f>
        <v>328.89268136764957</v>
      </c>
      <c r="S24" s="26">
        <f ca="1">_xll.Export_ParabolicVol_VarianceSwapOption($B$6,$B$7,$B$8,$B$9,$B$10,$F$12:$F$29,$G$12:$G$29,S$7,$Q24,$V$2,$Y$2,$B$11,$B$12,$B$13,$B$14,$B$15,$B$16,$B$20,$Q$5,$S$5,$B$21)</f>
        <v>279.19602813074243</v>
      </c>
      <c r="T24" s="26">
        <f ca="1">_xll.Export_ParabolicVol_VarianceSwapOption($B$6,$B$7,$B$8,$B$9,$B$10,$F$12:$F$29,$G$12:$G$29,T$7,$Q24,$V$2,$Y$2,$B$11,$B$12,$B$13,$B$14,$B$15,$B$16,$B$20,$Q$5,$S$5,$B$21)</f>
        <v>254.02703474080766</v>
      </c>
      <c r="U24" s="26">
        <f ca="1">_xll.Export_ParabolicVol_VarianceSwapOption($B$6,$B$7,$B$8,$B$9,$B$10,$F$12:$F$29,$G$12:$G$29,U$7,$Q24,$V$2,$Y$2,$B$11,$B$12,$B$13,$B$14,$B$15,$B$16,$B$20,$Q$5,$S$5,$B$21)</f>
        <v>240.94115872349548</v>
      </c>
      <c r="V24" s="26">
        <f ca="1">_xll.Export_ParabolicVol_VarianceSwapOption($B$6,$B$7,$B$8,$B$9,$B$10,$F$12:$F$29,$G$12:$G$29,V$7,$Q24,$V$2,$Y$2,$B$11,$B$12,$B$13,$B$14,$B$15,$B$16,$B$20,$Q$5,$S$5,$B$21)</f>
        <v>229.08252122605023</v>
      </c>
      <c r="X24" s="223"/>
      <c r="Y24" s="27">
        <v>30</v>
      </c>
      <c r="Z24" s="29">
        <f ca="1">_xll.Export_ParabolicVol_VolSwapOption(Z$7,$V$2,$Y$2,$Y24,$B$6,$B$7,$B$8,$B$9,$B$10,$B$11,$B$12,$B$13,$B$14,$B$15,$F$12:$F$29,$G$12:$G$29,$B$22,$B$19,$B$20,$Y$5,$AA$5,$B$21)</f>
        <v>103.03875393207771</v>
      </c>
      <c r="AA24" s="29">
        <f ca="1">_xll.Export_ParabolicVol_VolSwapOption(AA$7,$V$2,$Y$2,$Y24,$B$6,$B$7,$B$8,$B$9,$B$10,$B$11,$B$12,$B$13,$B$14,$B$15,$F$12:$F$29,$G$12:$G$29,$B$22,$B$19,$B$20,$Y$5,$AA$5,$B$21)</f>
        <v>78.88222696172194</v>
      </c>
      <c r="AB24" s="29">
        <f ca="1">_xll.Export_ParabolicVol_VolSwapOption(AB$7,$V$2,$Y$2,$Y24,$B$6,$B$7,$B$8,$B$9,$B$10,$B$11,$B$12,$B$13,$B$14,$B$15,$F$12:$F$29,$G$12:$G$29,$B$22,$B$19,$B$20,$Y$5,$AA$5,$B$21)</f>
        <v>67.233551828277214</v>
      </c>
      <c r="AC24" s="29">
        <f ca="1">_xll.Export_ParabolicVol_VolSwapOption(AC$7,$V$2,$Y$2,$Y24,$B$6,$B$7,$B$8,$B$9,$B$10,$B$11,$B$12,$B$13,$B$14,$B$15,$F$12:$F$29,$G$12:$G$29,$B$22,$B$19,$B$20,$Y$5,$AA$5,$B$21)</f>
        <v>61.664222117044453</v>
      </c>
      <c r="AD24" s="29">
        <f ca="1">_xll.Export_ParabolicVol_VolSwapOption(AD$7,$V$2,$Y$2,$Y24,$B$6,$B$7,$B$8,$B$9,$B$10,$B$11,$B$12,$B$13,$B$14,$B$15,$F$12:$F$29,$G$12:$G$29,$B$22,$B$19,$B$20,$Y$5,$AA$5,$B$21)</f>
        <v>57.028043275306061</v>
      </c>
      <c r="AH24" s="42">
        <v>42202</v>
      </c>
      <c r="AI24" s="13">
        <f t="shared" ca="1" si="1"/>
        <v>1.3470225872689938</v>
      </c>
      <c r="AJ24" s="62">
        <v>2953</v>
      </c>
      <c r="AK24" s="32">
        <v>50</v>
      </c>
      <c r="AL24" s="26">
        <f ca="1">_xll.Export_VarianceSwap_VIXLike($F$12:$F$29,$G$12:$G$29,AI24,$AJ$2,$AJ$3,AJ24,AK24,$B$21)</f>
        <v>24.873946296538087</v>
      </c>
      <c r="AM24" s="156"/>
      <c r="AO24" s="3">
        <f t="shared" si="0"/>
        <v>42202</v>
      </c>
      <c r="AQ24" s="34">
        <f ca="1">_xll.Export_ParabolicVol_VIXLikeOption($F$12:$F$28,$G$12:$G$28,$AL24,$AI24,AQ$7,$B$6,$B$7,$B$8,$B$9,$B$10,$B$11,$B$12,$B$13,$B$14,$B$15,$B$22,$B$16,$B$20,$AO$6,$AJ$2,$AP$6,$B$21)</f>
        <v>-100</v>
      </c>
      <c r="AR24" s="34">
        <f ca="1">_xll.Export_ParabolicVol_VIXLikeOption($F$12:$F$28,$G$12:$G$28,$AL24,$AI24,AR$7,$B$6,$B$7,$B$8,$B$9,$B$10,$B$11,$B$12,$B$13,$B$14,$B$15,$B$22,$B$16,$B$20,$AO$6,$AJ$2,$AP$6,$B$21)</f>
        <v>-100</v>
      </c>
      <c r="AS24" s="34">
        <f ca="1">_xll.Export_ParabolicVol_VIXLikeOption($F$12:$F$28,$G$12:$G$28,$AL24,$AI24,AS$7,$B$6,$B$7,$B$8,$B$9,$B$10,$B$11,$B$12,$B$13,$B$14,$B$15,$B$22,$B$16,$B$20,$AO$6,$AJ$2,$AP$6,$B$21)</f>
        <v>-100</v>
      </c>
      <c r="AT24" s="34">
        <f ca="1">_xll.Export_ParabolicVol_VIXLikeOption($F$12:$F$28,$G$12:$G$28,$AL24,$AI24,AT$7,$B$6,$B$7,$B$8,$B$9,$B$10,$B$11,$B$12,$B$13,$B$14,$B$15,$B$22,$B$16,$B$20,$AO$6,$AJ$2,$AP$6,$B$21)</f>
        <v>-100</v>
      </c>
      <c r="AU24" s="34">
        <f ca="1">_xll.Export_ParabolicVol_VIXLikeOption($F$12:$F$28,$G$12:$G$28,$AL24,$AI24,AU$7,$B$6,$B$7,$B$8,$B$9,$B$10,$B$11,$B$12,$B$13,$B$14,$B$15,$B$22,$B$16,$B$20,$AO$6,$AJ$2,$AP$6,$B$21)</f>
        <v>23.930127414989752</v>
      </c>
      <c r="AV24" s="34">
        <f ca="1">_xll.Export_ParabolicVol_VIXLikeOption($F$12:$F$28,$G$12:$G$28,$AL24,$AI24,AV$7,$B$6,$B$7,$B$8,$B$9,$B$10,$B$11,$B$12,$B$13,$B$14,$B$15,$B$22,$B$16,$B$20,$AO$6,$AJ$2,$AP$6,$B$21)</f>
        <v>29.674556510956545</v>
      </c>
      <c r="AW24" s="34">
        <f ca="1">_xll.Export_ParabolicVol_VIXLikeOption($F$12:$F$28,$G$12:$G$28,$AL24,$AI24,AW$7,$B$6,$B$7,$B$8,$B$9,$B$10,$B$11,$B$12,$B$13,$B$14,$B$15,$B$22,$B$16,$B$20,$AO$6,$AJ$2,$AP$6,$B$21)</f>
        <v>33.832447456861701</v>
      </c>
      <c r="AX24" s="34">
        <f ca="1">_xll.Export_ParabolicVol_VIXLikeOption($F$12:$F$28,$G$12:$G$28,$AL24,$AI24,AX$7,$B$6,$B$7,$B$8,$B$9,$B$10,$B$11,$B$12,$B$13,$B$14,$B$15,$B$22,$B$16,$B$20,$AO$6,$AJ$2,$AP$6,$B$21)</f>
        <v>37.301687500324199</v>
      </c>
      <c r="AY24" s="34">
        <f ca="1">_xll.Export_ParabolicVol_VIXLikeOption($F$12:$F$28,$G$12:$G$28,$AL24,$AI24,AY$7,$B$6,$B$7,$B$8,$B$9,$B$10,$B$11,$B$12,$B$13,$B$14,$B$15,$B$22,$B$16,$B$20,$AO$6,$AJ$2,$AP$6,$B$21)</f>
        <v>40.391478226633943</v>
      </c>
      <c r="AZ24" s="34">
        <f ca="1">_xll.Export_ParabolicVol_VIXLikeOption($F$12:$F$28,$G$12:$G$28,$AL24,$AI24,AZ$7,$B$6,$B$7,$B$8,$B$9,$B$10,$B$11,$B$12,$B$13,$B$14,$B$15,$B$22,$B$16,$B$20,$AO$6,$AJ$2,$AP$6,$B$21)</f>
        <v>43.249066501371011</v>
      </c>
      <c r="BA24" s="34">
        <f ca="1">_xll.Export_ParabolicVol_VIXLikeOption($F$12:$F$28,$G$12:$G$28,$AL24,$AI24,BA$7,$B$6,$B$7,$B$8,$B$9,$B$10,$B$11,$B$12,$B$13,$B$14,$B$15,$B$22,$B$16,$B$20,$AO$6,$AJ$2,$AP$6,$B$21)</f>
        <v>45.955797006187026</v>
      </c>
      <c r="BB24" s="34">
        <f ca="1">_xll.Export_ParabolicVol_VIXLikeOption($F$12:$F$28,$G$12:$G$28,$AL24,$AI24,BB$7,$B$6,$B$7,$B$8,$B$9,$B$10,$B$11,$B$12,$B$13,$B$14,$B$15,$B$22,$B$16,$B$20,$AO$6,$AJ$2,$AP$6,$B$21)</f>
        <v>48.560429160182132</v>
      </c>
      <c r="BC24" s="34">
        <f ca="1">_xll.Export_ParabolicVol_VIXLikeOption($F$12:$F$28,$G$12:$G$28,$AL24,$AI24,BC$7,$B$6,$B$7,$B$8,$B$9,$B$10,$B$11,$B$12,$B$13,$B$14,$B$15,$B$22,$B$16,$B$20,$AO$6,$AJ$2,$AP$6,$B$21)</f>
        <v>51.093602770383093</v>
      </c>
      <c r="BD24" s="34">
        <f ca="1">_xll.Export_ParabolicVol_VIXLikeOption($F$12:$F$28,$G$12:$G$28,$AL24,$AI24,BD$7,$B$6,$B$7,$B$8,$B$9,$B$10,$B$11,$B$12,$B$13,$B$14,$B$15,$B$22,$B$16,$B$20,$AO$6,$AJ$2,$AP$6,$B$21)</f>
        <v>53.575078770472437</v>
      </c>
      <c r="BE24" s="34">
        <f ca="1">_xll.Export_ParabolicVol_VIXLikeOption($F$12:$F$28,$G$12:$G$28,$AL24,$AI24,BE$7,$B$6,$B$7,$B$8,$B$9,$B$10,$B$11,$B$12,$B$13,$B$14,$B$15,$B$22,$B$16,$B$20,$AO$6,$AJ$2,$AP$6,$B$21)</f>
        <v>56.017737463870418</v>
      </c>
      <c r="BF24" s="34">
        <f ca="1">_xll.Export_ParabolicVol_VIXLikeOption($F$12:$F$28,$G$12:$G$28,$AL24,$AI24,BF$7,$B$6,$B$7,$B$8,$B$9,$B$10,$B$11,$B$12,$B$13,$B$14,$B$15,$B$22,$B$16,$B$20,$AO$6,$AJ$2,$AP$6,$B$21)</f>
        <v>58.429947480333666</v>
      </c>
      <c r="BG24" s="34">
        <f ca="1">_xll.Export_ParabolicVol_VIXLikeOption($F$12:$F$28,$G$12:$G$28,$AL24,$AI24,BG$7,$B$6,$B$7,$B$8,$B$9,$B$10,$B$11,$B$12,$B$13,$B$14,$B$15,$B$22,$B$16,$B$20,$AO$6,$AJ$2,$AP$6,$B$21)</f>
        <v>60.817043106725997</v>
      </c>
      <c r="BH24" s="34">
        <f ca="1">_xll.Export_ParabolicVol_VIXLikeOption($F$12:$F$28,$G$12:$G$28,$AL24,$AI24,BH$7,$B$6,$B$7,$B$8,$B$9,$B$10,$B$11,$B$12,$B$13,$B$14,$B$15,$B$22,$B$16,$B$20,$AO$6,$AJ$2,$AP$6,$B$21)</f>
        <v>63.182280364933654</v>
      </c>
      <c r="BI24" s="34">
        <f ca="1">_xll.Export_ParabolicVol_VIXLikeOption($F$12:$F$28,$G$12:$G$28,$AL24,$AI24,BI$7,$B$6,$B$7,$B$8,$B$9,$B$10,$B$11,$B$12,$B$13,$B$14,$B$15,$B$22,$B$16,$B$20,$AO$6,$AJ$2,$AP$6,$B$21)</f>
        <v>65.527472367787126</v>
      </c>
      <c r="BJ24" s="34">
        <f ca="1">_xll.Export_ParabolicVol_VIXLikeOption($F$12:$F$28,$G$12:$G$28,$AL24,$AI24,BJ$7,$B$6,$B$7,$B$8,$B$9,$B$10,$B$11,$B$12,$B$13,$B$14,$B$15,$B$22,$B$16,$B$20,$AO$6,$AJ$2,$AP$6,$B$21)</f>
        <v>67.853419498612126</v>
      </c>
      <c r="BK24" s="34">
        <f ca="1">_xll.Export_ParabolicVol_VIXLikeOption($F$12:$F$28,$G$12:$G$28,$AL24,$AI24,BK$7,$B$6,$B$7,$B$8,$B$9,$B$10,$B$11,$B$12,$B$13,$B$14,$B$15,$B$22,$B$16,$B$20,$AO$6,$AJ$2,$AP$6,$B$21)</f>
        <v>70.160204508417351</v>
      </c>
      <c r="BL24" s="34">
        <f ca="1">_xll.Export_ParabolicVol_VIXLikeOption($F$12:$F$28,$G$12:$G$28,$AL24,$AI24,BL$7,$B$6,$B$7,$B$8,$B$9,$B$10,$B$11,$B$12,$B$13,$B$14,$B$15,$B$22,$B$16,$B$20,$AO$6,$AJ$2,$AP$6,$B$21)</f>
        <v>72.44739687425367</v>
      </c>
      <c r="BM24" s="34">
        <f ca="1">_xll.Export_ParabolicVol_VIXLikeOption($F$12:$F$28,$G$12:$G$28,$AL24,$AI24,BM$7,$B$6,$B$7,$B$8,$B$9,$B$10,$B$11,$B$12,$B$13,$B$14,$B$15,$B$22,$B$16,$B$20,$AO$6,$AJ$2,$AP$6,$B$21)</f>
        <v>74.714195421918248</v>
      </c>
      <c r="BN24" s="34">
        <f ca="1">_xll.Export_ParabolicVol_VIXLikeOption($F$12:$F$28,$G$12:$G$28,$AL24,$AI24,BN$7,$B$6,$B$7,$B$8,$B$9,$B$10,$B$11,$B$12,$B$13,$B$14,$B$15,$B$22,$B$16,$B$20,$AO$6,$AJ$2,$AP$6,$B$21)</f>
        <v>76.959528673233322</v>
      </c>
      <c r="BO24" s="34">
        <f ca="1">_xll.Export_ParabolicVol_VIXLikeOption($F$12:$F$28,$G$12:$G$28,$AL24,$AI24,BO$7,$B$6,$B$7,$B$8,$B$9,$B$10,$B$11,$B$12,$B$13,$B$14,$B$15,$B$22,$B$16,$B$20,$AO$6,$AJ$2,$AP$6,$B$21)</f>
        <v>79.182126221483159</v>
      </c>
      <c r="BP24" s="34">
        <f ca="1">_xll.Export_ParabolicVol_VIXLikeOption($F$12:$F$28,$G$12:$G$28,$AL24,$AI24,BP$7,$B$6,$B$7,$B$8,$B$9,$B$10,$B$11,$B$12,$B$13,$B$14,$B$15,$B$22,$B$16,$B$20,$AO$6,$AJ$2,$AP$6,$B$21)</f>
        <v>81.38057034662873</v>
      </c>
    </row>
    <row r="25" spans="1:68" ht="19.5" thickBot="1">
      <c r="A25" s="203" t="s">
        <v>371</v>
      </c>
      <c r="B25" s="204"/>
      <c r="C25" s="205"/>
      <c r="E25" s="131">
        <v>44911</v>
      </c>
      <c r="F25" s="150">
        <v>25.6134636336276</v>
      </c>
      <c r="G25" s="13">
        <f t="shared" ca="1" si="2"/>
        <v>8.7638603696098567</v>
      </c>
      <c r="H25" s="154">
        <f ca="1">_xll.Export_ParabolicVol_VolSwap(0,G25,$B$6,$B$7,$B$8,$B$9,$B$10,$B$11,$B$12,$B$13,$B$14,$B$15,$F$12:$F$28,$G$12:$G$28,$B$22,$B$19,$B$20,$B$21)</f>
        <v>23.301097754248097</v>
      </c>
      <c r="I25" s="135">
        <v>0.20921374970996834</v>
      </c>
      <c r="M25" s="27">
        <v>1.7</v>
      </c>
      <c r="N25" s="5">
        <f ca="1">_xll.Export_VarianceSwap_ForwardVariance($F$12:$F$29,$G$12:$G$29,M24,M25,$B$21)</f>
        <v>24.814102525328831</v>
      </c>
      <c r="P25" s="216"/>
      <c r="Q25" s="27">
        <v>31</v>
      </c>
      <c r="R25" s="26">
        <f ca="1">_xll.Export_ParabolicVol_VarianceSwapOption($B$6,$B$7,$B$8,$B$9,$B$10,$F$12:$F$29,$G$12:$G$29,R$7,$Q25,$V$2,$Y$2,$B$11,$B$12,$B$13,$B$14,$B$15,$B$16,$B$20,$Q$5,$S$5,$B$21)</f>
        <v>335.74821088295909</v>
      </c>
      <c r="S25" s="26">
        <f ca="1">_xll.Export_ParabolicVol_VarianceSwapOption($B$6,$B$7,$B$8,$B$9,$B$10,$F$12:$F$29,$G$12:$G$29,S$7,$Q25,$V$2,$Y$2,$B$11,$B$12,$B$13,$B$14,$B$15,$B$16,$B$20,$Q$5,$S$5,$B$21)</f>
        <v>285.96919157513599</v>
      </c>
      <c r="T25" s="26">
        <f ca="1">_xll.Export_ParabolicVol_VarianceSwapOption($B$6,$B$7,$B$8,$B$9,$B$10,$F$12:$F$29,$G$12:$G$29,T$7,$Q25,$V$2,$Y$2,$B$11,$B$12,$B$13,$B$14,$B$15,$B$16,$B$20,$Q$5,$S$5,$B$21)</f>
        <v>260.67694079578428</v>
      </c>
      <c r="U25" s="26">
        <f ca="1">_xll.Export_ParabolicVol_VarianceSwapOption($B$6,$B$7,$B$8,$B$9,$B$10,$F$12:$F$29,$G$12:$G$29,U$7,$Q25,$V$2,$Y$2,$B$11,$B$12,$B$13,$B$14,$B$15,$B$16,$B$20,$Q$5,$S$5,$B$21)</f>
        <v>247.48962590095917</v>
      </c>
      <c r="V25" s="26">
        <f ca="1">_xll.Export_ParabolicVol_VarianceSwapOption($B$6,$B$7,$B$8,$B$9,$B$10,$F$12:$F$29,$G$12:$G$29,V$7,$Q25,$V$2,$Y$2,$B$11,$B$12,$B$13,$B$14,$B$15,$B$16,$B$20,$Q$5,$S$5,$B$21)</f>
        <v>235.50460947338561</v>
      </c>
      <c r="X25" s="223"/>
      <c r="Y25" s="27">
        <v>31</v>
      </c>
      <c r="Z25" s="29">
        <f ca="1">_xll.Export_ParabolicVol_VolSwapOption(Z$7,$V$2,$Y$2,$Y25,$B$6,$B$7,$B$8,$B$9,$B$10,$B$11,$B$12,$B$13,$B$14,$B$15,$F$12:$F$29,$G$12:$G$29,$B$22,$B$19,$B$20,$Y$5,$AA$5,$B$21)</f>
        <v>106.31514486643208</v>
      </c>
      <c r="AA25" s="29">
        <f ca="1">_xll.Export_ParabolicVol_VolSwapOption(AA$7,$V$2,$Y$2,$Y25,$B$6,$B$7,$B$8,$B$9,$B$10,$B$11,$B$12,$B$13,$B$14,$B$15,$F$12:$F$29,$G$12:$G$29,$B$22,$B$19,$B$20,$Y$5,$AA$5,$B$21)</f>
        <v>81.726785627720147</v>
      </c>
      <c r="AB25" s="29">
        <f ca="1">_xll.Export_ParabolicVol_VolSwapOption(AB$7,$V$2,$Y$2,$Y25,$B$6,$B$7,$B$8,$B$9,$B$10,$B$11,$B$12,$B$13,$B$14,$B$15,$F$12:$F$29,$G$12:$G$29,$B$22,$B$19,$B$20,$Y$5,$AA$5,$B$21)</f>
        <v>69.823064265476546</v>
      </c>
      <c r="AC25" s="29">
        <f ca="1">_xll.Export_ParabolicVol_VolSwapOption(AC$7,$V$2,$Y$2,$Y25,$B$6,$B$7,$B$8,$B$9,$B$10,$B$11,$B$12,$B$13,$B$14,$B$15,$F$12:$F$29,$G$12:$G$29,$B$22,$B$19,$B$20,$Y$5,$AA$5,$B$21)</f>
        <v>64.121473274500389</v>
      </c>
      <c r="AD25" s="29">
        <f ca="1">_xll.Export_ParabolicVol_VolSwapOption(AD$7,$V$2,$Y$2,$Y25,$B$6,$B$7,$B$8,$B$9,$B$10,$B$11,$B$12,$B$13,$B$14,$B$15,$F$12:$F$29,$G$12:$G$29,$B$22,$B$19,$B$20,$Y$5,$AA$5,$B$21)</f>
        <v>59.368994480816504</v>
      </c>
      <c r="AH25" s="42">
        <v>42237</v>
      </c>
      <c r="AI25" s="13">
        <f t="shared" ca="1" si="1"/>
        <v>1.4428473648186173</v>
      </c>
      <c r="AJ25" s="62">
        <v>2953</v>
      </c>
      <c r="AK25" s="32">
        <v>50</v>
      </c>
      <c r="AL25" s="26">
        <f ca="1">_xll.Export_VarianceSwap_VIXLike($F$12:$F$29,$G$12:$G$29,AI25,$AJ$2,$AJ$3,AJ25,AK25,$B$21)</f>
        <v>25.109273327807202</v>
      </c>
      <c r="AM25" s="156"/>
      <c r="AO25" s="3">
        <f t="shared" si="0"/>
        <v>42237</v>
      </c>
      <c r="AQ25" s="34">
        <f ca="1">_xll.Export_ParabolicVol_VIXLikeOption($F$12:$F$28,$G$12:$G$28,$AL25,$AI25,AQ$7,$B$6,$B$7,$B$8,$B$9,$B$10,$B$11,$B$12,$B$13,$B$14,$B$15,$B$22,$B$16,$B$20,$AO$6,$AJ$2,$AP$6,$B$21)</f>
        <v>-100</v>
      </c>
      <c r="AR25" s="34">
        <f ca="1">_xll.Export_ParabolicVol_VIXLikeOption($F$12:$F$28,$G$12:$G$28,$AL25,$AI25,AR$7,$B$6,$B$7,$B$8,$B$9,$B$10,$B$11,$B$12,$B$13,$B$14,$B$15,$B$22,$B$16,$B$20,$AO$6,$AJ$2,$AP$6,$B$21)</f>
        <v>-100</v>
      </c>
      <c r="AS25" s="34">
        <f ca="1">_xll.Export_ParabolicVol_VIXLikeOption($F$12:$F$28,$G$12:$G$28,$AL25,$AI25,AS$7,$B$6,$B$7,$B$8,$B$9,$B$10,$B$11,$B$12,$B$13,$B$14,$B$15,$B$22,$B$16,$B$20,$AO$6,$AJ$2,$AP$6,$B$21)</f>
        <v>-100</v>
      </c>
      <c r="AT25" s="34">
        <f ca="1">_xll.Export_ParabolicVol_VIXLikeOption($F$12:$F$28,$G$12:$G$28,$AL25,$AI25,AT$7,$B$6,$B$7,$B$8,$B$9,$B$10,$B$11,$B$12,$B$13,$B$14,$B$15,$B$22,$B$16,$B$20,$AO$6,$AJ$2,$AP$6,$B$21)</f>
        <v>-100</v>
      </c>
      <c r="AU25" s="34">
        <f ca="1">_xll.Export_ParabolicVol_VIXLikeOption($F$12:$F$28,$G$12:$G$28,$AL25,$AI25,AU$7,$B$6,$B$7,$B$8,$B$9,$B$10,$B$11,$B$12,$B$13,$B$14,$B$15,$B$22,$B$16,$B$20,$AO$6,$AJ$2,$AP$6,$B$21)</f>
        <v>22.038580258613717</v>
      </c>
      <c r="AV25" s="34">
        <f ca="1">_xll.Export_ParabolicVol_VIXLikeOption($F$12:$F$28,$G$12:$G$28,$AL25,$AI25,AV$7,$B$6,$B$7,$B$8,$B$9,$B$10,$B$11,$B$12,$B$13,$B$14,$B$15,$B$22,$B$16,$B$20,$AO$6,$AJ$2,$AP$6,$B$21)</f>
        <v>28.090242598443588</v>
      </c>
      <c r="AW25" s="34">
        <f ca="1">_xll.Export_ParabolicVol_VIXLikeOption($F$12:$F$28,$G$12:$G$28,$AL25,$AI25,AW$7,$B$6,$B$7,$B$8,$B$9,$B$10,$B$11,$B$12,$B$13,$B$14,$B$15,$B$22,$B$16,$B$20,$AO$6,$AJ$2,$AP$6,$B$21)</f>
        <v>32.308133829307536</v>
      </c>
      <c r="AX25" s="34">
        <f ca="1">_xll.Export_ParabolicVol_VIXLikeOption($F$12:$F$28,$G$12:$G$28,$AL25,$AI25,AX$7,$B$6,$B$7,$B$8,$B$9,$B$10,$B$11,$B$12,$B$13,$B$14,$B$15,$B$22,$B$16,$B$20,$AO$6,$AJ$2,$AP$6,$B$21)</f>
        <v>35.782101762370608</v>
      </c>
      <c r="AY25" s="34">
        <f ca="1">_xll.Export_ParabolicVol_VIXLikeOption($F$12:$F$28,$G$12:$G$28,$AL25,$AI25,AY$7,$B$6,$B$7,$B$8,$B$9,$B$10,$B$11,$B$12,$B$13,$B$14,$B$15,$B$22,$B$16,$B$20,$AO$6,$AJ$2,$AP$6,$B$21)</f>
        <v>38.855309334555329</v>
      </c>
      <c r="AZ25" s="34">
        <f ca="1">_xll.Export_ParabolicVol_VIXLikeOption($F$12:$F$28,$G$12:$G$28,$AL25,$AI25,AZ$7,$B$6,$B$7,$B$8,$B$9,$B$10,$B$11,$B$12,$B$13,$B$14,$B$15,$B$22,$B$16,$B$20,$AO$6,$AJ$2,$AP$6,$B$21)</f>
        <v>41.685768140633073</v>
      </c>
      <c r="BA25" s="34">
        <f ca="1">_xll.Export_ParabolicVol_VIXLikeOption($F$12:$F$28,$G$12:$G$28,$AL25,$AI25,BA$7,$B$6,$B$7,$B$8,$B$9,$B$10,$B$11,$B$12,$B$13,$B$14,$B$15,$B$22,$B$16,$B$20,$AO$6,$AJ$2,$AP$6,$B$21)</f>
        <v>44.359275301035197</v>
      </c>
      <c r="BB25" s="34">
        <f ca="1">_xll.Export_ParabolicVol_VIXLikeOption($F$12:$F$28,$G$12:$G$28,$AL25,$AI25,BB$7,$B$6,$B$7,$B$8,$B$9,$B$10,$B$11,$B$12,$B$13,$B$14,$B$15,$B$22,$B$16,$B$20,$AO$6,$AJ$2,$AP$6,$B$21)</f>
        <v>46.926760296264639</v>
      </c>
      <c r="BC25" s="34">
        <f ca="1">_xll.Export_ParabolicVol_VIXLikeOption($F$12:$F$28,$G$12:$G$28,$AL25,$AI25,BC$7,$B$6,$B$7,$B$8,$B$9,$B$10,$B$11,$B$12,$B$13,$B$14,$B$15,$B$22,$B$16,$B$20,$AO$6,$AJ$2,$AP$6,$B$21)</f>
        <v>49.420051501196035</v>
      </c>
      <c r="BD25" s="34">
        <f ca="1">_xll.Export_ParabolicVol_VIXLikeOption($F$12:$F$28,$G$12:$G$28,$AL25,$AI25,BD$7,$B$6,$B$7,$B$8,$B$9,$B$10,$B$11,$B$12,$B$13,$B$14,$B$15,$B$22,$B$16,$B$20,$AO$6,$AJ$2,$AP$6,$B$21)</f>
        <v>51.859621462876703</v>
      </c>
      <c r="BE25" s="34">
        <f ca="1">_xll.Export_ParabolicVol_VIXLikeOption($F$12:$F$28,$G$12:$G$28,$AL25,$AI25,BE$7,$B$6,$B$7,$B$8,$B$9,$B$10,$B$11,$B$12,$B$13,$B$14,$B$15,$B$22,$B$16,$B$20,$AO$6,$AJ$2,$AP$6,$B$21)</f>
        <v>54.25880705212888</v>
      </c>
      <c r="BF25" s="34">
        <f ca="1">_xll.Export_ParabolicVol_VIXLikeOption($F$12:$F$28,$G$12:$G$28,$AL25,$AI25,BF$7,$B$6,$B$7,$B$8,$B$9,$B$10,$B$11,$B$12,$B$13,$B$14,$B$15,$B$22,$B$16,$B$20,$AO$6,$AJ$2,$AP$6,$B$21)</f>
        <v>56.626285627886844</v>
      </c>
      <c r="BG25" s="34">
        <f ca="1">_xll.Export_ParabolicVol_VIXLikeOption($F$12:$F$28,$G$12:$G$28,$AL25,$AI25,BG$7,$B$6,$B$7,$B$8,$B$9,$B$10,$B$11,$B$12,$B$13,$B$14,$B$15,$B$22,$B$16,$B$20,$AO$6,$AJ$2,$AP$6,$B$21)</f>
        <v>58.967608259297357</v>
      </c>
      <c r="BH25" s="34">
        <f ca="1">_xll.Export_ParabolicVol_VIXLikeOption($F$12:$F$28,$G$12:$G$28,$AL25,$AI25,BH$7,$B$6,$B$7,$B$8,$B$9,$B$10,$B$11,$B$12,$B$13,$B$14,$B$15,$B$22,$B$16,$B$20,$AO$6,$AJ$2,$AP$6,$B$21)</f>
        <v>61.286186971095056</v>
      </c>
      <c r="BI25" s="34">
        <f ca="1">_xll.Export_ParabolicVol_VIXLikeOption($F$12:$F$28,$G$12:$G$28,$AL25,$AI25,BI$7,$B$6,$B$7,$B$8,$B$9,$B$10,$B$11,$B$12,$B$13,$B$14,$B$15,$B$22,$B$16,$B$20,$AO$6,$AJ$2,$AP$6,$B$21)</f>
        <v>63.583948632203182</v>
      </c>
      <c r="BJ25" s="34">
        <f ca="1">_xll.Export_ParabolicVol_VIXLikeOption($F$12:$F$28,$G$12:$G$28,$AL25,$AI25,BJ$7,$B$6,$B$7,$B$8,$B$9,$B$10,$B$11,$B$12,$B$13,$B$14,$B$15,$B$22,$B$16,$B$20,$AO$6,$AJ$2,$AP$6,$B$21)</f>
        <v>65.861776881395144</v>
      </c>
      <c r="BK25" s="34">
        <f ca="1">_xll.Export_ParabolicVol_VIXLikeOption($F$12:$F$28,$G$12:$G$28,$AL25,$AI25,BK$7,$B$6,$B$7,$B$8,$B$9,$B$10,$B$11,$B$12,$B$13,$B$14,$B$15,$B$22,$B$16,$B$20,$AO$6,$AJ$2,$AP$6,$B$21)</f>
        <v>68.119815155608237</v>
      </c>
      <c r="BL25" s="34">
        <f ca="1">_xll.Export_ParabolicVol_VIXLikeOption($F$12:$F$28,$G$12:$G$28,$AL25,$AI25,BL$7,$B$6,$B$7,$B$8,$B$9,$B$10,$B$11,$B$12,$B$13,$B$14,$B$15,$B$22,$B$16,$B$20,$AO$6,$AJ$2,$AP$6,$B$21)</f>
        <v>70.357676736143077</v>
      </c>
      <c r="BM25" s="34">
        <f ca="1">_xll.Export_ParabolicVol_VIXLikeOption($F$12:$F$28,$G$12:$G$28,$AL25,$AI25,BM$7,$B$6,$B$7,$B$8,$B$9,$B$10,$B$11,$B$12,$B$13,$B$14,$B$15,$B$22,$B$16,$B$20,$AO$6,$AJ$2,$AP$6,$B$21)</f>
        <v>72.574591676409398</v>
      </c>
      <c r="BN25" s="34">
        <f ca="1">_xll.Export_ParabolicVol_VIXLikeOption($F$12:$F$28,$G$12:$G$28,$AL25,$AI25,BN$7,$B$6,$B$7,$B$8,$B$9,$B$10,$B$11,$B$12,$B$13,$B$14,$B$15,$B$22,$B$16,$B$20,$AO$6,$AJ$2,$AP$6,$B$21)</f>
        <v>74.769510557867306</v>
      </c>
      <c r="BO25" s="34">
        <f ca="1">_xll.Export_ParabolicVol_VIXLikeOption($F$12:$F$28,$G$12:$G$28,$AL25,$AI25,BO$7,$B$6,$B$7,$B$8,$B$9,$B$10,$B$11,$B$12,$B$13,$B$14,$B$15,$B$22,$B$16,$B$20,$AO$6,$AJ$2,$AP$6,$B$21)</f>
        <v>76.941178661601711</v>
      </c>
      <c r="BP25" s="34">
        <f ca="1">_xll.Export_ParabolicVol_VIXLikeOption($F$12:$F$28,$G$12:$G$28,$AL25,$AI25,BP$7,$B$6,$B$7,$B$8,$B$9,$B$10,$B$11,$B$12,$B$13,$B$14,$B$15,$B$22,$B$16,$B$20,$AO$6,$AJ$2,$AP$6,$B$21)</f>
        <v>79.088189938335802</v>
      </c>
    </row>
    <row r="26" spans="1:68" ht="15.75" thickBot="1">
      <c r="A26" s="64" t="s">
        <v>370</v>
      </c>
      <c r="B26" s="65" t="s">
        <v>369</v>
      </c>
      <c r="C26" s="65" t="s">
        <v>372</v>
      </c>
      <c r="E26" s="131">
        <v>46738</v>
      </c>
      <c r="F26" s="150">
        <v>27.306618789302899</v>
      </c>
      <c r="G26" s="13">
        <f t="shared" ca="1" si="2"/>
        <v>13.765913757700206</v>
      </c>
      <c r="H26" s="154">
        <f ca="1">_xll.Export_ParabolicVol_VolSwap(0,G26,$B$6,$B$7,$B$8,$B$9,$B$10,$B$11,$B$12,$B$13,$B$14,$B$15,$F$12:$F$28,$G$12:$G$28,$B$22,$B$19,$B$20,$B$21)</f>
        <v>24.63628841521502</v>
      </c>
      <c r="I26" s="135">
        <v>0.18800310291307371</v>
      </c>
      <c r="M26" s="27">
        <v>1.8</v>
      </c>
      <c r="N26" s="5">
        <f ca="1">_xll.Export_VarianceSwap_ForwardVariance($F$12:$F$29,$G$12:$G$29,M25,M26,$B$21)</f>
        <v>24.688519774409414</v>
      </c>
      <c r="P26" s="216"/>
      <c r="Q26" s="27">
        <v>32</v>
      </c>
      <c r="R26" s="26">
        <f ca="1">_xll.Export_ParabolicVol_VarianceSwapOption($B$6,$B$7,$B$8,$B$9,$B$10,$F$12:$F$29,$G$12:$G$29,R$7,$Q26,$V$2,$Y$2,$B$11,$B$12,$B$13,$B$14,$B$15,$B$16,$B$20,$Q$5,$S$5,$B$21)</f>
        <v>342.59759032460988</v>
      </c>
      <c r="S26" s="26">
        <f ca="1">_xll.Export_ParabolicVol_VarianceSwapOption($B$6,$B$7,$B$8,$B$9,$B$10,$F$12:$F$29,$G$12:$G$29,S$7,$Q26,$V$2,$Y$2,$B$11,$B$12,$B$13,$B$14,$B$15,$B$16,$B$20,$Q$5,$S$5,$B$21)</f>
        <v>292.73625663627894</v>
      </c>
      <c r="T26" s="26">
        <f ca="1">_xll.Export_ParabolicVol_VarianceSwapOption($B$6,$B$7,$B$8,$B$9,$B$10,$F$12:$F$29,$G$12:$G$29,T$7,$Q26,$V$2,$Y$2,$B$11,$B$12,$B$13,$B$14,$B$15,$B$16,$B$20,$Q$5,$S$5,$B$21)</f>
        <v>267.32075382419453</v>
      </c>
      <c r="U26" s="26">
        <f ca="1">_xll.Export_ParabolicVol_VarianceSwapOption($B$6,$B$7,$B$8,$B$9,$B$10,$F$12:$F$29,$G$12:$G$29,U$7,$Q26,$V$2,$Y$2,$B$11,$B$12,$B$13,$B$14,$B$15,$B$16,$B$20,$Q$5,$S$5,$B$21)</f>
        <v>254.0320088160513</v>
      </c>
      <c r="V26" s="26">
        <f ca="1">_xll.Export_ParabolicVol_VarianceSwapOption($B$6,$B$7,$B$8,$B$9,$B$10,$F$12:$F$29,$G$12:$G$29,V$7,$Q26,$V$2,$Y$2,$B$11,$B$12,$B$13,$B$14,$B$15,$B$16,$B$20,$Q$5,$S$5,$B$21)</f>
        <v>241.92067351743839</v>
      </c>
      <c r="X26" s="223"/>
      <c r="Y26" s="27">
        <v>32</v>
      </c>
      <c r="Z26" s="29">
        <f ca="1">_xll.Export_ParabolicVol_VolSwapOption(Z$7,$V$2,$Y$2,$Y26,$B$6,$B$7,$B$8,$B$9,$B$10,$B$11,$B$12,$B$13,$B$14,$B$15,$F$12:$F$29,$G$12:$G$29,$B$22,$B$19,$B$20,$Y$5,$AA$5,$B$21)</f>
        <v>109.58265522244612</v>
      </c>
      <c r="AA26" s="29">
        <f ca="1">_xll.Export_ParabolicVol_VolSwapOption(AA$7,$V$2,$Y$2,$Y26,$B$6,$B$7,$B$8,$B$9,$B$10,$B$11,$B$12,$B$13,$B$14,$B$15,$F$12:$F$29,$G$12:$G$29,$B$22,$B$19,$B$20,$Y$5,$AA$5,$B$21)</f>
        <v>84.559579551165015</v>
      </c>
      <c r="AB26" s="29">
        <f ca="1">_xll.Export_ParabolicVol_VolSwapOption(AB$7,$V$2,$Y$2,$Y26,$B$6,$B$7,$B$8,$B$9,$B$10,$B$11,$B$12,$B$13,$B$14,$B$15,$F$12:$F$29,$G$12:$G$29,$B$22,$B$19,$B$20,$Y$5,$AA$5,$B$21)</f>
        <v>72.400840716287647</v>
      </c>
      <c r="AC26" s="29">
        <f ca="1">_xll.Export_ParabolicVol_VolSwapOption(AC$7,$V$2,$Y$2,$Y26,$B$6,$B$7,$B$8,$B$9,$B$10,$B$11,$B$12,$B$13,$B$14,$B$15,$F$12:$F$29,$G$12:$G$29,$B$22,$B$19,$B$20,$Y$5,$AA$5,$B$21)</f>
        <v>66.56750730274527</v>
      </c>
      <c r="AD26" s="29">
        <f ca="1">_xll.Export_ParabolicVol_VolSwapOption(AD$7,$V$2,$Y$2,$Y26,$B$6,$B$7,$B$8,$B$9,$B$10,$B$11,$B$12,$B$13,$B$14,$B$15,$F$12:$F$29,$G$12:$G$29,$B$22,$B$19,$B$20,$Y$5,$AA$5,$B$21)</f>
        <v>61.699548984946375</v>
      </c>
      <c r="AH26" s="42">
        <v>42265</v>
      </c>
      <c r="AI26" s="13">
        <f t="shared" ca="1" si="1"/>
        <v>1.5195071868583163</v>
      </c>
      <c r="AJ26" s="62">
        <v>2953</v>
      </c>
      <c r="AK26" s="32">
        <v>50</v>
      </c>
      <c r="AL26" s="26">
        <f ca="1">_xll.Export_VarianceSwap_VIXLike($F$12:$F$29,$G$12:$G$29,AI26,$AJ$2,$AJ$3,AJ26,AK26,$B$21)</f>
        <v>25.20477547938339</v>
      </c>
      <c r="AM26" s="156"/>
      <c r="AO26" s="3">
        <f t="shared" si="0"/>
        <v>42265</v>
      </c>
      <c r="AQ26" s="34">
        <f ca="1">_xll.Export_ParabolicVol_VIXLikeOption($F$12:$F$28,$G$12:$G$28,$AL26,$AI26,AQ$7,$B$6,$B$7,$B$8,$B$9,$B$10,$B$11,$B$12,$B$13,$B$14,$B$15,$B$22,$B$16,$B$20,$AO$6,$AJ$2,$AP$6,$B$21)</f>
        <v>-100</v>
      </c>
      <c r="AR26" s="34">
        <f ca="1">_xll.Export_ParabolicVol_VIXLikeOption($F$12:$F$28,$G$12:$G$28,$AL26,$AI26,AR$7,$B$6,$B$7,$B$8,$B$9,$B$10,$B$11,$B$12,$B$13,$B$14,$B$15,$B$22,$B$16,$B$20,$AO$6,$AJ$2,$AP$6,$B$21)</f>
        <v>-100</v>
      </c>
      <c r="AS26" s="34">
        <f ca="1">_xll.Export_ParabolicVol_VIXLikeOption($F$12:$F$28,$G$12:$G$28,$AL26,$AI26,AS$7,$B$6,$B$7,$B$8,$B$9,$B$10,$B$11,$B$12,$B$13,$B$14,$B$15,$B$22,$B$16,$B$20,$AO$6,$AJ$2,$AP$6,$B$21)</f>
        <v>-100</v>
      </c>
      <c r="AT26" s="34">
        <f ca="1">_xll.Export_ParabolicVol_VIXLikeOption($F$12:$F$28,$G$12:$G$28,$AL26,$AI26,AT$7,$B$6,$B$7,$B$8,$B$9,$B$10,$B$11,$B$12,$B$13,$B$14,$B$15,$B$22,$B$16,$B$20,$AO$6,$AJ$2,$AP$6,$B$21)</f>
        <v>-100</v>
      </c>
      <c r="AU26" s="34">
        <f ca="1">_xll.Export_ParabolicVol_VIXLikeOption($F$12:$F$28,$G$12:$G$28,$AL26,$AI26,AU$7,$B$6,$B$7,$B$8,$B$9,$B$10,$B$11,$B$12,$B$13,$B$14,$B$15,$B$22,$B$16,$B$20,$AO$6,$AJ$2,$AP$6,$B$21)</f>
        <v>21.089716148003497</v>
      </c>
      <c r="AV26" s="34">
        <f ca="1">_xll.Export_ParabolicVol_VIXLikeOption($F$12:$F$28,$G$12:$G$28,$AL26,$AI26,AV$7,$B$6,$B$7,$B$8,$B$9,$B$10,$B$11,$B$12,$B$13,$B$14,$B$15,$B$22,$B$16,$B$20,$AO$6,$AJ$2,$AP$6,$B$21)</f>
        <v>27.226071938127006</v>
      </c>
      <c r="AW26" s="34">
        <f ca="1">_xll.Export_ParabolicVol_VIXLikeOption($F$12:$F$28,$G$12:$G$28,$AL26,$AI26,AW$7,$B$6,$B$7,$B$8,$B$9,$B$10,$B$11,$B$12,$B$13,$B$14,$B$15,$B$22,$B$16,$B$20,$AO$6,$AJ$2,$AP$6,$B$21)</f>
        <v>31.438008619500369</v>
      </c>
      <c r="AX26" s="34">
        <f ca="1">_xll.Export_ParabolicVol_VIXLikeOption($F$12:$F$28,$G$12:$G$28,$AL26,$AI26,AX$7,$B$6,$B$7,$B$8,$B$9,$B$10,$B$11,$B$12,$B$13,$B$14,$B$15,$B$22,$B$16,$B$20,$AO$6,$AJ$2,$AP$6,$B$21)</f>
        <v>34.891926374273929</v>
      </c>
      <c r="AY26" s="34">
        <f ca="1">_xll.Export_ParabolicVol_VIXLikeOption($F$12:$F$28,$G$12:$G$28,$AL26,$AI26,AY$7,$B$6,$B$7,$B$8,$B$9,$B$10,$B$11,$B$12,$B$13,$B$14,$B$15,$B$22,$B$16,$B$20,$AO$6,$AJ$2,$AP$6,$B$21)</f>
        <v>37.941213672695596</v>
      </c>
      <c r="AZ26" s="34">
        <f ca="1">_xll.Export_ParabolicVol_VIXLikeOption($F$12:$F$28,$G$12:$G$28,$AL26,$AI26,AZ$7,$B$6,$B$7,$B$8,$B$9,$B$10,$B$11,$B$12,$B$13,$B$14,$B$15,$B$22,$B$16,$B$20,$AO$6,$AJ$2,$AP$6,$B$21)</f>
        <v>40.746367118193049</v>
      </c>
      <c r="BA26" s="34">
        <f ca="1">_xll.Export_ParabolicVol_VIXLikeOption($F$12:$F$28,$G$12:$G$28,$AL26,$AI26,BA$7,$B$6,$B$7,$B$8,$B$9,$B$10,$B$11,$B$12,$B$13,$B$14,$B$15,$B$22,$B$16,$B$20,$AO$6,$AJ$2,$AP$6,$B$21)</f>
        <v>43.393908491956054</v>
      </c>
      <c r="BB26" s="34">
        <f ca="1">_xll.Export_ParabolicVol_VIXLikeOption($F$12:$F$28,$G$12:$G$28,$AL26,$AI26,BB$7,$B$6,$B$7,$B$8,$B$9,$B$10,$B$11,$B$12,$B$13,$B$14,$B$15,$B$22,$B$16,$B$20,$AO$6,$AJ$2,$AP$6,$B$21)</f>
        <v>45.934974039259593</v>
      </c>
      <c r="BC26" s="34">
        <f ca="1">_xll.Export_ParabolicVol_VIXLikeOption($F$12:$F$28,$G$12:$G$28,$AL26,$AI26,BC$7,$B$6,$B$7,$B$8,$B$9,$B$10,$B$11,$B$12,$B$13,$B$14,$B$15,$B$22,$B$16,$B$20,$AO$6,$AJ$2,$AP$6,$B$21)</f>
        <v>48.401429587239939</v>
      </c>
      <c r="BD26" s="34">
        <f ca="1">_xll.Export_ParabolicVol_VIXLikeOption($F$12:$F$28,$G$12:$G$28,$AL26,$AI26,BD$7,$B$6,$B$7,$B$8,$B$9,$B$10,$B$11,$B$12,$B$13,$B$14,$B$15,$B$22,$B$16,$B$20,$AO$6,$AJ$2,$AP$6,$B$21)</f>
        <v>50.813730217517893</v>
      </c>
      <c r="BE26" s="34">
        <f ca="1">_xll.Export_ParabolicVol_VIXLikeOption($F$12:$F$28,$G$12:$G$28,$AL26,$AI26,BE$7,$B$6,$B$7,$B$8,$B$9,$B$10,$B$11,$B$12,$B$13,$B$14,$B$15,$B$22,$B$16,$B$20,$AO$6,$AJ$2,$AP$6,$B$21)</f>
        <v>53.185180640088284</v>
      </c>
      <c r="BF26" s="34">
        <f ca="1">_xll.Export_ParabolicVol_VIXLikeOption($F$12:$F$28,$G$12:$G$28,$AL26,$AI26,BF$7,$B$6,$B$7,$B$8,$B$9,$B$10,$B$11,$B$12,$B$13,$B$14,$B$15,$B$22,$B$16,$B$20,$AO$6,$AJ$2,$AP$6,$B$21)</f>
        <v>55.524425233330646</v>
      </c>
      <c r="BG26" s="34">
        <f ca="1">_xll.Export_ParabolicVol_VIXLikeOption($F$12:$F$28,$G$12:$G$28,$AL26,$AI26,BG$7,$B$6,$B$7,$B$8,$B$9,$B$10,$B$11,$B$12,$B$13,$B$14,$B$15,$B$22,$B$16,$B$20,$AO$6,$AJ$2,$AP$6,$B$21)</f>
        <v>57.836985233789385</v>
      </c>
      <c r="BH26" s="34">
        <f ca="1">_xll.Export_ParabolicVol_VIXLikeOption($F$12:$F$28,$G$12:$G$28,$AL26,$AI26,BH$7,$B$6,$B$7,$B$8,$B$9,$B$10,$B$11,$B$12,$B$13,$B$14,$B$15,$B$22,$B$16,$B$20,$AO$6,$AJ$2,$AP$6,$B$21)</f>
        <v>60.126246258846237</v>
      </c>
      <c r="BI26" s="34">
        <f ca="1">_xll.Export_ParabolicVol_VIXLikeOption($F$12:$F$28,$G$12:$G$28,$AL26,$AI26,BI$7,$B$6,$B$7,$B$8,$B$9,$B$10,$B$11,$B$12,$B$13,$B$14,$B$15,$B$22,$B$16,$B$20,$AO$6,$AJ$2,$AP$6,$B$21)</f>
        <v>62.394111277519436</v>
      </c>
      <c r="BJ26" s="34">
        <f ca="1">_xll.Export_ParabolicVol_VIXLikeOption($F$12:$F$28,$G$12:$G$28,$AL26,$AI26,BJ$7,$B$6,$B$7,$B$8,$B$9,$B$10,$B$11,$B$12,$B$13,$B$14,$B$15,$B$22,$B$16,$B$20,$AO$6,$AJ$2,$AP$6,$B$21)</f>
        <v>64.641441443403025</v>
      </c>
      <c r="BK26" s="34">
        <f ca="1">_xll.Export_ParabolicVol_VIXLikeOption($F$12:$F$28,$G$12:$G$28,$AL26,$AI26,BK$7,$B$6,$B$7,$B$8,$B$9,$B$10,$B$11,$B$12,$B$13,$B$14,$B$15,$B$22,$B$16,$B$20,$AO$6,$AJ$2,$AP$6,$B$21)</f>
        <v>66.868358254085123</v>
      </c>
      <c r="BL26" s="34">
        <f ca="1">_xll.Export_ParabolicVol_VIXLikeOption($F$12:$F$28,$G$12:$G$28,$AL26,$AI26,BL$7,$B$6,$B$7,$B$8,$B$9,$B$10,$B$11,$B$12,$B$13,$B$14,$B$15,$B$22,$B$16,$B$20,$AO$6,$AJ$2,$AP$6,$B$21)</f>
        <v>69.074453079720215</v>
      </c>
      <c r="BM26" s="34">
        <f ca="1">_xll.Export_ParabolicVol_VIXLikeOption($F$12:$F$28,$G$12:$G$28,$AL26,$AI26,BM$7,$B$6,$B$7,$B$8,$B$9,$B$10,$B$11,$B$12,$B$13,$B$14,$B$15,$B$22,$B$16,$B$20,$AO$6,$AJ$2,$AP$6,$B$21)</f>
        <v>71.258933933267627</v>
      </c>
      <c r="BN26" s="34">
        <f ca="1">_xll.Export_ParabolicVol_VIXLikeOption($F$12:$F$28,$G$12:$G$28,$AL26,$AI26,BN$7,$B$6,$B$7,$B$8,$B$9,$B$10,$B$11,$B$12,$B$13,$B$14,$B$15,$B$22,$B$16,$B$20,$AO$6,$AJ$2,$AP$6,$B$21)</f>
        <v>73.420729388893818</v>
      </c>
      <c r="BO26" s="34">
        <f ca="1">_xll.Export_ParabolicVol_VIXLikeOption($F$12:$F$28,$G$12:$G$28,$AL26,$AI26,BO$7,$B$6,$B$7,$B$8,$B$9,$B$10,$B$11,$B$12,$B$13,$B$14,$B$15,$B$22,$B$16,$B$20,$AO$6,$AJ$2,$AP$6,$B$21)</f>
        <v>75.558563179173447</v>
      </c>
      <c r="BP26" s="34">
        <f ca="1">_xll.Export_ParabolicVol_VIXLikeOption($F$12:$F$28,$G$12:$G$28,$AL26,$AI26,BP$7,$B$6,$B$7,$B$8,$B$9,$B$10,$B$11,$B$12,$B$13,$B$14,$B$15,$B$22,$B$16,$B$20,$AO$6,$AJ$2,$AP$6,$B$21)</f>
        <v>77.671008795220473</v>
      </c>
    </row>
    <row r="27" spans="1:68" ht="15.75" thickBot="1">
      <c r="A27">
        <v>10</v>
      </c>
      <c r="B27" s="36">
        <f ca="1">(AV8-OLD_premiumoption!O53)</f>
        <v>70.913759749930406</v>
      </c>
      <c r="C27">
        <f ca="1">B27*A27*B27</f>
        <v>50287.613218708502</v>
      </c>
      <c r="E27" s="125">
        <v>47104</v>
      </c>
      <c r="F27" s="151">
        <v>27.2863872812251</v>
      </c>
      <c r="G27" s="13">
        <f t="shared" ca="1" si="2"/>
        <v>14.767967145790555</v>
      </c>
      <c r="H27" s="154">
        <f ca="1">_xll.Export_ParabolicVol_VolSwap(0,G27,$B$6,$B$7,$B$8,$B$9,$B$10,$B$11,$B$12,$B$13,$B$14,$B$15,$F$12:$F$28,$G$12:$G$28,$B$22,$B$19,$B$20,$B$21)</f>
        <v>24.579232159989051</v>
      </c>
      <c r="I27" s="39"/>
      <c r="M27" s="27">
        <v>1.9</v>
      </c>
      <c r="N27" s="5">
        <f ca="1">_xll.Export_VarianceSwap_ForwardVariance($F$12:$F$29,$G$12:$G$29,M26,M27,$B$21)</f>
        <v>24.4893068199605</v>
      </c>
      <c r="P27" s="216"/>
      <c r="Q27" s="27">
        <v>33</v>
      </c>
      <c r="R27" s="26">
        <f ca="1">_xll.Export_ParabolicVol_VarianceSwapOption($B$6,$B$7,$B$8,$B$9,$B$10,$F$12:$F$29,$G$12:$G$29,R$7,$Q27,$V$2,$Y$2,$B$11,$B$12,$B$13,$B$14,$B$15,$B$16,$B$20,$Q$5,$S$5,$B$21)</f>
        <v>349.44081955831024</v>
      </c>
      <c r="S27" s="26">
        <f ca="1">_xll.Export_ParabolicVol_VarianceSwapOption($B$6,$B$7,$B$8,$B$9,$B$10,$F$12:$F$29,$G$12:$G$29,S$7,$Q27,$V$2,$Y$2,$B$11,$B$12,$B$13,$B$14,$B$15,$B$16,$B$20,$Q$5,$S$5,$B$21)</f>
        <v>299.49722278909314</v>
      </c>
      <c r="T27" s="26">
        <f ca="1">_xll.Export_ParabolicVol_VarianceSwapOption($B$6,$B$7,$B$8,$B$9,$B$10,$F$12:$F$29,$G$12:$G$29,T$7,$Q27,$V$2,$Y$2,$B$11,$B$12,$B$13,$B$14,$B$15,$B$16,$B$20,$Q$5,$S$5,$B$21)</f>
        <v>273.95847201297704</v>
      </c>
      <c r="U27" s="26">
        <f ca="1">_xll.Export_ParabolicVol_VarianceSwapOption($B$6,$B$7,$B$8,$B$9,$B$10,$F$12:$F$29,$G$12:$G$29,U$7,$Q27,$V$2,$Y$2,$B$11,$B$12,$B$13,$B$14,$B$15,$B$16,$B$20,$Q$5,$S$5,$B$21)</f>
        <v>260.56830252610143</v>
      </c>
      <c r="V27" s="26">
        <f ca="1">_xll.Export_ParabolicVol_VarianceSwapOption($B$6,$B$7,$B$8,$B$9,$B$10,$F$12:$F$29,$G$12:$G$29,V$7,$Q27,$V$2,$Y$2,$B$11,$B$12,$B$13,$B$14,$B$15,$B$16,$B$20,$Q$5,$S$5,$B$21)</f>
        <v>248.33070252137387</v>
      </c>
      <c r="X27" s="223"/>
      <c r="Y27" s="27">
        <v>33</v>
      </c>
      <c r="Z27" s="29">
        <f ca="1">_xll.Export_ParabolicVol_VolSwapOption(Z$7,$V$2,$Y$2,$Y27,$B$6,$B$7,$B$8,$B$9,$B$10,$B$11,$B$12,$B$13,$B$14,$B$15,$F$12:$F$29,$G$12:$G$29,$B$22,$B$19,$B$20,$Y$5,$AA$5,$B$21)</f>
        <v>112.84666219984723</v>
      </c>
      <c r="AA27" s="29">
        <f ca="1">_xll.Export_ParabolicVol_VolSwapOption(AA$7,$V$2,$Y$2,$Y27,$B$6,$B$7,$B$8,$B$9,$B$10,$B$11,$B$12,$B$13,$B$14,$B$15,$F$12:$F$29,$G$12:$G$29,$B$22,$B$19,$B$20,$Y$5,$AA$5,$B$21)</f>
        <v>87.38354804787717</v>
      </c>
      <c r="AB27" s="29">
        <f ca="1">_xll.Export_ParabolicVol_VolSwapOption(AB$7,$V$2,$Y$2,$Y27,$B$6,$B$7,$B$8,$B$9,$B$10,$B$11,$B$12,$B$13,$B$14,$B$15,$F$12:$F$29,$G$12:$G$29,$B$22,$B$19,$B$20,$Y$5,$AA$5,$B$21)</f>
        <v>74.968669434140182</v>
      </c>
      <c r="AC27" s="29">
        <f ca="1">_xll.Export_ParabolicVol_VolSwapOption(AC$7,$V$2,$Y$2,$Y27,$B$6,$B$7,$B$8,$B$9,$B$10,$B$11,$B$12,$B$13,$B$14,$B$15,$F$12:$F$29,$G$12:$G$29,$B$22,$B$19,$B$20,$Y$5,$AA$5,$B$21)</f>
        <v>69.003565172645281</v>
      </c>
      <c r="AD27" s="29">
        <f ca="1">_xll.Export_ParabolicVol_VolSwapOption(AD$7,$V$2,$Y$2,$Y27,$B$6,$B$7,$B$8,$B$9,$B$10,$B$11,$B$12,$B$13,$B$14,$B$15,$F$12:$F$29,$G$12:$G$29,$B$22,$B$19,$B$20,$Y$5,$AA$5,$B$21)</f>
        <v>64.020511490550376</v>
      </c>
      <c r="AH27" s="42">
        <v>42293</v>
      </c>
      <c r="AI27" s="13">
        <f t="shared" ca="1" si="1"/>
        <v>1.5961670088980151</v>
      </c>
      <c r="AJ27" s="62">
        <v>2953</v>
      </c>
      <c r="AK27" s="32">
        <v>50</v>
      </c>
      <c r="AL27" s="26">
        <f ca="1">_xll.Export_VarianceSwap_VIXLike($F$12:$F$29,$G$12:$G$29,AI27,$AJ$2,$AJ$3,AJ27,AK27,$B$21)</f>
        <v>25.219018535035136</v>
      </c>
      <c r="AM27" s="156"/>
      <c r="AO27" s="3">
        <f t="shared" si="0"/>
        <v>42293</v>
      </c>
      <c r="AQ27" s="34">
        <f ca="1">_xll.Export_ParabolicVol_VIXLikeOption($F$12:$F$28,$G$12:$G$28,$AL27,$AI27,AQ$7,$B$6,$B$7,$B$8,$B$9,$B$10,$B$11,$B$12,$B$13,$B$14,$B$15,$B$22,$B$16,$B$20,$AO$6,$AJ$2,$AP$6,$B$21)</f>
        <v>-100</v>
      </c>
      <c r="AR27" s="34">
        <f ca="1">_xll.Export_ParabolicVol_VIXLikeOption($F$12:$F$28,$G$12:$G$28,$AL27,$AI27,AR$7,$B$6,$B$7,$B$8,$B$9,$B$10,$B$11,$B$12,$B$13,$B$14,$B$15,$B$22,$B$16,$B$20,$AO$6,$AJ$2,$AP$6,$B$21)</f>
        <v>-100</v>
      </c>
      <c r="AS27" s="34">
        <f ca="1">_xll.Export_ParabolicVol_VIXLikeOption($F$12:$F$28,$G$12:$G$28,$AL27,$AI27,AS$7,$B$6,$B$7,$B$8,$B$9,$B$10,$B$11,$B$12,$B$13,$B$14,$B$15,$B$22,$B$16,$B$20,$AO$6,$AJ$2,$AP$6,$B$21)</f>
        <v>-100</v>
      </c>
      <c r="AT27" s="34">
        <f ca="1">_xll.Export_ParabolicVol_VIXLikeOption($F$12:$F$28,$G$12:$G$28,$AL27,$AI27,AT$7,$B$6,$B$7,$B$8,$B$9,$B$10,$B$11,$B$12,$B$13,$B$14,$B$15,$B$22,$B$16,$B$20,$AO$6,$AJ$2,$AP$6,$B$21)</f>
        <v>-100</v>
      </c>
      <c r="AU27" s="34">
        <f ca="1">_xll.Export_ParabolicVol_VIXLikeOption($F$12:$F$28,$G$12:$G$28,$AL27,$AI27,AU$7,$B$6,$B$7,$B$8,$B$9,$B$10,$B$11,$B$12,$B$13,$B$14,$B$15,$B$22,$B$16,$B$20,$AO$6,$AJ$2,$AP$6,$B$21)</f>
        <v>20.673299822726111</v>
      </c>
      <c r="AV27" s="34">
        <f ca="1">_xll.Export_ParabolicVol_VIXLikeOption($F$12:$F$28,$G$12:$G$28,$AL27,$AI27,AV$7,$B$6,$B$7,$B$8,$B$9,$B$10,$B$11,$B$12,$B$13,$B$14,$B$15,$B$22,$B$16,$B$20,$AO$6,$AJ$2,$AP$6,$B$21)</f>
        <v>26.708888020729045</v>
      </c>
      <c r="AW27" s="34">
        <f ca="1">_xll.Export_ParabolicVol_VIXLikeOption($F$12:$F$28,$G$12:$G$28,$AL27,$AI27,AW$7,$B$6,$B$7,$B$8,$B$9,$B$10,$B$11,$B$12,$B$13,$B$14,$B$15,$B$22,$B$16,$B$20,$AO$6,$AJ$2,$AP$6,$B$21)</f>
        <v>30.861994827840643</v>
      </c>
      <c r="AX27" s="34">
        <f ca="1">_xll.Export_ParabolicVol_VIXLikeOption($F$12:$F$28,$G$12:$G$28,$AL27,$AI27,AX$7,$B$6,$B$7,$B$8,$B$9,$B$10,$B$11,$B$12,$B$13,$B$14,$B$15,$B$22,$B$16,$B$20,$AO$6,$AJ$2,$AP$6,$B$21)</f>
        <v>34.273246897049404</v>
      </c>
      <c r="AY27" s="34">
        <f ca="1">_xll.Export_ParabolicVol_VIXLikeOption($F$12:$F$28,$G$12:$G$28,$AL27,$AI27,AY$7,$B$6,$B$7,$B$8,$B$9,$B$10,$B$11,$B$12,$B$13,$B$14,$B$15,$B$22,$B$16,$B$20,$AO$6,$AJ$2,$AP$6,$B$21)</f>
        <v>37.288400501943578</v>
      </c>
      <c r="AZ27" s="34">
        <f ca="1">_xll.Export_ParabolicVol_VIXLikeOption($F$12:$F$28,$G$12:$G$28,$AL27,$AI27,AZ$7,$B$6,$B$7,$B$8,$B$9,$B$10,$B$11,$B$12,$B$13,$B$14,$B$15,$B$22,$B$16,$B$20,$AO$6,$AJ$2,$AP$6,$B$21)</f>
        <v>40.064452473523019</v>
      </c>
      <c r="BA27" s="34">
        <f ca="1">_xll.Export_ParabolicVol_VIXLikeOption($F$12:$F$28,$G$12:$G$28,$AL27,$AI27,BA$7,$B$6,$B$7,$B$8,$B$9,$B$10,$B$11,$B$12,$B$13,$B$14,$B$15,$B$22,$B$16,$B$20,$AO$6,$AJ$2,$AP$6,$B$21)</f>
        <v>42.685987673178325</v>
      </c>
      <c r="BB27" s="34">
        <f ca="1">_xll.Export_ParabolicVol_VIXLikeOption($F$12:$F$28,$G$12:$G$28,$AL27,$AI27,BB$7,$B$6,$B$7,$B$8,$B$9,$B$10,$B$11,$B$12,$B$13,$B$14,$B$15,$B$22,$B$16,$B$20,$AO$6,$AJ$2,$AP$6,$B$21)</f>
        <v>45.202950921037726</v>
      </c>
      <c r="BC27" s="34">
        <f ca="1">_xll.Export_ParabolicVol_VIXLikeOption($F$12:$F$28,$G$12:$G$28,$AL27,$AI27,BC$7,$B$6,$B$7,$B$8,$B$9,$B$10,$B$11,$B$12,$B$13,$B$14,$B$15,$B$22,$B$16,$B$20,$AO$6,$AJ$2,$AP$6,$B$21)</f>
        <v>47.64642508780608</v>
      </c>
      <c r="BD27" s="34">
        <f ca="1">_xll.Export_ParabolicVol_VIXLikeOption($F$12:$F$28,$G$12:$G$28,$AL27,$AI27,BD$7,$B$6,$B$7,$B$8,$B$9,$B$10,$B$11,$B$12,$B$13,$B$14,$B$15,$B$22,$B$16,$B$20,$AO$6,$AJ$2,$AP$6,$B$21)</f>
        <v>50.036327416125317</v>
      </c>
      <c r="BE27" s="34">
        <f ca="1">_xll.Export_ParabolicVol_VIXLikeOption($F$12:$F$28,$G$12:$G$28,$AL27,$AI27,BE$7,$B$6,$B$7,$B$8,$B$9,$B$10,$B$11,$B$12,$B$13,$B$14,$B$15,$B$22,$B$16,$B$20,$AO$6,$AJ$2,$AP$6,$B$21)</f>
        <v>52.385581150726523</v>
      </c>
      <c r="BF27" s="34">
        <f ca="1">_xll.Export_ParabolicVol_VIXLikeOption($F$12:$F$28,$G$12:$G$28,$AL27,$AI27,BF$7,$B$6,$B$7,$B$8,$B$9,$B$10,$B$11,$B$12,$B$13,$B$14,$B$15,$B$22,$B$16,$B$20,$AO$6,$AJ$2,$AP$6,$B$21)</f>
        <v>54.702553071448868</v>
      </c>
      <c r="BG27" s="34">
        <f ca="1">_xll.Export_ParabolicVol_VIXLikeOption($F$12:$F$28,$G$12:$G$28,$AL27,$AI27,BG$7,$B$6,$B$7,$B$8,$B$9,$B$10,$B$11,$B$12,$B$13,$B$14,$B$15,$B$22,$B$16,$B$20,$AO$6,$AJ$2,$AP$6,$B$21)</f>
        <v>56.992557558548832</v>
      </c>
      <c r="BH27" s="34">
        <f ca="1">_xll.Export_ParabolicVol_VIXLikeOption($F$12:$F$28,$G$12:$G$28,$AL27,$AI27,BH$7,$B$6,$B$7,$B$8,$B$9,$B$10,$B$11,$B$12,$B$13,$B$14,$B$15,$B$22,$B$16,$B$20,$AO$6,$AJ$2,$AP$6,$B$21)</f>
        <v>59.258822231774111</v>
      </c>
      <c r="BI27" s="34">
        <f ca="1">_xll.Export_ParabolicVol_VIXLikeOption($F$12:$F$28,$G$12:$G$28,$AL27,$AI27,BI$7,$B$6,$B$7,$B$8,$B$9,$B$10,$B$11,$B$12,$B$13,$B$14,$B$15,$B$22,$B$16,$B$20,$AO$6,$AJ$2,$AP$6,$B$21)</f>
        <v>61.503126024284704</v>
      </c>
      <c r="BJ27" s="34">
        <f ca="1">_xll.Export_ParabolicVol_VIXLikeOption($F$12:$F$28,$G$12:$G$28,$AL27,$AI27,BJ$7,$B$6,$B$7,$B$8,$B$9,$B$10,$B$11,$B$12,$B$13,$B$14,$B$15,$B$22,$B$16,$B$20,$AO$6,$AJ$2,$AP$6,$B$21)</f>
        <v>63.72622972081836</v>
      </c>
      <c r="BK27" s="34">
        <f ca="1">_xll.Export_ParabolicVol_VIXLikeOption($F$12:$F$28,$G$12:$G$28,$AL27,$AI27,BK$7,$B$6,$B$7,$B$8,$B$9,$B$10,$B$11,$B$12,$B$13,$B$14,$B$15,$B$22,$B$16,$B$20,$AO$6,$AJ$2,$AP$6,$B$21)</f>
        <v>65.928170997052504</v>
      </c>
      <c r="BL27" s="34">
        <f ca="1">_xll.Export_ParabolicVol_VIXLikeOption($F$12:$F$28,$G$12:$G$28,$AL27,$AI27,BL$7,$B$6,$B$7,$B$8,$B$9,$B$10,$B$11,$B$12,$B$13,$B$14,$B$15,$B$22,$B$16,$B$20,$AO$6,$AJ$2,$AP$6,$B$21)</f>
        <v>68.108469094714195</v>
      </c>
      <c r="BM27" s="34">
        <f ca="1">_xll.Export_ParabolicVol_VIXLikeOption($F$12:$F$28,$G$12:$G$28,$AL27,$AI27,BM$7,$B$6,$B$7,$B$8,$B$9,$B$10,$B$11,$B$12,$B$13,$B$14,$B$15,$B$22,$B$16,$B$20,$AO$6,$AJ$2,$AP$6,$B$21)</f>
        <v>70.266268395093618</v>
      </c>
      <c r="BN27" s="34">
        <f ca="1">_xll.Export_ParabolicVol_VIXLikeOption($F$12:$F$28,$G$12:$G$28,$AL27,$AI27,BN$7,$B$6,$B$7,$B$8,$B$9,$B$10,$B$11,$B$12,$B$13,$B$14,$B$15,$B$22,$B$16,$B$20,$AO$6,$AJ$2,$AP$6,$B$21)</f>
        <v>72.400440369059694</v>
      </c>
      <c r="BO27" s="34">
        <f ca="1">_xll.Export_ParabolicVol_VIXLikeOption($F$12:$F$28,$G$12:$G$28,$AL27,$AI27,BO$7,$B$6,$B$7,$B$8,$B$9,$B$10,$B$11,$B$12,$B$13,$B$14,$B$15,$B$22,$B$16,$B$20,$AO$6,$AJ$2,$AP$6,$B$21)</f>
        <v>74.509657122414623</v>
      </c>
      <c r="BP27" s="34">
        <f ca="1">_xll.Export_ParabolicVol_VIXLikeOption($F$12:$F$28,$G$12:$G$28,$AL27,$AI27,BP$7,$B$6,$B$7,$B$8,$B$9,$B$10,$B$11,$B$12,$B$13,$B$14,$B$15,$B$22,$B$16,$B$20,$AO$6,$AJ$2,$AP$6,$B$21)</f>
        <v>76.592445627495692</v>
      </c>
    </row>
    <row r="28" spans="1:68" ht="15.75" thickBot="1">
      <c r="A28">
        <v>1</v>
      </c>
      <c r="B28" s="36">
        <f ca="1">(AV9-OLD_premiumoption!O54)</f>
        <v>23.761471780597191</v>
      </c>
      <c r="C28" s="60">
        <f ca="1">B28*A28*B28</f>
        <v>564.60754118011664</v>
      </c>
      <c r="E28" s="61">
        <v>47469</v>
      </c>
      <c r="F28" s="152">
        <v>27.2818615755846</v>
      </c>
      <c r="G28" s="13">
        <f t="shared" ca="1" si="2"/>
        <v>15.767282683093772</v>
      </c>
      <c r="H28" s="154">
        <f ca="1">_xll.Export_ParabolicVol_VolSwap(0,G28,$B$6,$B$7,$B$8,$B$9,$B$10,$B$11,$B$12,$B$13,$B$14,$B$15,$F$12:$F$28,$G$12:$G$28,$B$22,$B$19,$B$20,$B$21)</f>
        <v>24.538608760135258</v>
      </c>
      <c r="I28" s="39"/>
      <c r="M28" s="27">
        <v>2</v>
      </c>
      <c r="N28" s="5">
        <f ca="1">_xll.Export_VarianceSwap_ForwardVariance($F$12:$F$29,$G$12:$G$29,M27,M28,$B$21)</f>
        <v>24.320537900598765</v>
      </c>
      <c r="P28" s="216"/>
      <c r="Q28" s="27">
        <v>34</v>
      </c>
      <c r="R28" s="26">
        <f ca="1">_xll.Export_ParabolicVol_VarianceSwapOption($B$6,$B$7,$B$8,$B$9,$B$10,$F$12:$F$29,$G$12:$G$29,R$7,$Q28,$V$2,$Y$2,$B$11,$B$12,$B$13,$B$14,$B$15,$B$16,$B$20,$Q$5,$S$5,$B$21)</f>
        <v>356.27789846031959</v>
      </c>
      <c r="S28" s="26">
        <f ca="1">_xll.Export_ParabolicVol_VarianceSwapOption($B$6,$B$7,$B$8,$B$9,$B$10,$F$12:$F$29,$G$12:$G$29,S$7,$Q28,$V$2,$Y$2,$B$11,$B$12,$B$13,$B$14,$B$15,$B$16,$B$20,$Q$5,$S$5,$B$21)</f>
        <v>306.25208955578057</v>
      </c>
      <c r="T28" s="26">
        <f ca="1">_xll.Export_ParabolicVol_VarianceSwapOption($B$6,$B$7,$B$8,$B$9,$B$10,$F$12:$F$29,$G$12:$G$29,T$7,$Q28,$V$2,$Y$2,$B$11,$B$12,$B$13,$B$14,$B$15,$B$16,$B$20,$Q$5,$S$5,$B$21)</f>
        <v>280.59009372379813</v>
      </c>
      <c r="U28" s="26">
        <f ca="1">_xll.Export_ParabolicVol_VarianceSwapOption($B$6,$B$7,$B$8,$B$9,$B$10,$F$12:$F$29,$G$12:$G$29,U$7,$Q28,$V$2,$Y$2,$B$11,$B$12,$B$13,$B$14,$B$15,$B$16,$B$20,$Q$5,$S$5,$B$21)</f>
        <v>267.09850258097788</v>
      </c>
      <c r="V28" s="26">
        <f ca="1">_xll.Export_ParabolicVol_VarianceSwapOption($B$6,$B$7,$B$8,$B$9,$B$10,$F$12:$F$29,$G$12:$G$29,V$7,$Q28,$V$2,$Y$2,$B$11,$B$12,$B$13,$B$14,$B$15,$B$16,$B$20,$Q$5,$S$5,$B$21)</f>
        <v>254.73468675851078</v>
      </c>
      <c r="X28" s="223"/>
      <c r="Y28" s="27">
        <v>34</v>
      </c>
      <c r="Z28" s="29">
        <f ca="1">_xll.Export_ParabolicVol_VolSwapOption(Z$7,$V$2,$Y$2,$Y28,$B$6,$B$7,$B$8,$B$9,$B$10,$B$11,$B$12,$B$13,$B$14,$B$15,$F$12:$F$29,$G$12:$G$29,$B$22,$B$19,$B$20,$Y$5,$AA$5,$B$21)</f>
        <v>116.11019753037226</v>
      </c>
      <c r="AA28" s="29">
        <f ca="1">_xll.Export_ParabolicVol_VolSwapOption(AA$7,$V$2,$Y$2,$Y28,$B$6,$B$7,$B$8,$B$9,$B$10,$B$11,$B$12,$B$13,$B$14,$B$15,$F$12:$F$29,$G$12:$G$29,$B$22,$B$19,$B$20,$Y$5,$AA$5,$B$21)</f>
        <v>90.200310919712933</v>
      </c>
      <c r="AB28" s="29">
        <f ca="1">_xll.Export_ParabolicVol_VolSwapOption(AB$7,$V$2,$Y$2,$Y28,$B$6,$B$7,$B$8,$B$9,$B$10,$B$11,$B$12,$B$13,$B$14,$B$15,$F$12:$F$29,$G$12:$G$29,$B$22,$B$19,$B$20,$Y$5,$AA$5,$B$21)</f>
        <v>77.527341382762572</v>
      </c>
      <c r="AC28" s="29">
        <f ca="1">_xll.Export_ParabolicVol_VolSwapOption(AC$7,$V$2,$Y$2,$Y28,$B$6,$B$7,$B$8,$B$9,$B$10,$B$11,$B$12,$B$13,$B$14,$B$15,$F$12:$F$29,$G$12:$G$29,$B$22,$B$19,$B$20,$Y$5,$AA$5,$B$21)</f>
        <v>71.430017109597742</v>
      </c>
      <c r="AD28" s="29">
        <f ca="1">_xll.Export_ParabolicVol_VolSwapOption(AD$7,$V$2,$Y$2,$Y28,$B$6,$B$7,$B$8,$B$9,$B$10,$B$11,$B$12,$B$13,$B$14,$B$15,$F$12:$F$29,$G$12:$G$29,$B$22,$B$19,$B$20,$Y$5,$AA$5,$B$21)</f>
        <v>66.331910159713885</v>
      </c>
      <c r="AH28" s="42">
        <v>42328</v>
      </c>
      <c r="AI28" s="13">
        <f t="shared" ca="1" si="1"/>
        <v>1.6919917864476386</v>
      </c>
      <c r="AJ28" s="62">
        <v>2953</v>
      </c>
      <c r="AK28" s="32">
        <v>50</v>
      </c>
      <c r="AL28" s="26">
        <f ca="1">_xll.Export_VarianceSwap_VIXLike($F$12:$F$29,$G$12:$G$29,AI28,$AJ$2,$AJ$3,AJ28,AK28,$B$21)</f>
        <v>25.122811204081373</v>
      </c>
      <c r="AM28" s="156"/>
      <c r="AO28" s="3">
        <f t="shared" si="0"/>
        <v>42328</v>
      </c>
      <c r="AQ28" s="34">
        <f ca="1">_xll.Export_ParabolicVol_VIXLikeOption($F$12:$F$28,$G$12:$G$28,$AL28,$AI28,AQ$7,$B$6,$B$7,$B$8,$B$9,$B$10,$B$11,$B$12,$B$13,$B$14,$B$15,$B$22,$B$16,$B$20,$AO$6,$AJ$2,$AP$6,$B$21)</f>
        <v>-100</v>
      </c>
      <c r="AR28" s="34">
        <f ca="1">_xll.Export_ParabolicVol_VIXLikeOption($F$12:$F$28,$G$12:$G$28,$AL28,$AI28,AR$7,$B$6,$B$7,$B$8,$B$9,$B$10,$B$11,$B$12,$B$13,$B$14,$B$15,$B$22,$B$16,$B$20,$AO$6,$AJ$2,$AP$6,$B$21)</f>
        <v>-100</v>
      </c>
      <c r="AS28" s="34">
        <f ca="1">_xll.Export_ParabolicVol_VIXLikeOption($F$12:$F$28,$G$12:$G$28,$AL28,$AI28,AS$7,$B$6,$B$7,$B$8,$B$9,$B$10,$B$11,$B$12,$B$13,$B$14,$B$15,$B$22,$B$16,$B$20,$AO$6,$AJ$2,$AP$6,$B$21)</f>
        <v>-100</v>
      </c>
      <c r="AT28" s="34">
        <f ca="1">_xll.Export_ParabolicVol_VIXLikeOption($F$12:$F$28,$G$12:$G$28,$AL28,$AI28,AT$7,$B$6,$B$7,$B$8,$B$9,$B$10,$B$11,$B$12,$B$13,$B$14,$B$15,$B$22,$B$16,$B$20,$AO$6,$AJ$2,$AP$6,$B$21)</f>
        <v>-100</v>
      </c>
      <c r="AU28" s="34">
        <f ca="1">_xll.Export_ParabolicVol_VIXLikeOption($F$12:$F$28,$G$12:$G$28,$AL28,$AI28,AU$7,$B$6,$B$7,$B$8,$B$9,$B$10,$B$11,$B$12,$B$13,$B$14,$B$15,$B$22,$B$16,$B$20,$AO$6,$AJ$2,$AP$6,$B$21)</f>
        <v>20.848590644470697</v>
      </c>
      <c r="AV28" s="34">
        <f ca="1">_xll.Export_ParabolicVol_VIXLikeOption($F$12:$F$28,$G$12:$G$28,$AL28,$AI28,AV$7,$B$6,$B$7,$B$8,$B$9,$B$10,$B$11,$B$12,$B$13,$B$14,$B$15,$B$22,$B$16,$B$20,$AO$6,$AJ$2,$AP$6,$B$21)</f>
        <v>26.521324011122232</v>
      </c>
      <c r="AW28" s="34">
        <f ca="1">_xll.Export_ParabolicVol_VIXLikeOption($F$12:$F$28,$G$12:$G$28,$AL28,$AI28,AW$7,$B$6,$B$7,$B$8,$B$9,$B$10,$B$11,$B$12,$B$13,$B$14,$B$15,$B$22,$B$16,$B$20,$AO$6,$AJ$2,$AP$6,$B$21)</f>
        <v>30.532738305876766</v>
      </c>
      <c r="AX28" s="34">
        <f ca="1">_xll.Export_ParabolicVol_VIXLikeOption($F$12:$F$28,$G$12:$G$28,$AL28,$AI28,AX$7,$B$6,$B$7,$B$8,$B$9,$B$10,$B$11,$B$12,$B$13,$B$14,$B$15,$B$22,$B$16,$B$20,$AO$6,$AJ$2,$AP$6,$B$21)</f>
        <v>33.861625747471237</v>
      </c>
      <c r="AY28" s="34">
        <f ca="1">_xll.Export_ParabolicVol_VIXLikeOption($F$12:$F$28,$G$12:$G$28,$AL28,$AI28,AY$7,$B$6,$B$7,$B$8,$B$9,$B$10,$B$11,$B$12,$B$13,$B$14,$B$15,$B$22,$B$16,$B$20,$AO$6,$AJ$2,$AP$6,$B$21)</f>
        <v>36.821177091112176</v>
      </c>
      <c r="AZ28" s="34">
        <f ca="1">_xll.Export_ParabolicVol_VIXLikeOption($F$12:$F$28,$G$12:$G$28,$AL28,$AI28,AZ$7,$B$6,$B$7,$B$8,$B$9,$B$10,$B$11,$B$12,$B$13,$B$14,$B$15,$B$22,$B$16,$B$20,$AO$6,$AJ$2,$AP$6,$B$21)</f>
        <v>39.556244783267552</v>
      </c>
      <c r="BA28" s="34">
        <f ca="1">_xll.Export_ParabolicVol_VIXLikeOption($F$12:$F$28,$G$12:$G$28,$AL28,$AI28,BA$7,$B$6,$B$7,$B$8,$B$9,$B$10,$B$11,$B$12,$B$13,$B$14,$B$15,$B$22,$B$16,$B$20,$AO$6,$AJ$2,$AP$6,$B$21)</f>
        <v>42.14552252537981</v>
      </c>
      <c r="BB28" s="34">
        <f ca="1">_xll.Export_ParabolicVol_VIXLikeOption($F$12:$F$28,$G$12:$G$28,$AL28,$AI28,BB$7,$B$6,$B$7,$B$8,$B$9,$B$10,$B$11,$B$12,$B$13,$B$14,$B$15,$B$22,$B$16,$B$20,$AO$6,$AJ$2,$AP$6,$B$21)</f>
        <v>44.635637647337376</v>
      </c>
      <c r="BC28" s="34">
        <f ca="1">_xll.Export_ParabolicVol_VIXLikeOption($F$12:$F$28,$G$12:$G$28,$AL28,$AI28,BC$7,$B$6,$B$7,$B$8,$B$9,$B$10,$B$11,$B$12,$B$13,$B$14,$B$15,$B$22,$B$16,$B$20,$AO$6,$AJ$2,$AP$6,$B$21)</f>
        <v>47.055619426559822</v>
      </c>
      <c r="BD28" s="34">
        <f ca="1">_xll.Export_ParabolicVol_VIXLikeOption($F$12:$F$28,$G$12:$G$28,$AL28,$AI28,BD$7,$B$6,$B$7,$B$8,$B$9,$B$10,$B$11,$B$12,$B$13,$B$14,$B$15,$B$22,$B$16,$B$20,$AO$6,$AJ$2,$AP$6,$B$21)</f>
        <v>49.424030029283394</v>
      </c>
      <c r="BE28" s="34">
        <f ca="1">_xll.Export_ParabolicVol_VIXLikeOption($F$12:$F$28,$G$12:$G$28,$AL28,$AI28,BE$7,$B$6,$B$7,$B$8,$B$9,$B$10,$B$11,$B$12,$B$13,$B$14,$B$15,$B$22,$B$16,$B$20,$AO$6,$AJ$2,$AP$6,$B$21)</f>
        <v>51.752856949028782</v>
      </c>
      <c r="BF28" s="34">
        <f ca="1">_xll.Export_ParabolicVol_VIXLikeOption($F$12:$F$28,$G$12:$G$28,$AL28,$AI28,BF$7,$B$6,$B$7,$B$8,$B$9,$B$10,$B$11,$B$12,$B$13,$B$14,$B$15,$B$22,$B$16,$B$20,$AO$6,$AJ$2,$AP$6,$B$21)</f>
        <v>54.049798029176642</v>
      </c>
      <c r="BG28" s="34">
        <f ca="1">_xll.Export_ParabolicVol_VIXLikeOption($F$12:$F$28,$G$12:$G$28,$AL28,$AI28,BG$7,$B$6,$B$7,$B$8,$B$9,$B$10,$B$11,$B$12,$B$13,$B$14,$B$15,$B$22,$B$16,$B$20,$AO$6,$AJ$2,$AP$6,$B$21)</f>
        <v>56.319675460734729</v>
      </c>
      <c r="BH28" s="34">
        <f ca="1">_xll.Export_ParabolicVol_VIXLikeOption($F$12:$F$28,$G$12:$G$28,$AL28,$AI28,BH$7,$B$6,$B$7,$B$8,$B$9,$B$10,$B$11,$B$12,$B$13,$B$14,$B$15,$B$22,$B$16,$B$20,$AO$6,$AJ$2,$AP$6,$B$21)</f>
        <v>58.565344963230444</v>
      </c>
      <c r="BI28" s="34">
        <f ca="1">_xll.Export_ParabolicVol_VIXLikeOption($F$12:$F$28,$G$12:$G$28,$AL28,$AI28,BI$7,$B$6,$B$7,$B$8,$B$9,$B$10,$B$11,$B$12,$B$13,$B$14,$B$15,$B$22,$B$16,$B$20,$AO$6,$AJ$2,$AP$6,$B$21)</f>
        <v>60.788296900700502</v>
      </c>
      <c r="BJ28" s="34">
        <f ca="1">_xll.Export_ParabolicVol_VIXLikeOption($F$12:$F$28,$G$12:$G$28,$AL28,$AI28,BJ$7,$B$6,$B$7,$B$8,$B$9,$B$10,$B$11,$B$12,$B$13,$B$14,$B$15,$B$22,$B$16,$B$20,$AO$6,$AJ$2,$AP$6,$B$21)</f>
        <v>62.989061930782185</v>
      </c>
      <c r="BK28" s="34">
        <f ca="1">_xll.Export_ParabolicVol_VIXLikeOption($F$12:$F$28,$G$12:$G$28,$AL28,$AI28,BK$7,$B$6,$B$7,$B$8,$B$9,$B$10,$B$11,$B$12,$B$13,$B$14,$B$15,$B$22,$B$16,$B$20,$AO$6,$AJ$2,$AP$6,$B$21)</f>
        <v>65.167489041163464</v>
      </c>
      <c r="BL28" s="34">
        <f ca="1">_xll.Export_ParabolicVol_VIXLikeOption($F$12:$F$28,$G$12:$G$28,$AL28,$AI28,BL$7,$B$6,$B$7,$B$8,$B$9,$B$10,$B$11,$B$12,$B$13,$B$14,$B$15,$B$22,$B$16,$B$20,$AO$6,$AJ$2,$AP$6,$B$21)</f>
        <v>67.322938604699203</v>
      </c>
      <c r="BM28" s="34">
        <f ca="1">_xll.Export_ParabolicVol_VIXLikeOption($F$12:$F$28,$G$12:$G$28,$AL28,$AI28,BM$7,$B$6,$B$7,$B$8,$B$9,$B$10,$B$11,$B$12,$B$13,$B$14,$B$15,$B$22,$B$16,$B$20,$AO$6,$AJ$2,$AP$6,$B$21)</f>
        <v>69.454418130931671</v>
      </c>
      <c r="BN28" s="34">
        <f ca="1">_xll.Export_ParabolicVol_VIXLikeOption($F$12:$F$28,$G$12:$G$28,$AL28,$AI28,BN$7,$B$6,$B$7,$B$8,$B$9,$B$10,$B$11,$B$12,$B$13,$B$14,$B$15,$B$22,$B$16,$B$20,$AO$6,$AJ$2,$AP$6,$B$21)</f>
        <v>71.560679137154679</v>
      </c>
      <c r="BO28" s="34">
        <f ca="1">_xll.Export_ParabolicVol_VIXLikeOption($F$12:$F$28,$G$12:$G$28,$AL28,$AI28,BO$7,$B$6,$B$7,$B$8,$B$9,$B$10,$B$11,$B$12,$B$13,$B$14,$B$15,$B$22,$B$16,$B$20,$AO$6,$AJ$2,$AP$6,$B$21)</f>
        <v>73.640287624963662</v>
      </c>
      <c r="BP28" s="34">
        <f ca="1">_xll.Export_ParabolicVol_VIXLikeOption($F$12:$F$28,$G$12:$G$28,$AL28,$AI28,BP$7,$B$6,$B$7,$B$8,$B$9,$B$10,$B$11,$B$12,$B$13,$B$14,$B$15,$B$22,$B$16,$B$20,$AO$6,$AJ$2,$AP$6,$B$21)</f>
        <v>75.691676725523607</v>
      </c>
    </row>
    <row r="29" spans="1:68" ht="15.75" thickBot="1">
      <c r="A29">
        <v>1</v>
      </c>
      <c r="B29" s="36">
        <f ca="1">(AV10-OLD_premiumoption!O55)</f>
        <v>19.365963746065574</v>
      </c>
      <c r="C29" s="60">
        <f ca="1">B29*A29*B29</f>
        <v>375.04055181392619</v>
      </c>
      <c r="M29" s="27">
        <v>2.1</v>
      </c>
      <c r="N29" s="5">
        <f ca="1">_xll.Export_VarianceSwap_ForwardVariance($F$12:$F$29,$G$12:$G$29,M28,M29,$B$21)</f>
        <v>24.192664063165616</v>
      </c>
      <c r="P29" s="216"/>
      <c r="Q29" s="27">
        <v>35</v>
      </c>
      <c r="R29" s="26">
        <f ca="1">_xll.Export_ParabolicVol_VarianceSwapOption($B$6,$B$7,$B$8,$B$9,$B$10,$F$12:$F$29,$G$12:$G$29,R$7,$Q29,$V$2,$Y$2,$B$11,$B$12,$B$13,$B$14,$B$15,$B$16,$B$20,$Q$5,$S$5,$B$21)</f>
        <v>363.10882691643428</v>
      </c>
      <c r="S29" s="26">
        <f ca="1">_xll.Export_ParabolicVol_VarianceSwapOption($B$6,$B$7,$B$8,$B$9,$B$10,$F$12:$F$29,$G$12:$G$29,S$7,$Q29,$V$2,$Y$2,$B$11,$B$12,$B$13,$B$14,$B$15,$B$16,$B$20,$Q$5,$S$5,$B$21)</f>
        <v>313.00085650062334</v>
      </c>
      <c r="T29" s="26">
        <f ca="1">_xll.Export_ParabolicVol_VarianceSwapOption($B$6,$B$7,$B$8,$B$9,$B$10,$F$12:$F$29,$G$12:$G$29,T$7,$Q29,$V$2,$Y$2,$B$11,$B$12,$B$13,$B$14,$B$15,$B$16,$B$20,$Q$5,$S$5,$B$21)</f>
        <v>287.21561747251417</v>
      </c>
      <c r="U29" s="26">
        <f ca="1">_xll.Export_ParabolicVol_VarianceSwapOption($B$6,$B$7,$B$8,$B$9,$B$10,$F$12:$F$29,$G$12:$G$29,U$7,$Q29,$V$2,$Y$2,$B$11,$B$12,$B$13,$B$14,$B$15,$B$16,$B$20,$Q$5,$S$5,$B$21)</f>
        <v>273.62260496327133</v>
      </c>
      <c r="V29" s="26">
        <f ca="1">_xll.Export_ParabolicVol_VarianceSwapOption($B$6,$B$7,$B$8,$B$9,$B$10,$F$12:$F$29,$G$12:$G$29,V$7,$Q29,$V$2,$Y$2,$B$11,$B$12,$B$13,$B$14,$B$15,$B$16,$B$20,$Q$5,$S$5,$B$21)</f>
        <v>261.1326174738158</v>
      </c>
      <c r="X29" s="223"/>
      <c r="Y29" s="27">
        <v>35</v>
      </c>
      <c r="Z29" s="29">
        <f ca="1">_xll.Export_ParabolicVol_VolSwapOption(Z$7,$V$2,$Y$2,$Y29,$B$6,$B$7,$B$8,$B$9,$B$10,$B$11,$B$12,$B$13,$B$14,$B$15,$F$12:$F$29,$G$12:$G$29,$B$22,$B$19,$B$20,$Y$5,$AA$5,$B$21)</f>
        <v>119.37469712700855</v>
      </c>
      <c r="AA29" s="29">
        <f ca="1">_xll.Export_ParabolicVol_VolSwapOption(AA$7,$V$2,$Y$2,$Y29,$B$6,$B$7,$B$8,$B$9,$B$10,$B$11,$B$12,$B$13,$B$14,$B$15,$F$12:$F$29,$G$12:$G$29,$B$22,$B$19,$B$20,$Y$5,$AA$5,$B$21)</f>
        <v>93.010588713200761</v>
      </c>
      <c r="AB29" s="29">
        <f ca="1">_xll.Export_ParabolicVol_VolSwapOption(AB$7,$V$2,$Y$2,$Y29,$B$6,$B$7,$B$8,$B$9,$B$10,$B$11,$B$12,$B$13,$B$14,$B$15,$F$12:$F$29,$G$12:$G$29,$B$22,$B$19,$B$20,$Y$5,$AA$5,$B$21)</f>
        <v>80.076967516369734</v>
      </c>
      <c r="AC29" s="29">
        <f ca="1">_xll.Export_ParabolicVol_VolSwapOption(AC$7,$V$2,$Y$2,$Y29,$B$6,$B$7,$B$8,$B$9,$B$10,$B$11,$B$12,$B$13,$B$14,$B$15,$F$12:$F$29,$G$12:$G$29,$B$22,$B$19,$B$20,$Y$5,$AA$5,$B$21)</f>
        <v>73.84664058203218</v>
      </c>
      <c r="AD29" s="29">
        <f ca="1">_xll.Export_ParabolicVol_VolSwapOption(AD$7,$V$2,$Y$2,$Y29,$B$6,$B$7,$B$8,$B$9,$B$10,$B$11,$B$12,$B$13,$B$14,$B$15,$F$12:$F$29,$G$12:$G$29,$B$22,$B$19,$B$20,$Y$5,$AA$5,$B$21)</f>
        <v>68.633246478914302</v>
      </c>
      <c r="AH29" s="42">
        <v>42356</v>
      </c>
      <c r="AI29" s="13">
        <f t="shared" ca="1" si="1"/>
        <v>1.7686516084873374</v>
      </c>
      <c r="AJ29" s="62">
        <v>2953</v>
      </c>
      <c r="AK29" s="32">
        <v>50</v>
      </c>
      <c r="AL29" s="26">
        <f ca="1">_xll.Export_VarianceSwap_VIXLike($F$12:$F$29,$G$12:$G$29,AI29,$AJ$2,$AJ$3,AJ29,AK29,$B$21)</f>
        <v>24.973994291675421</v>
      </c>
      <c r="AM29" s="156"/>
      <c r="AO29" s="3">
        <f t="shared" si="0"/>
        <v>42356</v>
      </c>
      <c r="AQ29" s="34">
        <f ca="1">_xll.Export_ParabolicVol_VIXLikeOption($F$12:$F$28,$G$12:$G$28,$AL29,$AI29,AQ$7,$B$6,$B$7,$B$8,$B$9,$B$10,$B$11,$B$12,$B$13,$B$14,$B$15,$B$22,$B$16,$B$20,$AO$6,$AJ$2,$AP$6,$B$21)</f>
        <v>-100</v>
      </c>
      <c r="AR29" s="34">
        <f ca="1">_xll.Export_ParabolicVol_VIXLikeOption($F$12:$F$28,$G$12:$G$28,$AL29,$AI29,AR$7,$B$6,$B$7,$B$8,$B$9,$B$10,$B$11,$B$12,$B$13,$B$14,$B$15,$B$22,$B$16,$B$20,$AO$6,$AJ$2,$AP$6,$B$21)</f>
        <v>-100</v>
      </c>
      <c r="AS29" s="34">
        <f ca="1">_xll.Export_ParabolicVol_VIXLikeOption($F$12:$F$28,$G$12:$G$28,$AL29,$AI29,AS$7,$B$6,$B$7,$B$8,$B$9,$B$10,$B$11,$B$12,$B$13,$B$14,$B$15,$B$22,$B$16,$B$20,$AO$6,$AJ$2,$AP$6,$B$21)</f>
        <v>-100</v>
      </c>
      <c r="AT29" s="34">
        <f ca="1">_xll.Export_ParabolicVol_VIXLikeOption($F$12:$F$28,$G$12:$G$28,$AL29,$AI29,AT$7,$B$6,$B$7,$B$8,$B$9,$B$10,$B$11,$B$12,$B$13,$B$14,$B$15,$B$22,$B$16,$B$20,$AO$6,$AJ$2,$AP$6,$B$21)</f>
        <v>-100</v>
      </c>
      <c r="AU29" s="34">
        <f ca="1">_xll.Export_ParabolicVol_VIXLikeOption($F$12:$F$28,$G$12:$G$28,$AL29,$AI29,AU$7,$B$6,$B$7,$B$8,$B$9,$B$10,$B$11,$B$12,$B$13,$B$14,$B$15,$B$22,$B$16,$B$20,$AO$6,$AJ$2,$AP$6,$B$21)</f>
        <v>21.338633137310616</v>
      </c>
      <c r="AV29" s="34">
        <f ca="1">_xll.Export_ParabolicVol_VIXLikeOption($F$12:$F$28,$G$12:$G$28,$AL29,$AI29,AV$7,$B$6,$B$7,$B$8,$B$9,$B$10,$B$11,$B$12,$B$13,$B$14,$B$15,$B$22,$B$16,$B$20,$AO$6,$AJ$2,$AP$6,$B$21)</f>
        <v>26.636687570093372</v>
      </c>
      <c r="AW29" s="34">
        <f ca="1">_xll.Export_ParabolicVol_VIXLikeOption($F$12:$F$28,$G$12:$G$28,$AL29,$AI29,AW$7,$B$6,$B$7,$B$8,$B$9,$B$10,$B$11,$B$12,$B$13,$B$14,$B$15,$B$22,$B$16,$B$20,$AO$6,$AJ$2,$AP$6,$B$21)</f>
        <v>30.504830129347976</v>
      </c>
      <c r="AX29" s="34">
        <f ca="1">_xll.Export_ParabolicVol_VIXLikeOption($F$12:$F$28,$G$12:$G$28,$AL29,$AI29,AX$7,$B$6,$B$7,$B$8,$B$9,$B$10,$B$11,$B$12,$B$13,$B$14,$B$15,$B$22,$B$16,$B$20,$AO$6,$AJ$2,$AP$6,$B$21)</f>
        <v>33.754990316463868</v>
      </c>
      <c r="AY29" s="34">
        <f ca="1">_xll.Export_ParabolicVol_VIXLikeOption($F$12:$F$28,$G$12:$G$28,$AL29,$AI29,AY$7,$B$6,$B$7,$B$8,$B$9,$B$10,$B$11,$B$12,$B$13,$B$14,$B$15,$B$22,$B$16,$B$20,$AO$6,$AJ$2,$AP$6,$B$21)</f>
        <v>36.664861309162674</v>
      </c>
      <c r="AZ29" s="34">
        <f ca="1">_xll.Export_ParabolicVol_VIXLikeOption($F$12:$F$28,$G$12:$G$28,$AL29,$AI29,AZ$7,$B$6,$B$7,$B$8,$B$9,$B$10,$B$11,$B$12,$B$13,$B$14,$B$15,$B$22,$B$16,$B$20,$AO$6,$AJ$2,$AP$6,$B$21)</f>
        <v>39.366033991078503</v>
      </c>
      <c r="BA29" s="34">
        <f ca="1">_xll.Export_ParabolicVol_VIXLikeOption($F$12:$F$28,$G$12:$G$28,$AL29,$AI29,BA$7,$B$6,$B$7,$B$8,$B$9,$B$10,$B$11,$B$12,$B$13,$B$14,$B$15,$B$22,$B$16,$B$20,$AO$6,$AJ$2,$AP$6,$B$21)</f>
        <v>41.930815034633504</v>
      </c>
      <c r="BB29" s="34">
        <f ca="1">_xll.Export_ParabolicVol_VIXLikeOption($F$12:$F$28,$G$12:$G$28,$AL29,$AI29,BB$7,$B$6,$B$7,$B$8,$B$9,$B$10,$B$11,$B$12,$B$13,$B$14,$B$15,$B$22,$B$16,$B$20,$AO$6,$AJ$2,$AP$6,$B$21)</f>
        <v>44.402264707930705</v>
      </c>
      <c r="BC29" s="34">
        <f ca="1">_xll.Export_ParabolicVol_VIXLikeOption($F$12:$F$28,$G$12:$G$28,$AL29,$AI29,BC$7,$B$6,$B$7,$B$8,$B$9,$B$10,$B$11,$B$12,$B$13,$B$14,$B$15,$B$22,$B$16,$B$20,$AO$6,$AJ$2,$AP$6,$B$21)</f>
        <v>46.807219835311301</v>
      </c>
      <c r="BD29" s="34">
        <f ca="1">_xll.Export_ParabolicVol_VIXLikeOption($F$12:$F$28,$G$12:$G$28,$AL29,$AI29,BD$7,$B$6,$B$7,$B$8,$B$9,$B$10,$B$11,$B$12,$B$13,$B$14,$B$15,$B$22,$B$16,$B$20,$AO$6,$AJ$2,$AP$6,$B$21)</f>
        <v>49.162803502205676</v>
      </c>
      <c r="BE29" s="34">
        <f ca="1">_xll.Export_ParabolicVol_VIXLikeOption($F$12:$F$28,$G$12:$G$28,$AL29,$AI29,BE$7,$B$6,$B$7,$B$8,$B$9,$B$10,$B$11,$B$12,$B$13,$B$14,$B$15,$B$22,$B$16,$B$20,$AO$6,$AJ$2,$AP$6,$B$21)</f>
        <v>51.480012836975618</v>
      </c>
      <c r="BF29" s="34">
        <f ca="1">_xll.Export_ParabolicVol_VIXLikeOption($F$12:$F$28,$G$12:$G$28,$AL29,$AI29,BF$7,$B$6,$B$7,$B$8,$B$9,$B$10,$B$11,$B$12,$B$13,$B$14,$B$15,$B$22,$B$16,$B$20,$AO$6,$AJ$2,$AP$6,$B$21)</f>
        <v>53.765838963846626</v>
      </c>
      <c r="BG29" s="34">
        <f ca="1">_xll.Export_ParabolicVol_VIXLikeOption($F$12:$F$28,$G$12:$G$28,$AL29,$AI29,BG$7,$B$6,$B$7,$B$8,$B$9,$B$10,$B$11,$B$12,$B$13,$B$14,$B$15,$B$22,$B$16,$B$20,$AO$6,$AJ$2,$AP$6,$B$21)</f>
        <v>56.024584347065129</v>
      </c>
      <c r="BH29" s="34">
        <f ca="1">_xll.Export_ParabolicVol_VIXLikeOption($F$12:$F$28,$G$12:$G$28,$AL29,$AI29,BH$7,$B$6,$B$7,$B$8,$B$9,$B$10,$B$11,$B$12,$B$13,$B$14,$B$15,$B$22,$B$16,$B$20,$AO$6,$AJ$2,$AP$6,$B$21)</f>
        <v>58.258711891358004</v>
      </c>
      <c r="BI29" s="34">
        <f ca="1">_xll.Export_ParabolicVol_VIXLikeOption($F$12:$F$28,$G$12:$G$28,$AL29,$AI29,BI$7,$B$6,$B$7,$B$8,$B$9,$B$10,$B$11,$B$12,$B$13,$B$14,$B$15,$B$22,$B$16,$B$20,$AO$6,$AJ$2,$AP$6,$B$21)</f>
        <v>60.469407033765357</v>
      </c>
      <c r="BJ29" s="34">
        <f ca="1">_xll.Export_ParabolicVol_VIXLikeOption($F$12:$F$28,$G$12:$G$28,$AL29,$AI29,BJ$7,$B$6,$B$7,$B$8,$B$9,$B$10,$B$11,$B$12,$B$13,$B$14,$B$15,$B$22,$B$16,$B$20,$AO$6,$AJ$2,$AP$6,$B$21)</f>
        <v>62.656957292211167</v>
      </c>
      <c r="BK29" s="34">
        <f ca="1">_xll.Export_ParabolicVol_VIXLikeOption($F$12:$F$28,$G$12:$G$28,$AL29,$AI29,BK$7,$B$6,$B$7,$B$8,$B$9,$B$10,$B$11,$B$12,$B$13,$B$14,$B$15,$B$22,$B$16,$B$20,$AO$6,$AJ$2,$AP$6,$B$21)</f>
        <v>64.821012574152121</v>
      </c>
      <c r="BL29" s="34">
        <f ca="1">_xll.Export_ParabolicVol_VIXLikeOption($F$12:$F$28,$G$12:$G$28,$AL29,$AI29,BL$7,$B$6,$B$7,$B$8,$B$9,$B$10,$B$11,$B$12,$B$13,$B$14,$B$15,$B$22,$B$16,$B$20,$AO$6,$AJ$2,$AP$6,$B$21)</f>
        <v>66.960766171354805</v>
      </c>
      <c r="BM29" s="34">
        <f ca="1">_xll.Export_ParabolicVol_VIXLikeOption($F$12:$F$28,$G$12:$G$28,$AL29,$AI29,BM$7,$B$6,$B$7,$B$8,$B$9,$B$10,$B$11,$B$12,$B$13,$B$14,$B$15,$B$22,$B$16,$B$20,$AO$6,$AJ$2,$AP$6,$B$21)</f>
        <v>69.075082418638374</v>
      </c>
      <c r="BN29" s="34">
        <f ca="1">_xll.Export_ParabolicVol_VIXLikeOption($F$12:$F$28,$G$12:$G$28,$AL29,$AI29,BN$7,$B$6,$B$7,$B$8,$B$9,$B$10,$B$11,$B$12,$B$13,$B$14,$B$15,$B$22,$B$16,$B$20,$AO$6,$AJ$2,$AP$6,$B$21)</f>
        <v>71.162588317138571</v>
      </c>
      <c r="BO29" s="34">
        <f ca="1">_xll.Export_ParabolicVol_VIXLikeOption($F$12:$F$28,$G$12:$G$28,$AL29,$AI29,BO$7,$B$6,$B$7,$B$8,$B$9,$B$10,$B$11,$B$12,$B$13,$B$14,$B$15,$B$22,$B$16,$B$20,$AO$6,$AJ$2,$AP$6,$B$21)</f>
        <v>73.221740833981713</v>
      </c>
      <c r="BP29" s="34">
        <f ca="1">_xll.Export_ParabolicVol_VIXLikeOption($F$12:$F$28,$G$12:$G$28,$AL29,$AI29,BP$7,$B$6,$B$7,$B$8,$B$9,$B$10,$B$11,$B$12,$B$13,$B$14,$B$15,$B$22,$B$16,$B$20,$AO$6,$AJ$2,$AP$6,$B$21)</f>
        <v>75.250877887780504</v>
      </c>
    </row>
    <row r="30" spans="1:68" ht="15.75" thickBot="1">
      <c r="A30">
        <v>1</v>
      </c>
      <c r="B30" s="36">
        <f ca="1">(AV11-OLD_premiumoption!O56)</f>
        <v>13.915256645281495</v>
      </c>
      <c r="C30" s="60">
        <f ca="1">B30*A30*B30</f>
        <v>193.6343675040508</v>
      </c>
      <c r="M30" s="27">
        <v>2.2000000000000002</v>
      </c>
      <c r="N30" s="5">
        <f ca="1">_xll.Export_VarianceSwap_ForwardVariance($F$12:$F$29,$G$12:$G$29,M29,M30,$B$21)</f>
        <v>24.10633610937888</v>
      </c>
      <c r="P30" s="216"/>
      <c r="Q30" s="27">
        <v>36</v>
      </c>
      <c r="R30" s="26">
        <f ca="1">_xll.Export_ParabolicVol_VarianceSwapOption($B$6,$B$7,$B$8,$B$9,$B$10,$F$12:$F$29,$G$12:$G$29,R$7,$Q30,$V$2,$Y$2,$B$11,$B$12,$B$13,$B$14,$B$15,$B$16,$B$20,$Q$5,$S$5,$B$21)</f>
        <v>369.93360482108699</v>
      </c>
      <c r="S30" s="26">
        <f ca="1">_xll.Export_ParabolicVol_VarianceSwapOption($B$6,$B$7,$B$8,$B$9,$B$10,$F$12:$F$29,$G$12:$G$29,S$7,$Q30,$V$2,$Y$2,$B$11,$B$12,$B$13,$B$14,$B$15,$B$16,$B$20,$Q$5,$S$5,$B$21)</f>
        <v>319.74352322545951</v>
      </c>
      <c r="T30" s="26">
        <f ca="1">_xll.Export_ParabolicVol_VarianceSwapOption($B$6,$B$7,$B$8,$B$9,$B$10,$F$12:$F$29,$G$12:$G$29,T$7,$Q30,$V$2,$Y$2,$B$11,$B$12,$B$13,$B$14,$B$15,$B$16,$B$20,$Q$5,$S$5,$B$21)</f>
        <v>293.83504191146426</v>
      </c>
      <c r="U30" s="26">
        <f ca="1">_xll.Export_ParabolicVol_VarianceSwapOption($B$6,$B$7,$B$8,$B$9,$B$10,$F$12:$F$29,$G$12:$G$29,U$7,$Q30,$V$2,$Y$2,$B$11,$B$12,$B$13,$B$14,$B$15,$B$16,$B$20,$Q$5,$S$5,$B$21)</f>
        <v>280.14060603698215</v>
      </c>
      <c r="V30" s="26">
        <f ca="1">_xll.Export_ParabolicVol_VarianceSwapOption($B$6,$B$7,$B$8,$B$9,$B$10,$F$12:$F$29,$G$12:$G$29,V$7,$Q30,$V$2,$Y$2,$B$11,$B$12,$B$13,$B$14,$B$15,$B$16,$B$20,$Q$5,$S$5,$B$21)</f>
        <v>267.52448676562841</v>
      </c>
      <c r="X30" s="223"/>
      <c r="Y30" s="27">
        <v>36</v>
      </c>
      <c r="Z30" s="29">
        <f ca="1">_xll.Export_ParabolicVol_VolSwapOption(Z$7,$V$2,$Y$2,$Y30,$B$6,$B$7,$B$8,$B$9,$B$10,$B$11,$B$12,$B$13,$B$14,$B$15,$F$12:$F$29,$G$12:$G$29,$B$22,$B$19,$B$20,$Y$5,$AA$5,$B$21)</f>
        <v>122.64052128407276</v>
      </c>
      <c r="AA30" s="29">
        <f ca="1">_xll.Export_ParabolicVol_VolSwapOption(AA$7,$V$2,$Y$2,$Y30,$B$6,$B$7,$B$8,$B$9,$B$10,$B$11,$B$12,$B$13,$B$14,$B$15,$F$12:$F$29,$G$12:$G$29,$B$22,$B$19,$B$20,$Y$5,$AA$5,$B$21)</f>
        <v>95.814496071303566</v>
      </c>
      <c r="AB30" s="29">
        <f ca="1">_xll.Export_ParabolicVol_VolSwapOption(AB$7,$V$2,$Y$2,$Y30,$B$6,$B$7,$B$8,$B$9,$B$10,$B$11,$B$12,$B$13,$B$14,$B$15,$F$12:$F$29,$G$12:$G$29,$B$22,$B$19,$B$20,$Y$5,$AA$5,$B$21)</f>
        <v>82.617195912919669</v>
      </c>
      <c r="AC30" s="29">
        <f ca="1">_xll.Export_ParabolicVol_VolSwapOption(AC$7,$V$2,$Y$2,$Y30,$B$6,$B$7,$B$8,$B$9,$B$10,$B$11,$B$12,$B$13,$B$14,$B$15,$F$12:$F$29,$G$12:$G$29,$B$22,$B$19,$B$20,$Y$5,$AA$5,$B$21)</f>
        <v>76.252808567510911</v>
      </c>
      <c r="AD30" s="29">
        <f ca="1">_xll.Export_ParabolicVol_VolSwapOption(AD$7,$V$2,$Y$2,$Y30,$B$6,$B$7,$B$8,$B$9,$B$10,$B$11,$B$12,$B$13,$B$14,$B$15,$F$12:$F$29,$G$12:$G$29,$B$22,$B$19,$B$20,$Y$5,$AA$5,$B$21)</f>
        <v>70.923662862045148</v>
      </c>
      <c r="AH30" s="42">
        <v>42384</v>
      </c>
      <c r="AI30" s="13">
        <f t="shared" ca="1" si="1"/>
        <v>1.8453114305270362</v>
      </c>
      <c r="AJ30" s="62">
        <v>2953</v>
      </c>
      <c r="AK30" s="32">
        <v>50</v>
      </c>
      <c r="AL30" s="26">
        <f ca="1">_xll.Export_VarianceSwap_VIXLike($F$12:$F$29,$G$12:$G$29,AI30,$AJ$2,$AJ$3,AJ30,AK30,$B$21)</f>
        <v>24.831936757693661</v>
      </c>
      <c r="AM30" s="156"/>
      <c r="AO30" s="3">
        <f t="shared" si="0"/>
        <v>42384</v>
      </c>
      <c r="AQ30" s="34">
        <f ca="1">_xll.Export_ParabolicVol_VIXLikeOption($F$12:$F$28,$G$12:$G$28,$AL30,$AI30,AQ$7,$B$6,$B$7,$B$8,$B$9,$B$10,$B$11,$B$12,$B$13,$B$14,$B$15,$B$22,$B$16,$B$20,$AO$6,$AJ$2,$AP$6,$B$21)</f>
        <v>-100</v>
      </c>
      <c r="AR30" s="34">
        <f ca="1">_xll.Export_ParabolicVol_VIXLikeOption($F$12:$F$28,$G$12:$G$28,$AL30,$AI30,AR$7,$B$6,$B$7,$B$8,$B$9,$B$10,$B$11,$B$12,$B$13,$B$14,$B$15,$B$22,$B$16,$B$20,$AO$6,$AJ$2,$AP$6,$B$21)</f>
        <v>-100</v>
      </c>
      <c r="AS30" s="34">
        <f ca="1">_xll.Export_ParabolicVol_VIXLikeOption($F$12:$F$28,$G$12:$G$28,$AL30,$AI30,AS$7,$B$6,$B$7,$B$8,$B$9,$B$10,$B$11,$B$12,$B$13,$B$14,$B$15,$B$22,$B$16,$B$20,$AO$6,$AJ$2,$AP$6,$B$21)</f>
        <v>-100</v>
      </c>
      <c r="AT30" s="34">
        <f ca="1">_xll.Export_ParabolicVol_VIXLikeOption($F$12:$F$28,$G$12:$G$28,$AL30,$AI30,AT$7,$B$6,$B$7,$B$8,$B$9,$B$10,$B$11,$B$12,$B$13,$B$14,$B$15,$B$22,$B$16,$B$20,$AO$6,$AJ$2,$AP$6,$B$21)</f>
        <v>-100</v>
      </c>
      <c r="AU30" s="34">
        <f ca="1">_xll.Export_ParabolicVol_VIXLikeOption($F$12:$F$28,$G$12:$G$28,$AL30,$AI30,AU$7,$B$6,$B$7,$B$8,$B$9,$B$10,$B$11,$B$12,$B$13,$B$14,$B$15,$B$22,$B$16,$B$20,$AO$6,$AJ$2,$AP$6,$B$21)</f>
        <v>21.729185866727853</v>
      </c>
      <c r="AV30" s="34">
        <f ca="1">_xll.Export_ParabolicVol_VIXLikeOption($F$12:$F$28,$G$12:$G$28,$AL30,$AI30,AV$7,$B$6,$B$7,$B$8,$B$9,$B$10,$B$11,$B$12,$B$13,$B$14,$B$15,$B$22,$B$16,$B$20,$AO$6,$AJ$2,$AP$6,$B$21)</f>
        <v>26.724755911479036</v>
      </c>
      <c r="AW30" s="34">
        <f ca="1">_xll.Export_ParabolicVol_VIXLikeOption($F$12:$F$28,$G$12:$G$28,$AL30,$AI30,AW$7,$B$6,$B$7,$B$8,$B$9,$B$10,$B$11,$B$12,$B$13,$B$14,$B$15,$B$22,$B$16,$B$20,$AO$6,$AJ$2,$AP$6,$B$21)</f>
        <v>30.468765008534561</v>
      </c>
      <c r="AX30" s="34">
        <f ca="1">_xll.Export_ParabolicVol_VIXLikeOption($F$12:$F$28,$G$12:$G$28,$AL30,$AI30,AX$7,$B$6,$B$7,$B$8,$B$9,$B$10,$B$11,$B$12,$B$13,$B$14,$B$15,$B$22,$B$16,$B$20,$AO$6,$AJ$2,$AP$6,$B$21)</f>
        <v>33.649197587247123</v>
      </c>
      <c r="AY30" s="34">
        <f ca="1">_xll.Export_ParabolicVol_VIXLikeOption($F$12:$F$28,$G$12:$G$28,$AL30,$AI30,AY$7,$B$6,$B$7,$B$8,$B$9,$B$10,$B$11,$B$12,$B$13,$B$14,$B$15,$B$22,$B$16,$B$20,$AO$6,$AJ$2,$AP$6,$B$21)</f>
        <v>36.514551582229956</v>
      </c>
      <c r="AZ30" s="34">
        <f ca="1">_xll.Export_ParabolicVol_VIXLikeOption($F$12:$F$28,$G$12:$G$28,$AL30,$AI30,AZ$7,$B$6,$B$7,$B$8,$B$9,$B$10,$B$11,$B$12,$B$13,$B$14,$B$15,$B$22,$B$16,$B$20,$AO$6,$AJ$2,$AP$6,$B$21)</f>
        <v>39.185075663362277</v>
      </c>
      <c r="BA30" s="34">
        <f ca="1">_xll.Export_ParabolicVol_VIXLikeOption($F$12:$F$28,$G$12:$G$28,$AL30,$AI30,BA$7,$B$6,$B$7,$B$8,$B$9,$B$10,$B$11,$B$12,$B$13,$B$14,$B$15,$B$22,$B$16,$B$20,$AO$6,$AJ$2,$AP$6,$B$21)</f>
        <v>41.72749393083231</v>
      </c>
      <c r="BB30" s="34">
        <f ca="1">_xll.Export_ParabolicVol_VIXLikeOption($F$12:$F$28,$G$12:$G$28,$AL30,$AI30,BB$7,$B$6,$B$7,$B$8,$B$9,$B$10,$B$11,$B$12,$B$13,$B$14,$B$15,$B$22,$B$16,$B$20,$AO$6,$AJ$2,$AP$6,$B$21)</f>
        <v>44.181705616139226</v>
      </c>
      <c r="BC30" s="34">
        <f ca="1">_xll.Export_ParabolicVol_VIXLikeOption($F$12:$F$28,$G$12:$G$28,$AL30,$AI30,BC$7,$B$6,$B$7,$B$8,$B$9,$B$10,$B$11,$B$12,$B$13,$B$14,$B$15,$B$22,$B$16,$B$20,$AO$6,$AJ$2,$AP$6,$B$21)</f>
        <v>46.572586407647925</v>
      </c>
      <c r="BD30" s="34">
        <f ca="1">_xll.Export_ParabolicVol_VIXLikeOption($F$12:$F$28,$G$12:$G$28,$AL30,$AI30,BD$7,$B$6,$B$7,$B$8,$B$9,$B$10,$B$11,$B$12,$B$13,$B$14,$B$15,$B$22,$B$16,$B$20,$AO$6,$AJ$2,$AP$6,$B$21)</f>
        <v>48.915963457127788</v>
      </c>
      <c r="BE30" s="34">
        <f ca="1">_xll.Export_ParabolicVol_VIXLikeOption($F$12:$F$28,$G$12:$G$28,$AL30,$AI30,BE$7,$B$6,$B$7,$B$8,$B$9,$B$10,$B$11,$B$12,$B$13,$B$14,$B$15,$B$22,$B$16,$B$20,$AO$6,$AJ$2,$AP$6,$B$21)</f>
        <v>51.221937307441493</v>
      </c>
      <c r="BF30" s="34">
        <f ca="1">_xll.Export_ParabolicVol_VIXLikeOption($F$12:$F$28,$G$12:$G$28,$AL30,$AI30,BF$7,$B$6,$B$7,$B$8,$B$9,$B$10,$B$11,$B$12,$B$13,$B$14,$B$15,$B$22,$B$16,$B$20,$AO$6,$AJ$2,$AP$6,$B$21)</f>
        <v>53.496856238280046</v>
      </c>
      <c r="BG30" s="34">
        <f ca="1">_xll.Export_ParabolicVol_VIXLikeOption($F$12:$F$28,$G$12:$G$28,$AL30,$AI30,BG$7,$B$6,$B$7,$B$8,$B$9,$B$10,$B$11,$B$12,$B$13,$B$14,$B$15,$B$22,$B$16,$B$20,$AO$6,$AJ$2,$AP$6,$B$21)</f>
        <v>55.744547658027152</v>
      </c>
      <c r="BH30" s="34">
        <f ca="1">_xll.Export_ParabolicVol_VIXLikeOption($F$12:$F$28,$G$12:$G$28,$AL30,$AI30,BH$7,$B$6,$B$7,$B$8,$B$9,$B$10,$B$11,$B$12,$B$13,$B$14,$B$15,$B$22,$B$16,$B$20,$AO$6,$AJ$2,$AP$6,$B$21)</f>
        <v>57.967113492116049</v>
      </c>
      <c r="BI30" s="34">
        <f ca="1">_xll.Export_ParabolicVol_VIXLikeOption($F$12:$F$28,$G$12:$G$28,$AL30,$AI30,BI$7,$B$6,$B$7,$B$8,$B$9,$B$10,$B$11,$B$12,$B$13,$B$14,$B$15,$B$22,$B$16,$B$20,$AO$6,$AJ$2,$AP$6,$B$21)</f>
        <v>60.165457310518455</v>
      </c>
      <c r="BJ30" s="34">
        <f ca="1">_xll.Export_ParabolicVol_VIXLikeOption($F$12:$F$28,$G$12:$G$28,$AL30,$AI30,BJ$7,$B$6,$B$7,$B$8,$B$9,$B$10,$B$11,$B$12,$B$13,$B$14,$B$15,$B$22,$B$16,$B$20,$AO$6,$AJ$2,$AP$6,$B$21)</f>
        <v>62.339640519755058</v>
      </c>
      <c r="BK30" s="34">
        <f ca="1">_xll.Export_ParabolicVol_VIXLikeOption($F$12:$F$28,$G$12:$G$28,$AL30,$AI30,BK$7,$B$6,$B$7,$B$8,$B$9,$B$10,$B$11,$B$12,$B$13,$B$14,$B$15,$B$22,$B$16,$B$20,$AO$6,$AJ$2,$AP$6,$B$21)</f>
        <v>64.489126888346789</v>
      </c>
      <c r="BL30" s="34">
        <f ca="1">_xll.Export_ParabolicVol_VIXLikeOption($F$12:$F$28,$G$12:$G$28,$AL30,$AI30,BL$7,$B$6,$B$7,$B$8,$B$9,$B$10,$B$11,$B$12,$B$13,$B$14,$B$15,$B$22,$B$16,$B$20,$AO$6,$AJ$2,$AP$6,$B$21)</f>
        <v>66.612952910179317</v>
      </c>
      <c r="BM30" s="34">
        <f ca="1">_xll.Export_ParabolicVol_VIXLikeOption($F$12:$F$28,$G$12:$G$28,$AL30,$AI30,BM$7,$B$6,$B$7,$B$8,$B$9,$B$10,$B$11,$B$12,$B$13,$B$14,$B$15,$B$22,$B$16,$B$20,$AO$6,$AJ$2,$AP$6,$B$21)</f>
        <v>68.709848447795963</v>
      </c>
      <c r="BN30" s="34">
        <f ca="1">_xll.Export_ParabolicVol_VIXLikeOption($F$12:$F$28,$G$12:$G$28,$AL30,$AI30,BN$7,$B$6,$B$7,$B$8,$B$9,$B$10,$B$11,$B$12,$B$13,$B$14,$B$15,$B$22,$B$16,$B$20,$AO$6,$AJ$2,$AP$6,$B$21)</f>
        <v>70.778323933252778</v>
      </c>
      <c r="BO30" s="34">
        <f ca="1">_xll.Export_ParabolicVol_VIXLikeOption($F$12:$F$28,$G$12:$G$28,$AL30,$AI30,BO$7,$B$6,$B$7,$B$8,$B$9,$B$10,$B$11,$B$12,$B$13,$B$14,$B$15,$B$22,$B$16,$B$20,$AO$6,$AJ$2,$AP$6,$B$21)</f>
        <v>72.816735127578767</v>
      </c>
      <c r="BP30" s="34">
        <f ca="1">_xll.Export_ParabolicVol_VIXLikeOption($F$12:$F$28,$G$12:$G$28,$AL30,$AI30,BP$7,$B$6,$B$7,$B$8,$B$9,$B$10,$B$11,$B$12,$B$13,$B$14,$B$15,$B$22,$B$16,$B$20,$AO$6,$AJ$2,$AP$6,$B$21)</f>
        <v>74.823332935860137</v>
      </c>
    </row>
    <row r="31" spans="1:68" ht="15.75" thickBot="1">
      <c r="A31">
        <v>10</v>
      </c>
      <c r="B31" s="36">
        <f ca="1">(AV12-OLD_premiumoption!O57)</f>
        <v>2.9904219532140388</v>
      </c>
      <c r="C31" s="60">
        <f ca="1">B31*A31*B31</f>
        <v>89.426234582644668</v>
      </c>
      <c r="M31" s="27">
        <v>2.2999999999999998</v>
      </c>
      <c r="N31" s="5">
        <f ca="1">_xll.Export_VarianceSwap_ForwardVariance($F$12:$F$29,$G$12:$G$29,M30,M31,$B$21)</f>
        <v>24.062001209582064</v>
      </c>
      <c r="P31" s="216"/>
      <c r="Q31" s="27">
        <v>37</v>
      </c>
      <c r="R31" s="26">
        <f ca="1">_xll.Export_ParabolicVol_VarianceSwapOption($B$6,$B$7,$B$8,$B$9,$B$10,$F$12:$F$29,$G$12:$G$29,R$7,$Q31,$V$2,$Y$2,$B$11,$B$12,$B$13,$B$14,$B$15,$B$16,$B$20,$Q$5,$S$5,$B$21)</f>
        <v>376.75223207654642</v>
      </c>
      <c r="S31" s="26">
        <f ca="1">_xll.Export_ParabolicVol_VarianceSwapOption($B$6,$B$7,$B$8,$B$9,$B$10,$F$12:$F$29,$G$12:$G$29,S$7,$Q31,$V$2,$Y$2,$B$11,$B$12,$B$13,$B$14,$B$15,$B$16,$B$20,$Q$5,$S$5,$B$21)</f>
        <v>326.48008936572256</v>
      </c>
      <c r="T31" s="26">
        <f ca="1">_xll.Export_ParabolicVol_VarianceSwapOption($B$6,$B$7,$B$8,$B$9,$B$10,$F$12:$F$29,$G$12:$G$29,T$7,$Q31,$V$2,$Y$2,$B$11,$B$12,$B$13,$B$14,$B$15,$B$16,$B$20,$Q$5,$S$5,$B$21)</f>
        <v>300.44836581414751</v>
      </c>
      <c r="U31" s="26">
        <f ca="1">_xll.Export_ParabolicVol_VarianceSwapOption($B$6,$B$7,$B$8,$B$9,$B$10,$F$12:$F$29,$G$12:$G$29,U$7,$Q31,$V$2,$Y$2,$B$11,$B$12,$B$13,$B$14,$B$15,$B$16,$B$20,$Q$5,$S$5,$B$21)</f>
        <v>286.65250250334606</v>
      </c>
      <c r="V31" s="26">
        <f ca="1">_xll.Export_ParabolicVol_VarianceSwapOption($B$6,$B$7,$B$8,$B$9,$B$10,$F$12:$F$29,$G$12:$G$29,V$7,$Q31,$V$2,$Y$2,$B$11,$B$12,$B$13,$B$14,$B$15,$B$16,$B$20,$Q$5,$S$5,$B$21)</f>
        <v>273.91028748425049</v>
      </c>
      <c r="X31" s="223"/>
      <c r="Y31" s="27">
        <v>37</v>
      </c>
      <c r="Z31" s="29">
        <f ca="1">_xll.Export_ParabolicVol_VolSwapOption(Z$7,$V$2,$Y$2,$Y31,$B$6,$B$7,$B$8,$B$9,$B$10,$B$11,$B$12,$B$13,$B$14,$B$15,$F$12:$F$29,$G$12:$G$29,$B$22,$B$19,$B$20,$Y$5,$AA$5,$B$21)</f>
        <v>125.90733310344137</v>
      </c>
      <c r="AA31" s="29">
        <f ca="1">_xll.Export_ParabolicVol_VolSwapOption(AA$7,$V$2,$Y$2,$Y31,$B$6,$B$7,$B$8,$B$9,$B$10,$B$11,$B$12,$B$13,$B$14,$B$15,$F$12:$F$29,$G$12:$G$29,$B$22,$B$19,$B$20,$Y$5,$AA$5,$B$21)</f>
        <v>98.611745513050209</v>
      </c>
      <c r="AB31" s="29">
        <f ca="1">_xll.Export_ParabolicVol_VolSwapOption(AB$7,$V$2,$Y$2,$Y31,$B$6,$B$7,$B$8,$B$9,$B$10,$B$11,$B$12,$B$13,$B$14,$B$15,$F$12:$F$29,$G$12:$G$29,$B$22,$B$19,$B$20,$Y$5,$AA$5,$B$21)</f>
        <v>85.147359543383189</v>
      </c>
      <c r="AC31" s="29">
        <f ca="1">_xll.Export_ParabolicVol_VolSwapOption(AC$7,$V$2,$Y$2,$Y31,$B$6,$B$7,$B$8,$B$9,$B$10,$B$11,$B$12,$B$13,$B$14,$B$15,$F$12:$F$29,$G$12:$G$29,$B$22,$B$19,$B$20,$Y$5,$AA$5,$B$21)</f>
        <v>78.647616366337274</v>
      </c>
      <c r="AD31" s="29">
        <f ca="1">_xll.Export_ParabolicVol_VolSwapOption(AD$7,$V$2,$Y$2,$Y31,$B$6,$B$7,$B$8,$B$9,$B$10,$B$11,$B$12,$B$13,$B$14,$B$15,$F$12:$F$29,$G$12:$G$29,$B$22,$B$19,$B$20,$Y$5,$AA$5,$B$21)</f>
        <v>73.20205449776752</v>
      </c>
      <c r="AH31" s="42">
        <v>42419</v>
      </c>
      <c r="AI31" s="13">
        <f t="shared" ca="1" si="1"/>
        <v>1.9411362080766599</v>
      </c>
      <c r="AJ31" s="62">
        <v>2953</v>
      </c>
      <c r="AK31" s="32">
        <v>50</v>
      </c>
      <c r="AL31" s="26">
        <f ca="1">_xll.Export_VarianceSwap_VIXLike($F$12:$F$29,$G$12:$G$29,AI31,$AJ$2,$AJ$3,AJ31,AK31,$B$21)</f>
        <v>24.687522186373744</v>
      </c>
      <c r="AM31" s="156"/>
      <c r="AO31" s="3">
        <f t="shared" si="0"/>
        <v>42419</v>
      </c>
      <c r="AQ31" s="34">
        <f ca="1">_xll.Export_ParabolicVol_VIXLikeOption($F$12:$F$28,$G$12:$G$28,$AL31,$AI31,AQ$7,$B$6,$B$7,$B$8,$B$9,$B$10,$B$11,$B$12,$B$13,$B$14,$B$15,$B$22,$B$16,$B$20,$AO$6,$AJ$2,$AP$6,$B$21)</f>
        <v>-100</v>
      </c>
      <c r="AR31" s="34">
        <f ca="1">_xll.Export_ParabolicVol_VIXLikeOption($F$12:$F$28,$G$12:$G$28,$AL31,$AI31,AR$7,$B$6,$B$7,$B$8,$B$9,$B$10,$B$11,$B$12,$B$13,$B$14,$B$15,$B$22,$B$16,$B$20,$AO$6,$AJ$2,$AP$6,$B$21)</f>
        <v>-100</v>
      </c>
      <c r="AS31" s="34">
        <f ca="1">_xll.Export_ParabolicVol_VIXLikeOption($F$12:$F$28,$G$12:$G$28,$AL31,$AI31,AS$7,$B$6,$B$7,$B$8,$B$9,$B$10,$B$11,$B$12,$B$13,$B$14,$B$15,$B$22,$B$16,$B$20,$AO$6,$AJ$2,$AP$6,$B$21)</f>
        <v>-100</v>
      </c>
      <c r="AT31" s="34">
        <f ca="1">_xll.Export_ParabolicVol_VIXLikeOption($F$12:$F$28,$G$12:$G$28,$AL31,$AI31,AT$7,$B$6,$B$7,$B$8,$B$9,$B$10,$B$11,$B$12,$B$13,$B$14,$B$15,$B$22,$B$16,$B$20,$AO$6,$AJ$2,$AP$6,$B$21)</f>
        <v>11.54788109298268</v>
      </c>
      <c r="AU31" s="34">
        <f ca="1">_xll.Export_ParabolicVol_VIXLikeOption($F$12:$F$28,$G$12:$G$28,$AL31,$AI31,AU$7,$B$6,$B$7,$B$8,$B$9,$B$10,$B$11,$B$12,$B$13,$B$14,$B$15,$B$22,$B$16,$B$20,$AO$6,$AJ$2,$AP$6,$B$21)</f>
        <v>22.007543189562959</v>
      </c>
      <c r="AV31" s="34">
        <f ca="1">_xll.Export_ParabolicVol_VIXLikeOption($F$12:$F$28,$G$12:$G$28,$AL31,$AI31,AV$7,$B$6,$B$7,$B$8,$B$9,$B$10,$B$11,$B$12,$B$13,$B$14,$B$15,$B$22,$B$16,$B$20,$AO$6,$AJ$2,$AP$6,$B$21)</f>
        <v>26.725334853572264</v>
      </c>
      <c r="AW31" s="34">
        <f ca="1">_xll.Export_ParabolicVol_VIXLikeOption($F$12:$F$28,$G$12:$G$28,$AL31,$AI31,AW$7,$B$6,$B$7,$B$8,$B$9,$B$10,$B$11,$B$12,$B$13,$B$14,$B$15,$B$22,$B$16,$B$20,$AO$6,$AJ$2,$AP$6,$B$21)</f>
        <v>30.346210056767394</v>
      </c>
      <c r="AX31" s="34">
        <f ca="1">_xll.Export_ParabolicVol_VIXLikeOption($F$12:$F$28,$G$12:$G$28,$AL31,$AI31,AX$7,$B$6,$B$7,$B$8,$B$9,$B$10,$B$11,$B$12,$B$13,$B$14,$B$15,$B$22,$B$16,$B$20,$AO$6,$AJ$2,$AP$6,$B$21)</f>
        <v>33.454781490633323</v>
      </c>
      <c r="AY31" s="34">
        <f ca="1">_xll.Export_ParabolicVol_VIXLikeOption($F$12:$F$28,$G$12:$G$28,$AL31,$AI31,AY$7,$B$6,$B$7,$B$8,$B$9,$B$10,$B$11,$B$12,$B$13,$B$14,$B$15,$B$22,$B$16,$B$20,$AO$6,$AJ$2,$AP$6,$B$21)</f>
        <v>36.272777861308889</v>
      </c>
      <c r="AZ31" s="34">
        <f ca="1">_xll.Export_ParabolicVol_VIXLikeOption($F$12:$F$28,$G$12:$G$28,$AL31,$AI31,AZ$7,$B$6,$B$7,$B$8,$B$9,$B$10,$B$11,$B$12,$B$13,$B$14,$B$15,$B$22,$B$16,$B$20,$AO$6,$AJ$2,$AP$6,$B$21)</f>
        <v>38.909599111013101</v>
      </c>
      <c r="BA31" s="34">
        <f ca="1">_xll.Export_ParabolicVol_VIXLikeOption($F$12:$F$28,$G$12:$G$28,$AL31,$AI31,BA$7,$B$6,$B$7,$B$8,$B$9,$B$10,$B$11,$B$12,$B$13,$B$14,$B$15,$B$22,$B$16,$B$20,$AO$6,$AJ$2,$AP$6,$B$21)</f>
        <v>41.426491768700735</v>
      </c>
      <c r="BB31" s="34">
        <f ca="1">_xll.Export_ParabolicVol_VIXLikeOption($F$12:$F$28,$G$12:$G$28,$AL31,$AI31,BB$7,$B$6,$B$7,$B$8,$B$9,$B$10,$B$11,$B$12,$B$13,$B$14,$B$15,$B$22,$B$16,$B$20,$AO$6,$AJ$2,$AP$6,$B$21)</f>
        <v>43.860200120158474</v>
      </c>
      <c r="BC31" s="34">
        <f ca="1">_xll.Export_ParabolicVol_VIXLikeOption($F$12:$F$28,$G$12:$G$28,$AL31,$AI31,BC$7,$B$6,$B$7,$B$8,$B$9,$B$10,$B$11,$B$12,$B$13,$B$14,$B$15,$B$22,$B$16,$B$20,$AO$6,$AJ$2,$AP$6,$B$21)</f>
        <v>46.233618892414171</v>
      </c>
      <c r="BD31" s="34">
        <f ca="1">_xll.Export_ParabolicVol_VIXLikeOption($F$12:$F$28,$G$12:$G$28,$AL31,$AI31,BD$7,$B$6,$B$7,$B$8,$B$9,$B$10,$B$11,$B$12,$B$13,$B$14,$B$15,$B$22,$B$16,$B$20,$AO$6,$AJ$2,$AP$6,$B$21)</f>
        <v>48.561254582819451</v>
      </c>
      <c r="BE31" s="34">
        <f ca="1">_xll.Export_ParabolicVol_VIXLikeOption($F$12:$F$28,$G$12:$G$28,$AL31,$AI31,BE$7,$B$6,$B$7,$B$8,$B$9,$B$10,$B$11,$B$12,$B$13,$B$14,$B$15,$B$22,$B$16,$B$20,$AO$6,$AJ$2,$AP$6,$B$21)</f>
        <v>50.852287568860319</v>
      </c>
      <c r="BF31" s="34">
        <f ca="1">_xll.Export_ParabolicVol_VIXLikeOption($F$12:$F$28,$G$12:$G$28,$AL31,$AI31,BF$7,$B$6,$B$7,$B$8,$B$9,$B$10,$B$11,$B$12,$B$13,$B$14,$B$15,$B$22,$B$16,$B$20,$AO$6,$AJ$2,$AP$6,$B$21)</f>
        <v>53.112402170998408</v>
      </c>
      <c r="BG31" s="34">
        <f ca="1">_xll.Export_ParabolicVol_VIXLikeOption($F$12:$F$28,$G$12:$G$28,$AL31,$AI31,BG$7,$B$6,$B$7,$B$8,$B$9,$B$10,$B$11,$B$12,$B$13,$B$14,$B$15,$B$22,$B$16,$B$20,$AO$6,$AJ$2,$AP$6,$B$21)</f>
        <v>55.344931972517855</v>
      </c>
      <c r="BH31" s="34">
        <f ca="1">_xll.Export_ParabolicVol_VIXLikeOption($F$12:$F$28,$G$12:$G$28,$AL31,$AI31,BH$7,$B$6,$B$7,$B$8,$B$9,$B$10,$B$11,$B$12,$B$13,$B$14,$B$15,$B$22,$B$16,$B$20,$AO$6,$AJ$2,$AP$6,$B$21)</f>
        <v>57.551601052968756</v>
      </c>
      <c r="BI31" s="34">
        <f ca="1">_xll.Export_ParabolicVol_VIXLikeOption($F$12:$F$28,$G$12:$G$28,$AL31,$AI31,BI$7,$B$6,$B$7,$B$8,$B$9,$B$10,$B$11,$B$12,$B$13,$B$14,$B$15,$B$22,$B$16,$B$20,$AO$6,$AJ$2,$AP$6,$B$21)</f>
        <v>59.733015770816969</v>
      </c>
      <c r="BJ31" s="34">
        <f ca="1">_xll.Export_ParabolicVol_VIXLikeOption($F$12:$F$28,$G$12:$G$28,$AL31,$AI31,BJ$7,$B$6,$B$7,$B$8,$B$9,$B$10,$B$11,$B$12,$B$13,$B$14,$B$15,$B$22,$B$16,$B$20,$AO$6,$AJ$2,$AP$6,$B$21)</f>
        <v>61.888997395245994</v>
      </c>
      <c r="BK31" s="34">
        <f ca="1">_xll.Export_ParabolicVol_VIXLikeOption($F$12:$F$28,$G$12:$G$28,$AL31,$AI31,BK$7,$B$6,$B$7,$B$8,$B$9,$B$10,$B$11,$B$12,$B$13,$B$14,$B$15,$B$22,$B$16,$B$20,$AO$6,$AJ$2,$AP$6,$B$21)</f>
        <v>64.018810833721304</v>
      </c>
      <c r="BL31" s="34">
        <f ca="1">_xll.Export_ParabolicVol_VIXLikeOption($F$12:$F$28,$G$12:$G$28,$AL31,$AI31,BL$7,$B$6,$B$7,$B$8,$B$9,$B$10,$B$11,$B$12,$B$13,$B$14,$B$15,$B$22,$B$16,$B$20,$AO$6,$AJ$2,$AP$6,$B$21)</f>
        <v>66.121324513257065</v>
      </c>
      <c r="BM31" s="34">
        <f ca="1">_xll.Export_ParabolicVol_VIXLikeOption($F$12:$F$28,$G$12:$G$28,$AL31,$AI31,BM$7,$B$6,$B$7,$B$8,$B$9,$B$10,$B$11,$B$12,$B$13,$B$14,$B$15,$B$22,$B$16,$B$20,$AO$6,$AJ$2,$AP$6,$B$21)</f>
        <v>68.19512428572979</v>
      </c>
      <c r="BN31" s="34">
        <f ca="1">_xll.Export_ParabolicVol_VIXLikeOption($F$12:$F$28,$G$12:$G$28,$AL31,$AI31,BN$7,$B$6,$B$7,$B$8,$B$9,$B$10,$B$11,$B$12,$B$13,$B$14,$B$15,$B$22,$B$16,$B$20,$AO$6,$AJ$2,$AP$6,$B$21)</f>
        <v>70.238596575443481</v>
      </c>
      <c r="BO31" s="34">
        <f ca="1">_xll.Export_ParabolicVol_VIXLikeOption($F$12:$F$28,$G$12:$G$28,$AL31,$AI31,BO$7,$B$6,$B$7,$B$8,$B$9,$B$10,$B$11,$B$12,$B$13,$B$14,$B$15,$B$22,$B$16,$B$20,$AO$6,$AJ$2,$AP$6,$B$21)</f>
        <v>72.24999102545415</v>
      </c>
      <c r="BP31" s="34">
        <f ca="1">_xll.Export_ParabolicVol_VIXLikeOption($F$12:$F$28,$G$12:$G$28,$AL31,$AI31,BP$7,$B$6,$B$7,$B$8,$B$9,$B$10,$B$11,$B$12,$B$13,$B$14,$B$15,$B$22,$B$16,$B$20,$AO$6,$AJ$2,$AP$6,$B$21)</f>
        <v>74.227469597075796</v>
      </c>
    </row>
    <row r="32" spans="1:68" ht="15.75" thickBot="1">
      <c r="B32" s="63"/>
      <c r="C32" s="63">
        <f ca="1">SUM(C27:C31)</f>
        <v>51510.32191378923</v>
      </c>
      <c r="M32" s="27">
        <v>2.4</v>
      </c>
      <c r="N32" s="5">
        <f ca="1">_xll.Export_VarianceSwap_ForwardVariance($F$12:$F$29,$G$12:$G$29,M31,M32,$B$21)</f>
        <v>24.059891505323662</v>
      </c>
      <c r="P32" s="216"/>
      <c r="Q32" s="27">
        <v>38</v>
      </c>
      <c r="R32" s="26">
        <f ca="1">_xll.Export_ParabolicVol_VarianceSwapOption($B$6,$B$7,$B$8,$B$9,$B$10,$F$12:$F$29,$G$12:$G$29,R$7,$Q32,$V$2,$Y$2,$B$11,$B$12,$B$13,$B$14,$B$15,$B$16,$B$20,$Q$5,$S$5,$B$21)</f>
        <v>383.56470859220371</v>
      </c>
      <c r="S32" s="26">
        <f ca="1">_xll.Export_ParabolicVol_VarianceSwapOption($B$6,$B$7,$B$8,$B$9,$B$10,$F$12:$F$29,$G$12:$G$29,S$7,$Q32,$V$2,$Y$2,$B$11,$B$12,$B$13,$B$14,$B$15,$B$16,$B$20,$Q$5,$S$5,$B$21)</f>
        <v>333.21055458697833</v>
      </c>
      <c r="T32" s="26">
        <f ca="1">_xll.Export_ParabolicVol_VarianceSwapOption($B$6,$B$7,$B$8,$B$9,$B$10,$F$12:$F$29,$G$12:$G$29,T$7,$Q32,$V$2,$Y$2,$B$11,$B$12,$B$13,$B$14,$B$15,$B$16,$B$20,$Q$5,$S$5,$B$21)</f>
        <v>307.05558806191908</v>
      </c>
      <c r="U32" s="26">
        <f ca="1">_xll.Export_ParabolicVol_VarianceSwapOption($B$6,$B$7,$B$8,$B$9,$B$10,$F$12:$F$29,$G$12:$G$29,U$7,$Q32,$V$2,$Y$2,$B$11,$B$12,$B$13,$B$14,$B$15,$B$16,$B$20,$Q$5,$S$5,$B$21)</f>
        <v>293.15829136265614</v>
      </c>
      <c r="V32" s="26">
        <f ca="1">_xll.Export_ParabolicVol_VarianceSwapOption($B$6,$B$7,$B$8,$B$9,$B$10,$F$12:$F$29,$G$12:$G$29,V$7,$Q32,$V$2,$Y$2,$B$11,$B$12,$B$13,$B$14,$B$15,$B$16,$B$20,$Q$5,$S$5,$B$21)</f>
        <v>280.29001314465603</v>
      </c>
      <c r="X32" s="223"/>
      <c r="Y32" s="27">
        <v>38</v>
      </c>
      <c r="Z32" s="29">
        <f ca="1">_xll.Export_ParabolicVol_VolSwapOption(Z$7,$V$2,$Y$2,$Y32,$B$6,$B$7,$B$8,$B$9,$B$10,$B$11,$B$12,$B$13,$B$14,$B$15,$F$12:$F$29,$G$12:$G$29,$B$22,$B$19,$B$20,$Y$5,$AA$5,$B$21)</f>
        <v>129.17437190140973</v>
      </c>
      <c r="AA32" s="29">
        <f ca="1">_xll.Export_ParabolicVol_VolSwapOption(AA$7,$V$2,$Y$2,$Y32,$B$6,$B$7,$B$8,$B$9,$B$10,$B$11,$B$12,$B$13,$B$14,$B$15,$F$12:$F$29,$G$12:$G$29,$B$22,$B$19,$B$20,$Y$5,$AA$5,$B$21)</f>
        <v>101.40178745783332</v>
      </c>
      <c r="AB32" s="29">
        <f ca="1">_xll.Export_ParabolicVol_VolSwapOption(AB$7,$V$2,$Y$2,$Y32,$B$6,$B$7,$B$8,$B$9,$B$10,$B$11,$B$12,$B$13,$B$14,$B$15,$F$12:$F$29,$G$12:$G$29,$B$22,$B$19,$B$20,$Y$5,$AA$5,$B$21)</f>
        <v>87.666575809141008</v>
      </c>
      <c r="AC32" s="29">
        <f ca="1">_xll.Export_ParabolicVol_VolSwapOption(AC$7,$V$2,$Y$2,$Y32,$B$6,$B$7,$B$8,$B$9,$B$10,$B$11,$B$12,$B$13,$B$14,$B$15,$F$12:$F$29,$G$12:$G$29,$B$22,$B$19,$B$20,$Y$5,$AA$5,$B$21)</f>
        <v>81.029966264487896</v>
      </c>
      <c r="AD32" s="29">
        <f ca="1">_xll.Export_ParabolicVol_VolSwapOption(AD$7,$V$2,$Y$2,$Y32,$B$6,$B$7,$B$8,$B$9,$B$10,$B$11,$B$12,$B$13,$B$14,$B$15,$F$12:$F$29,$G$12:$G$29,$B$22,$B$19,$B$20,$Y$5,$AA$5,$B$21)</f>
        <v>75.467143441803771</v>
      </c>
      <c r="AH32" s="42">
        <v>42447</v>
      </c>
      <c r="AI32" s="13">
        <f t="shared" ca="1" si="1"/>
        <v>2.0177960301163584</v>
      </c>
      <c r="AJ32" s="62">
        <v>2953</v>
      </c>
      <c r="AK32" s="32">
        <v>50</v>
      </c>
      <c r="AL32" s="26">
        <f ca="1">_xll.Export_VarianceSwap_VIXLike($F$12:$F$29,$G$12:$G$29,AI32,$AJ$2,$AJ$3,AJ32,AK32,$B$21)</f>
        <v>24.598973343677375</v>
      </c>
      <c r="AM32" s="156"/>
      <c r="AO32" s="3">
        <f t="shared" si="0"/>
        <v>42447</v>
      </c>
      <c r="AQ32" s="34">
        <f ca="1">_xll.Export_ParabolicVol_VIXLikeOption($F$12:$F$28,$G$12:$G$28,$AL32,$AI32,AQ$7,$B$6,$B$7,$B$8,$B$9,$B$10,$B$11,$B$12,$B$13,$B$14,$B$15,$B$22,$B$16,$B$20,$AO$6,$AJ$2,$AP$6,$B$21)</f>
        <v>-100</v>
      </c>
      <c r="AR32" s="34">
        <f ca="1">_xll.Export_ParabolicVol_VIXLikeOption($F$12:$F$28,$G$12:$G$28,$AL32,$AI32,AR$7,$B$6,$B$7,$B$8,$B$9,$B$10,$B$11,$B$12,$B$13,$B$14,$B$15,$B$22,$B$16,$B$20,$AO$6,$AJ$2,$AP$6,$B$21)</f>
        <v>-100</v>
      </c>
      <c r="AS32" s="34">
        <f ca="1">_xll.Export_ParabolicVol_VIXLikeOption($F$12:$F$28,$G$12:$G$28,$AL32,$AI32,AS$7,$B$6,$B$7,$B$8,$B$9,$B$10,$B$11,$B$12,$B$13,$B$14,$B$15,$B$22,$B$16,$B$20,$AO$6,$AJ$2,$AP$6,$B$21)</f>
        <v>-100</v>
      </c>
      <c r="AT32" s="34">
        <f ca="1">_xll.Export_ParabolicVol_VIXLikeOption($F$12:$F$28,$G$12:$G$28,$AL32,$AI32,AT$7,$B$6,$B$7,$B$8,$B$9,$B$10,$B$11,$B$12,$B$13,$B$14,$B$15,$B$22,$B$16,$B$20,$AO$6,$AJ$2,$AP$6,$B$21)</f>
        <v>13.26530798705739</v>
      </c>
      <c r="AU32" s="34">
        <f ca="1">_xll.Export_ParabolicVol_VIXLikeOption($F$12:$F$28,$G$12:$G$28,$AL32,$AI32,AU$7,$B$6,$B$7,$B$8,$B$9,$B$10,$B$11,$B$12,$B$13,$B$14,$B$15,$B$22,$B$16,$B$20,$AO$6,$AJ$2,$AP$6,$B$21)</f>
        <v>22.091676474255358</v>
      </c>
      <c r="AV32" s="34">
        <f ca="1">_xll.Export_ParabolicVol_VIXLikeOption($F$12:$F$28,$G$12:$G$28,$AL32,$AI32,AV$7,$B$6,$B$7,$B$8,$B$9,$B$10,$B$11,$B$12,$B$13,$B$14,$B$15,$B$22,$B$16,$B$20,$AO$6,$AJ$2,$AP$6,$B$21)</f>
        <v>26.645027055454172</v>
      </c>
      <c r="AW32" s="34">
        <f ca="1">_xll.Export_ParabolicVol_VIXLikeOption($F$12:$F$28,$G$12:$G$28,$AL32,$AI32,AW$7,$B$6,$B$7,$B$8,$B$9,$B$10,$B$11,$B$12,$B$13,$B$14,$B$15,$B$22,$B$16,$B$20,$AO$6,$AJ$2,$AP$6,$B$21)</f>
        <v>30.187786196197024</v>
      </c>
      <c r="AX32" s="34">
        <f ca="1">_xll.Export_ParabolicVol_VIXLikeOption($F$12:$F$28,$G$12:$G$28,$AL32,$AI32,AX$7,$B$6,$B$7,$B$8,$B$9,$B$10,$B$11,$B$12,$B$13,$B$14,$B$15,$B$22,$B$16,$B$20,$AO$6,$AJ$2,$AP$6,$B$21)</f>
        <v>33.248823815101758</v>
      </c>
      <c r="AY32" s="34">
        <f ca="1">_xll.Export_ParabolicVol_VIXLikeOption($F$12:$F$28,$G$12:$G$28,$AL32,$AI32,AY$7,$B$6,$B$7,$B$8,$B$9,$B$10,$B$11,$B$12,$B$13,$B$14,$B$15,$B$22,$B$16,$B$20,$AO$6,$AJ$2,$AP$6,$B$21)</f>
        <v>36.034288448365025</v>
      </c>
      <c r="AZ32" s="34">
        <f ca="1">_xll.Export_ParabolicVol_VIXLikeOption($F$12:$F$28,$G$12:$G$28,$AL32,$AI32,AZ$7,$B$6,$B$7,$B$8,$B$9,$B$10,$B$11,$B$12,$B$13,$B$14,$B$15,$B$22,$B$16,$B$20,$AO$6,$AJ$2,$AP$6,$B$21)</f>
        <v>38.647024970274813</v>
      </c>
      <c r="BA32" s="34">
        <f ca="1">_xll.Export_ParabolicVol_VIXLikeOption($F$12:$F$28,$G$12:$G$28,$AL32,$AI32,BA$7,$B$6,$B$7,$B$8,$B$9,$B$10,$B$11,$B$12,$B$13,$B$14,$B$15,$B$22,$B$16,$B$20,$AO$6,$AJ$2,$AP$6,$B$21)</f>
        <v>41.14489121530049</v>
      </c>
      <c r="BB32" s="34">
        <f ca="1">_xll.Export_ParabolicVol_VIXLikeOption($F$12:$F$28,$G$12:$G$28,$AL32,$AI32,BB$7,$B$6,$B$7,$B$8,$B$9,$B$10,$B$11,$B$12,$B$13,$B$14,$B$15,$B$22,$B$16,$B$20,$AO$6,$AJ$2,$AP$6,$B$21)</f>
        <v>43.562647854580568</v>
      </c>
      <c r="BC32" s="34">
        <f ca="1">_xll.Export_ParabolicVol_VIXLikeOption($F$12:$F$28,$G$12:$G$28,$AL32,$AI32,BC$7,$B$6,$B$7,$B$8,$B$9,$B$10,$B$11,$B$12,$B$13,$B$14,$B$15,$B$22,$B$16,$B$20,$AO$6,$AJ$2,$AP$6,$B$21)</f>
        <v>45.921929645328348</v>
      </c>
      <c r="BD32" s="34">
        <f ca="1">_xll.Export_ParabolicVol_VIXLikeOption($F$12:$F$28,$G$12:$G$28,$AL32,$AI32,BD$7,$B$6,$B$7,$B$8,$B$9,$B$10,$B$11,$B$12,$B$13,$B$14,$B$15,$B$22,$B$16,$B$20,$AO$6,$AJ$2,$AP$6,$B$21)</f>
        <v>48.236395771965057</v>
      </c>
      <c r="BE32" s="34">
        <f ca="1">_xll.Export_ParabolicVol_VIXLikeOption($F$12:$F$28,$G$12:$G$28,$AL32,$AI32,BE$7,$B$6,$B$7,$B$8,$B$9,$B$10,$B$11,$B$12,$B$13,$B$14,$B$15,$B$22,$B$16,$B$20,$AO$6,$AJ$2,$AP$6,$B$21)</f>
        <v>50.514632040891946</v>
      </c>
      <c r="BF32" s="34">
        <f ca="1">_xll.Export_ParabolicVol_VIXLikeOption($F$12:$F$28,$G$12:$G$28,$AL32,$AI32,BF$7,$B$6,$B$7,$B$8,$B$9,$B$10,$B$11,$B$12,$B$13,$B$14,$B$15,$B$22,$B$16,$B$20,$AO$6,$AJ$2,$AP$6,$B$21)</f>
        <v>52.761890948628555</v>
      </c>
      <c r="BG32" s="34">
        <f ca="1">_xll.Export_ParabolicVol_VIXLikeOption($F$12:$F$28,$G$12:$G$28,$AL32,$AI32,BG$7,$B$6,$B$7,$B$8,$B$9,$B$10,$B$11,$B$12,$B$13,$B$14,$B$15,$B$22,$B$16,$B$20,$AO$6,$AJ$2,$AP$6,$B$21)</f>
        <v>54.981182781420877</v>
      </c>
      <c r="BH32" s="34">
        <f ca="1">_xll.Export_ParabolicVol_VIXLikeOption($F$12:$F$28,$G$12:$G$28,$AL32,$AI32,BH$7,$B$6,$B$7,$B$8,$B$9,$B$10,$B$11,$B$12,$B$13,$B$14,$B$15,$B$22,$B$16,$B$20,$AO$6,$AJ$2,$AP$6,$B$21)</f>
        <v>57.173982530279908</v>
      </c>
      <c r="BI32" s="34">
        <f ca="1">_xll.Export_ParabolicVol_VIXLikeOption($F$12:$F$28,$G$12:$G$28,$AL32,$AI32,BI$7,$B$6,$B$7,$B$8,$B$9,$B$10,$B$11,$B$12,$B$13,$B$14,$B$15,$B$22,$B$16,$B$20,$AO$6,$AJ$2,$AP$6,$B$21)</f>
        <v>59.340699242384723</v>
      </c>
      <c r="BJ32" s="34">
        <f ca="1">_xll.Export_ParabolicVol_VIXLikeOption($F$12:$F$28,$G$12:$G$28,$AL32,$AI32,BJ$7,$B$6,$B$7,$B$8,$B$9,$B$10,$B$11,$B$12,$B$13,$B$14,$B$15,$B$22,$B$16,$B$20,$AO$6,$AJ$2,$AP$6,$B$21)</f>
        <v>61.480993756013113</v>
      </c>
      <c r="BK32" s="34">
        <f ca="1">_xll.Export_ParabolicVol_VIXLikeOption($F$12:$F$28,$G$12:$G$28,$AL32,$AI32,BK$7,$B$6,$B$7,$B$8,$B$9,$B$10,$B$11,$B$12,$B$13,$B$14,$B$15,$B$22,$B$16,$B$20,$AO$6,$AJ$2,$AP$6,$B$21)</f>
        <v>63.593997539428962</v>
      </c>
      <c r="BL32" s="34">
        <f ca="1">_xll.Export_ParabolicVol_VIXLikeOption($F$12:$F$28,$G$12:$G$28,$AL32,$AI32,BL$7,$B$6,$B$7,$B$8,$B$9,$B$10,$B$11,$B$12,$B$13,$B$14,$B$15,$B$22,$B$16,$B$20,$AO$6,$AJ$2,$AP$6,$B$21)</f>
        <v>65.678466134063314</v>
      </c>
      <c r="BM32" s="34">
        <f ca="1">_xll.Export_ParabolicVol_VIXLikeOption($F$12:$F$28,$G$12:$G$28,$AL32,$AI32,BM$7,$B$6,$B$7,$B$8,$B$9,$B$10,$B$11,$B$12,$B$13,$B$14,$B$15,$B$22,$B$16,$B$20,$AO$6,$AJ$2,$AP$6,$B$21)</f>
        <v>67.732889058476104</v>
      </c>
      <c r="BN32" s="34">
        <f ca="1">_xll.Export_ParabolicVol_VIXLikeOption($F$12:$F$28,$G$12:$G$28,$AL32,$AI32,BN$7,$B$6,$B$7,$B$8,$B$9,$B$10,$B$11,$B$12,$B$13,$B$14,$B$15,$B$22,$B$16,$B$20,$AO$6,$AJ$2,$AP$6,$B$21)</f>
        <v>69.755570699348226</v>
      </c>
      <c r="BO32" s="34">
        <f ca="1">_xll.Export_ParabolicVol_VIXLikeOption($F$12:$F$28,$G$12:$G$28,$AL32,$AI32,BO$7,$B$6,$B$7,$B$8,$B$9,$B$10,$B$11,$B$12,$B$13,$B$14,$B$15,$B$22,$B$16,$B$20,$AO$6,$AJ$2,$AP$6,$B$21)</f>
        <v>71.74469195392426</v>
      </c>
      <c r="BP32" s="34">
        <f ca="1">_xll.Export_ParabolicVol_VIXLikeOption($F$12:$F$28,$G$12:$G$28,$AL32,$AI32,BP$7,$B$6,$B$7,$B$8,$B$9,$B$10,$B$11,$B$12,$B$13,$B$14,$B$15,$B$22,$B$16,$B$20,$AO$6,$AJ$2,$AP$6,$B$21)</f>
        <v>73.698359215418748</v>
      </c>
    </row>
    <row r="33" spans="13:68" ht="15.75" thickBot="1">
      <c r="M33" s="27">
        <v>2.5</v>
      </c>
      <c r="N33" s="5">
        <f ca="1">_xll.Export_VarianceSwap_ForwardVariance($F$12:$F$29,$G$12:$G$29,M32,M33,$B$21)</f>
        <v>24.100018085727555</v>
      </c>
      <c r="P33" s="216"/>
      <c r="Q33" s="27">
        <v>39</v>
      </c>
      <c r="R33" s="26">
        <f ca="1">_xll.Export_ParabolicVol_VarianceSwapOption($B$6,$B$7,$B$8,$B$9,$B$10,$F$12:$F$29,$G$12:$G$29,R$7,$Q33,$V$2,$Y$2,$B$11,$B$12,$B$13,$B$14,$B$15,$B$16,$B$20,$Q$5,$S$5,$B$21)</f>
        <v>390.371034283938</v>
      </c>
      <c r="S33" s="26">
        <f ca="1">_xll.Export_ParabolicVol_VarianceSwapOption($B$6,$B$7,$B$8,$B$9,$B$10,$F$12:$F$29,$G$12:$G$29,S$7,$Q33,$V$2,$Y$2,$B$11,$B$12,$B$13,$B$14,$B$15,$B$16,$B$20,$Q$5,$S$5,$B$21)</f>
        <v>339.9349185818777</v>
      </c>
      <c r="T33" s="26">
        <f ca="1">_xll.Export_ParabolicVol_VarianceSwapOption($B$6,$B$7,$B$8,$B$9,$B$10,$F$12:$F$29,$G$12:$G$29,T$7,$Q33,$V$2,$Y$2,$B$11,$B$12,$B$13,$B$14,$B$15,$B$16,$B$20,$Q$5,$S$5,$B$21)</f>
        <v>313.65670763240405</v>
      </c>
      <c r="U33" s="26">
        <f ca="1">_xll.Export_ParabolicVol_VarianceSwapOption($B$6,$B$7,$B$8,$B$9,$B$10,$F$12:$F$29,$G$12:$G$29,U$7,$Q33,$V$2,$Y$2,$B$11,$B$12,$B$13,$B$14,$B$15,$B$16,$B$20,$Q$5,$S$5,$B$21)</f>
        <v>299.65796988115784</v>
      </c>
      <c r="V33" s="26">
        <f ca="1">_xll.Export_ParabolicVol_VarianceSwapOption($B$6,$B$7,$B$8,$B$9,$B$10,$F$12:$F$29,$G$12:$G$29,V$7,$Q33,$V$2,$Y$2,$B$11,$B$12,$B$13,$B$14,$B$15,$B$16,$B$20,$Q$5,$S$5,$B$21)</f>
        <v>286.66365785108792</v>
      </c>
      <c r="X33" s="223"/>
      <c r="Y33" s="27">
        <v>39</v>
      </c>
      <c r="Z33" s="29">
        <f ca="1">_xll.Export_ParabolicVol_VolSwapOption(Z$7,$V$2,$Y$2,$Y33,$B$6,$B$7,$B$8,$B$9,$B$10,$B$11,$B$12,$B$13,$B$14,$B$15,$F$12:$F$29,$G$12:$G$29,$B$22,$B$19,$B$20,$Y$5,$AA$5,$B$21)</f>
        <v>132.44064757609496</v>
      </c>
      <c r="AA33" s="29">
        <f ca="1">_xll.Export_ParabolicVol_VolSwapOption(AA$7,$V$2,$Y$2,$Y33,$B$6,$B$7,$B$8,$B$9,$B$10,$B$11,$B$12,$B$13,$B$14,$B$15,$F$12:$F$29,$G$12:$G$29,$B$22,$B$19,$B$20,$Y$5,$AA$5,$B$21)</f>
        <v>104.18390476663812</v>
      </c>
      <c r="AB33" s="29">
        <f ca="1">_xll.Export_ParabolicVol_VolSwapOption(AB$7,$V$2,$Y$2,$Y33,$B$6,$B$7,$B$8,$B$9,$B$10,$B$11,$B$12,$B$13,$B$14,$B$15,$F$12:$F$29,$G$12:$G$29,$B$22,$B$19,$B$20,$Y$5,$AA$5,$B$21)</f>
        <v>90.17381261226187</v>
      </c>
      <c r="AC33" s="29">
        <f ca="1">_xll.Export_ParabolicVol_VolSwapOption(AC$7,$V$2,$Y$2,$Y33,$B$6,$B$7,$B$8,$B$9,$B$10,$B$11,$B$12,$B$13,$B$14,$B$15,$F$12:$F$29,$G$12:$G$29,$B$22,$B$19,$B$20,$Y$5,$AA$5,$B$21)</f>
        <v>83.39862342768221</v>
      </c>
      <c r="AD33" s="29">
        <f ca="1">_xll.Export_ParabolicVol_VolSwapOption(AD$7,$V$2,$Y$2,$Y33,$B$6,$B$7,$B$8,$B$9,$B$10,$B$11,$B$12,$B$13,$B$14,$B$15,$F$12:$F$29,$G$12:$G$29,$B$22,$B$19,$B$20,$Y$5,$AA$5,$B$21)</f>
        <v>77.717527344108248</v>
      </c>
      <c r="AH33" s="42">
        <v>42475</v>
      </c>
      <c r="AI33" s="13">
        <f t="shared" ca="1" si="1"/>
        <v>2.0944558521560577</v>
      </c>
      <c r="AJ33" s="62">
        <v>2953</v>
      </c>
      <c r="AK33" s="32">
        <v>50</v>
      </c>
      <c r="AL33" s="26">
        <f ca="1">_xll.Export_VarianceSwap_VIXLike($F$12:$F$29,$G$12:$G$29,AI33,$AJ$2,$AJ$3,AJ33,AK33,$B$21)</f>
        <v>24.53473412008578</v>
      </c>
      <c r="AM33" s="156"/>
      <c r="AO33" s="3">
        <f t="shared" si="0"/>
        <v>42475</v>
      </c>
      <c r="AQ33" s="34">
        <f ca="1">_xll.Export_ParabolicVol_VIXLikeOption($F$12:$F$28,$G$12:$G$28,$AL33,$AI33,AQ$7,$B$6,$B$7,$B$8,$B$9,$B$10,$B$11,$B$12,$B$13,$B$14,$B$15,$B$22,$B$16,$B$20,$AO$6,$AJ$2,$AP$6,$B$21)</f>
        <v>-100</v>
      </c>
      <c r="AR33" s="34">
        <f ca="1">_xll.Export_ParabolicVol_VIXLikeOption($F$12:$F$28,$G$12:$G$28,$AL33,$AI33,AR$7,$B$6,$B$7,$B$8,$B$9,$B$10,$B$11,$B$12,$B$13,$B$14,$B$15,$B$22,$B$16,$B$20,$AO$6,$AJ$2,$AP$6,$B$21)</f>
        <v>-100</v>
      </c>
      <c r="AS33" s="34">
        <f ca="1">_xll.Export_ParabolicVol_VIXLikeOption($F$12:$F$28,$G$12:$G$28,$AL33,$AI33,AS$7,$B$6,$B$7,$B$8,$B$9,$B$10,$B$11,$B$12,$B$13,$B$14,$B$15,$B$22,$B$16,$B$20,$AO$6,$AJ$2,$AP$6,$B$21)</f>
        <v>-100</v>
      </c>
      <c r="AT33" s="34">
        <f ca="1">_xll.Export_ParabolicVol_VIXLikeOption($F$12:$F$28,$G$12:$G$28,$AL33,$AI33,AT$7,$B$6,$B$7,$B$8,$B$9,$B$10,$B$11,$B$12,$B$13,$B$14,$B$15,$B$22,$B$16,$B$20,$AO$6,$AJ$2,$AP$6,$B$21)</f>
        <v>14.021223007016777</v>
      </c>
      <c r="AU33" s="34">
        <f ca="1">_xll.Export_ParabolicVol_VIXLikeOption($F$12:$F$28,$G$12:$G$28,$AL33,$AI33,AU$7,$B$6,$B$7,$B$8,$B$9,$B$10,$B$11,$B$12,$B$13,$B$14,$B$15,$B$22,$B$16,$B$20,$AO$6,$AJ$2,$AP$6,$B$21)</f>
        <v>22.069182299288371</v>
      </c>
      <c r="AV33" s="34">
        <f ca="1">_xll.Export_ParabolicVol_VIXLikeOption($F$12:$F$28,$G$12:$G$28,$AL33,$AI33,AV$7,$B$6,$B$7,$B$8,$B$9,$B$10,$B$11,$B$12,$B$13,$B$14,$B$15,$B$22,$B$16,$B$20,$AO$6,$AJ$2,$AP$6,$B$21)</f>
        <v>26.49717476149268</v>
      </c>
      <c r="AW33" s="34">
        <f ca="1">_xll.Export_ParabolicVol_VIXLikeOption($F$12:$F$28,$G$12:$G$28,$AL33,$AI33,AW$7,$B$6,$B$7,$B$8,$B$9,$B$10,$B$11,$B$12,$B$13,$B$14,$B$15,$B$22,$B$16,$B$20,$AO$6,$AJ$2,$AP$6,$B$21)</f>
        <v>29.976642121465868</v>
      </c>
      <c r="AX33" s="34">
        <f ca="1">_xll.Export_ParabolicVol_VIXLikeOption($F$12:$F$28,$G$12:$G$28,$AL33,$AI33,AX$7,$B$6,$B$7,$B$8,$B$9,$B$10,$B$11,$B$12,$B$13,$B$14,$B$15,$B$22,$B$16,$B$20,$AO$6,$AJ$2,$AP$6,$B$21)</f>
        <v>32.997477820854193</v>
      </c>
      <c r="AY33" s="34">
        <f ca="1">_xll.Export_ParabolicVol_VIXLikeOption($F$12:$F$28,$G$12:$G$28,$AL33,$AI33,AY$7,$B$6,$B$7,$B$8,$B$9,$B$10,$B$11,$B$12,$B$13,$B$14,$B$15,$B$22,$B$16,$B$20,$AO$6,$AJ$2,$AP$6,$B$21)</f>
        <v>35.754303044634064</v>
      </c>
      <c r="AZ33" s="34">
        <f ca="1">_xll.Export_ParabolicVol_VIXLikeOption($F$12:$F$28,$G$12:$G$28,$AL33,$AI33,AZ$7,$B$6,$B$7,$B$8,$B$9,$B$10,$B$11,$B$12,$B$13,$B$14,$B$15,$B$22,$B$16,$B$20,$AO$6,$AJ$2,$AP$6,$B$21)</f>
        <v>38.344960160042092</v>
      </c>
      <c r="BA33" s="34">
        <f ca="1">_xll.Export_ParabolicVol_VIXLikeOption($F$12:$F$28,$G$12:$G$28,$AL33,$AI33,BA$7,$B$6,$B$7,$B$8,$B$9,$B$10,$B$11,$B$12,$B$13,$B$14,$B$15,$B$22,$B$16,$B$20,$AO$6,$AJ$2,$AP$6,$B$21)</f>
        <v>40.824667230876841</v>
      </c>
      <c r="BB33" s="34">
        <f ca="1">_xll.Export_ParabolicVol_VIXLikeOption($F$12:$F$28,$G$12:$G$28,$AL33,$AI33,BB$7,$B$6,$B$7,$B$8,$B$9,$B$10,$B$11,$B$12,$B$13,$B$14,$B$15,$B$22,$B$16,$B$20,$AO$6,$AJ$2,$AP$6,$B$21)</f>
        <v>43.226617190726081</v>
      </c>
      <c r="BC33" s="34">
        <f ca="1">_xll.Export_ParabolicVol_VIXLikeOption($F$12:$F$28,$G$12:$G$28,$AL33,$AI33,BC$7,$B$6,$B$7,$B$8,$B$9,$B$10,$B$11,$B$12,$B$13,$B$14,$B$15,$B$22,$B$16,$B$20,$AO$6,$AJ$2,$AP$6,$B$21)</f>
        <v>45.571438451020398</v>
      </c>
      <c r="BD33" s="34">
        <f ca="1">_xll.Export_ParabolicVol_VIXLikeOption($F$12:$F$28,$G$12:$G$28,$AL33,$AI33,BD$7,$B$6,$B$7,$B$8,$B$9,$B$10,$B$11,$B$12,$B$13,$B$14,$B$15,$B$22,$B$16,$B$20,$AO$6,$AJ$2,$AP$6,$B$21)</f>
        <v>47.872107984925819</v>
      </c>
      <c r="BE33" s="34">
        <f ca="1">_xll.Export_ParabolicVol_VIXLikeOption($F$12:$F$28,$G$12:$G$28,$AL33,$AI33,BE$7,$B$6,$B$7,$B$8,$B$9,$B$10,$B$11,$B$12,$B$13,$B$14,$B$15,$B$22,$B$16,$B$20,$AO$6,$AJ$2,$AP$6,$B$21)</f>
        <v>50.136729686485978</v>
      </c>
      <c r="BF33" s="34">
        <f ca="1">_xll.Export_ParabolicVol_VIXLikeOption($F$12:$F$28,$G$12:$G$28,$AL33,$AI33,BF$7,$B$6,$B$7,$B$8,$B$9,$B$10,$B$11,$B$12,$B$13,$B$14,$B$15,$B$22,$B$16,$B$20,$AO$6,$AJ$2,$AP$6,$B$21)</f>
        <v>52.370203902140119</v>
      </c>
      <c r="BG33" s="34">
        <f ca="1">_xll.Export_ParabolicVol_VIXLikeOption($F$12:$F$28,$G$12:$G$28,$AL33,$AI33,BG$7,$B$6,$B$7,$B$8,$B$9,$B$10,$B$11,$B$12,$B$13,$B$14,$B$15,$B$22,$B$16,$B$20,$AO$6,$AJ$2,$AP$6,$B$21)</f>
        <v>54.575275657092106</v>
      </c>
      <c r="BH33" s="34">
        <f ca="1">_xll.Export_ParabolicVol_VIXLikeOption($F$12:$F$28,$G$12:$G$28,$AL33,$AI33,BH$7,$B$6,$B$7,$B$8,$B$9,$B$10,$B$11,$B$12,$B$13,$B$14,$B$15,$B$22,$B$16,$B$20,$AO$6,$AJ$2,$AP$6,$B$21)</f>
        <v>56.753214297887808</v>
      </c>
      <c r="BI33" s="34">
        <f ca="1">_xll.Export_ParabolicVol_VIXLikeOption($F$12:$F$28,$G$12:$G$28,$AL33,$AI33,BI$7,$B$6,$B$7,$B$8,$B$9,$B$10,$B$11,$B$12,$B$13,$B$14,$B$15,$B$22,$B$16,$B$20,$AO$6,$AJ$2,$AP$6,$B$21)</f>
        <v>58.904265007100534</v>
      </c>
      <c r="BJ33" s="34">
        <f ca="1">_xll.Export_ParabolicVol_VIXLikeOption($F$12:$F$28,$G$12:$G$28,$AL33,$AI33,BJ$7,$B$6,$B$7,$B$8,$B$9,$B$10,$B$11,$B$12,$B$13,$B$14,$B$15,$B$22,$B$16,$B$20,$AO$6,$AJ$2,$AP$6,$B$21)</f>
        <v>61.027954746671554</v>
      </c>
      <c r="BK33" s="34">
        <f ca="1">_xll.Export_ParabolicVol_VIXLikeOption($F$12:$F$28,$G$12:$G$28,$AL33,$AI33,BK$7,$B$6,$B$7,$B$8,$B$9,$B$10,$B$11,$B$12,$B$13,$B$14,$B$15,$B$22,$B$16,$B$20,$AO$6,$AJ$2,$AP$6,$B$21)</f>
        <v>63.123303356765703</v>
      </c>
      <c r="BL33" s="34">
        <f ca="1">_xll.Export_ParabolicVol_VIXLikeOption($F$12:$F$28,$G$12:$G$28,$AL33,$AI33,BL$7,$B$6,$B$7,$B$8,$B$9,$B$10,$B$11,$B$12,$B$13,$B$14,$B$15,$B$22,$B$16,$B$20,$AO$6,$AJ$2,$AP$6,$B$21)</f>
        <v>65.188972065137392</v>
      </c>
      <c r="BM33" s="34">
        <f ca="1">_xll.Export_ParabolicVol_VIXLikeOption($F$12:$F$28,$G$12:$G$28,$AL33,$AI33,BM$7,$B$6,$B$7,$B$8,$B$9,$B$10,$B$11,$B$12,$B$13,$B$14,$B$15,$B$22,$B$16,$B$20,$AO$6,$AJ$2,$AP$6,$B$21)</f>
        <v>67.223370442606139</v>
      </c>
      <c r="BN33" s="34">
        <f ca="1">_xll.Export_ParabolicVol_VIXLikeOption($F$12:$F$28,$G$12:$G$28,$AL33,$AI33,BN$7,$B$6,$B$7,$B$8,$B$9,$B$10,$B$11,$B$12,$B$13,$B$14,$B$15,$B$22,$B$16,$B$20,$AO$6,$AJ$2,$AP$6,$B$21)</f>
        <v>69.224735763875429</v>
      </c>
      <c r="BO33" s="34">
        <f ca="1">_xll.Export_ParabolicVol_VIXLikeOption($F$12:$F$28,$G$12:$G$28,$AL33,$AI33,BO$7,$B$6,$B$7,$B$8,$B$9,$B$10,$B$11,$B$12,$B$13,$B$14,$B$15,$B$22,$B$16,$B$20,$AO$6,$AJ$2,$AP$6,$B$21)</f>
        <v>71.191194130157086</v>
      </c>
      <c r="BP33" s="34">
        <f ca="1">_xll.Export_ParabolicVol_VIXLikeOption($F$12:$F$28,$G$12:$G$28,$AL33,$AI33,BP$7,$B$6,$B$7,$B$8,$B$9,$B$10,$B$11,$B$12,$B$13,$B$14,$B$15,$B$22,$B$16,$B$20,$AO$6,$AJ$2,$AP$6,$B$21)</f>
        <v>73.120809640692272</v>
      </c>
    </row>
    <row r="34" spans="13:68" ht="15.75" thickBot="1">
      <c r="M34" s="27">
        <v>2.6</v>
      </c>
      <c r="N34" s="5">
        <f ca="1">_xll.Export_VarianceSwap_ForwardVariance($F$12:$F$29,$G$12:$G$29,M33,M34,$B$21)</f>
        <v>24.18217069791854</v>
      </c>
      <c r="P34" s="217"/>
      <c r="Q34" s="27">
        <v>40</v>
      </c>
      <c r="R34" s="26">
        <f ca="1">_xll.Export_ParabolicVol_VarianceSwapOption($B$6,$B$7,$B$8,$B$9,$B$10,$F$12:$F$29,$G$12:$G$29,R$7,$Q34,$V$2,$Y$2,$B$11,$B$12,$B$13,$B$14,$B$15,$B$16,$B$20,$Q$5,$S$5,$B$21)</f>
        <v>397.17120907354501</v>
      </c>
      <c r="S34" s="26">
        <f ca="1">_xll.Export_ParabolicVol_VarianceSwapOption($B$6,$B$7,$B$8,$B$9,$B$10,$F$12:$F$29,$G$12:$G$29,S$7,$Q34,$V$2,$Y$2,$B$11,$B$12,$B$13,$B$14,$B$15,$B$16,$B$20,$Q$5,$S$5,$B$21)</f>
        <v>346.65318106747452</v>
      </c>
      <c r="T34" s="26">
        <f ca="1">_xll.Export_ParabolicVol_VarianceSwapOption($B$6,$B$7,$B$8,$B$9,$B$10,$F$12:$F$29,$G$12:$G$29,T$7,$Q34,$V$2,$Y$2,$B$11,$B$12,$B$13,$B$14,$B$15,$B$16,$B$20,$Q$5,$S$5,$B$21)</f>
        <v>320.25172358936913</v>
      </c>
      <c r="U34" s="26">
        <f ca="1">_xll.Export_ParabolicVol_VarianceSwapOption($B$6,$B$7,$B$8,$B$9,$B$10,$F$12:$F$29,$G$12:$G$29,U$7,$Q34,$V$2,$Y$2,$B$11,$B$12,$B$13,$B$14,$B$15,$B$16,$B$20,$Q$5,$S$5,$B$21)</f>
        <v>306.15153556224431</v>
      </c>
      <c r="V34" s="26">
        <f ca="1">_xll.Export_ParabolicVol_VarianceSwapOption($B$6,$B$7,$B$8,$B$9,$B$10,$F$12:$F$29,$G$12:$G$29,V$7,$Q34,$V$2,$Y$2,$B$11,$B$12,$B$13,$B$14,$B$15,$B$16,$B$20,$Q$5,$S$5,$B$21)</f>
        <v>293.03121623168835</v>
      </c>
      <c r="X34" s="224"/>
      <c r="Y34" s="27">
        <v>40</v>
      </c>
      <c r="Z34" s="29">
        <f ca="1">_xll.Export_ParabolicVol_VolSwapOption(Z$7,$V$2,$Y$2,$Y34,$B$6,$B$7,$B$8,$B$9,$B$10,$B$11,$B$12,$B$13,$B$14,$B$15,$F$12:$F$29,$G$12:$G$29,$B$22,$B$19,$B$20,$Y$5,$AA$5,$B$21)</f>
        <v>135.70507580064304</v>
      </c>
      <c r="AA34" s="29">
        <f ca="1">_xll.Export_ParabolicVol_VolSwapOption(AA$7,$V$2,$Y$2,$Y34,$B$6,$B$7,$B$8,$B$9,$B$10,$B$11,$B$12,$B$13,$B$14,$B$15,$F$12:$F$29,$G$12:$G$29,$B$22,$B$19,$B$20,$Y$5,$AA$5,$B$21)</f>
        <v>106.95727493782728</v>
      </c>
      <c r="AB34" s="29">
        <f ca="1">_xll.Export_ParabolicVol_VolSwapOption(AB$7,$V$2,$Y$2,$Y34,$B$6,$B$7,$B$8,$B$9,$B$10,$B$11,$B$12,$B$13,$B$14,$B$15,$F$12:$F$29,$G$12:$G$29,$B$22,$B$19,$B$20,$Y$5,$AA$5,$B$21)</f>
        <v>92.667931388981742</v>
      </c>
      <c r="AC34" s="29">
        <f ca="1">_xll.Export_ParabolicVol_VolSwapOption(AC$7,$V$2,$Y$2,$Y34,$B$6,$B$7,$B$8,$B$9,$B$10,$B$11,$B$12,$B$13,$B$14,$B$15,$F$12:$F$29,$G$12:$G$29,$B$22,$B$19,$B$20,$Y$5,$AA$5,$B$21)</f>
        <v>85.75225238773308</v>
      </c>
      <c r="AD34" s="29">
        <f ca="1">_xll.Export_ParabolicVol_VolSwapOption(AD$7,$V$2,$Y$2,$Y34,$B$6,$B$7,$B$8,$B$9,$B$10,$B$11,$B$12,$B$13,$B$14,$B$15,$F$12:$F$29,$G$12:$G$29,$B$22,$B$19,$B$20,$Y$5,$AA$5,$B$21)</f>
        <v>79.951711400957208</v>
      </c>
      <c r="AH34" s="42">
        <v>42510</v>
      </c>
      <c r="AI34" s="13">
        <f t="shared" ca="1" si="1"/>
        <v>2.1902806297056809</v>
      </c>
      <c r="AJ34" s="62">
        <v>2953</v>
      </c>
      <c r="AK34" s="32">
        <v>50</v>
      </c>
      <c r="AL34" s="26">
        <f ca="1">_xll.Export_VarianceSwap_VIXLike($F$12:$F$29,$G$12:$G$29,AI34,$AJ$2,$AJ$3,AJ34,AK34,$B$21)</f>
        <v>24.488949965377238</v>
      </c>
      <c r="AM34" s="156"/>
      <c r="AO34" s="3">
        <f t="shared" si="0"/>
        <v>42510</v>
      </c>
      <c r="AQ34" s="34">
        <f ca="1">_xll.Export_ParabolicVol_VIXLikeOption($F$12:$F$28,$G$12:$G$28,$AL34,$AI34,AQ$7,$B$6,$B$7,$B$8,$B$9,$B$10,$B$11,$B$12,$B$13,$B$14,$B$15,$B$22,$B$16,$B$20,$AO$6,$AJ$2,$AP$6,$B$21)</f>
        <v>-100</v>
      </c>
      <c r="AR34" s="34">
        <f ca="1">_xll.Export_ParabolicVol_VIXLikeOption($F$12:$F$28,$G$12:$G$28,$AL34,$AI34,AR$7,$B$6,$B$7,$B$8,$B$9,$B$10,$B$11,$B$12,$B$13,$B$14,$B$15,$B$22,$B$16,$B$20,$AO$6,$AJ$2,$AP$6,$B$21)</f>
        <v>-100</v>
      </c>
      <c r="AS34" s="34">
        <f ca="1">_xll.Export_ParabolicVol_VIXLikeOption($F$12:$F$28,$G$12:$G$28,$AL34,$AI34,AS$7,$B$6,$B$7,$B$8,$B$9,$B$10,$B$11,$B$12,$B$13,$B$14,$B$15,$B$22,$B$16,$B$20,$AO$6,$AJ$2,$AP$6,$B$21)</f>
        <v>-100</v>
      </c>
      <c r="AT34" s="34">
        <f ca="1">_xll.Export_ParabolicVol_VIXLikeOption($F$12:$F$28,$G$12:$G$28,$AL34,$AI34,AT$7,$B$6,$B$7,$B$8,$B$9,$B$10,$B$11,$B$12,$B$13,$B$14,$B$15,$B$22,$B$16,$B$20,$AO$6,$AJ$2,$AP$6,$B$21)</f>
        <v>14.375184893717691</v>
      </c>
      <c r="AU34" s="34">
        <f ca="1">_xll.Export_ParabolicVol_VIXLikeOption($F$12:$F$28,$G$12:$G$28,$AL34,$AI34,AU$7,$B$6,$B$7,$B$8,$B$9,$B$10,$B$11,$B$12,$B$13,$B$14,$B$15,$B$22,$B$16,$B$20,$AO$6,$AJ$2,$AP$6,$B$21)</f>
        <v>21.905898601079496</v>
      </c>
      <c r="AV34" s="34">
        <f ca="1">_xll.Export_ParabolicVol_VIXLikeOption($F$12:$F$28,$G$12:$G$28,$AL34,$AI34,AV$7,$B$6,$B$7,$B$8,$B$9,$B$10,$B$11,$B$12,$B$13,$B$14,$B$15,$B$22,$B$16,$B$20,$AO$6,$AJ$2,$AP$6,$B$21)</f>
        <v>26.221549870970239</v>
      </c>
      <c r="AW34" s="34">
        <f ca="1">_xll.Export_ParabolicVol_VIXLikeOption($F$12:$F$28,$G$12:$G$28,$AL34,$AI34,AW$7,$B$6,$B$7,$B$8,$B$9,$B$10,$B$11,$B$12,$B$13,$B$14,$B$15,$B$22,$B$16,$B$20,$AO$6,$AJ$2,$AP$6,$B$21)</f>
        <v>29.639541846295671</v>
      </c>
      <c r="AX34" s="34">
        <f ca="1">_xll.Export_ParabolicVol_VIXLikeOption($F$12:$F$28,$G$12:$G$28,$AL34,$AI34,AX$7,$B$6,$B$7,$B$8,$B$9,$B$10,$B$11,$B$12,$B$13,$B$14,$B$15,$B$22,$B$16,$B$20,$AO$6,$AJ$2,$AP$6,$B$21)</f>
        <v>32.618894216190682</v>
      </c>
      <c r="AY34" s="34">
        <f ca="1">_xll.Export_ParabolicVol_VIXLikeOption($F$12:$F$28,$G$12:$G$28,$AL34,$AI34,AY$7,$B$6,$B$7,$B$8,$B$9,$B$10,$B$11,$B$12,$B$13,$B$14,$B$15,$B$22,$B$16,$B$20,$AO$6,$AJ$2,$AP$6,$B$21)</f>
        <v>35.344498349645129</v>
      </c>
      <c r="AZ34" s="34">
        <f ca="1">_xll.Export_ParabolicVol_VIXLikeOption($F$12:$F$28,$G$12:$G$28,$AL34,$AI34,AZ$7,$B$6,$B$7,$B$8,$B$9,$B$10,$B$11,$B$12,$B$13,$B$14,$B$15,$B$22,$B$16,$B$20,$AO$6,$AJ$2,$AP$6,$B$21)</f>
        <v>37.90980666839058</v>
      </c>
      <c r="BA34" s="34">
        <f ca="1">_xll.Export_ParabolicVol_VIXLikeOption($F$12:$F$28,$G$12:$G$28,$AL34,$AI34,BA$7,$B$6,$B$7,$B$8,$B$9,$B$10,$B$11,$B$12,$B$13,$B$14,$B$15,$B$22,$B$16,$B$20,$AO$6,$AJ$2,$AP$6,$B$21)</f>
        <v>40.367657541622698</v>
      </c>
      <c r="BB34" s="34">
        <f ca="1">_xll.Export_ParabolicVol_VIXLikeOption($F$12:$F$28,$G$12:$G$28,$AL34,$AI34,BB$7,$B$6,$B$7,$B$8,$B$9,$B$10,$B$11,$B$12,$B$13,$B$14,$B$15,$B$22,$B$16,$B$20,$AO$6,$AJ$2,$AP$6,$B$21)</f>
        <v>42.749803136965902</v>
      </c>
      <c r="BC34" s="34">
        <f ca="1">_xll.Export_ParabolicVol_VIXLikeOption($F$12:$F$28,$G$12:$G$28,$AL34,$AI34,BC$7,$B$6,$B$7,$B$8,$B$9,$B$10,$B$11,$B$12,$B$13,$B$14,$B$15,$B$22,$B$16,$B$20,$AO$6,$AJ$2,$AP$6,$B$21)</f>
        <v>45.075933872663448</v>
      </c>
      <c r="BD34" s="34">
        <f ca="1">_xll.Export_ParabolicVol_VIXLikeOption($F$12:$F$28,$G$12:$G$28,$AL34,$AI34,BD$7,$B$6,$B$7,$B$8,$B$9,$B$10,$B$11,$B$12,$B$13,$B$14,$B$15,$B$22,$B$16,$B$20,$AO$6,$AJ$2,$AP$6,$B$21)</f>
        <v>47.35838394284567</v>
      </c>
      <c r="BE34" s="34">
        <f ca="1">_xll.Export_ParabolicVol_VIXLikeOption($F$12:$F$28,$G$12:$G$28,$AL34,$AI34,BE$7,$B$6,$B$7,$B$8,$B$9,$B$10,$B$11,$B$12,$B$13,$B$14,$B$15,$B$22,$B$16,$B$20,$AO$6,$AJ$2,$AP$6,$B$21)</f>
        <v>49.604799126537394</v>
      </c>
      <c r="BF34" s="34">
        <f ca="1">_xll.Export_ParabolicVol_VIXLikeOption($F$12:$F$28,$G$12:$G$28,$AL34,$AI34,BF$7,$B$6,$B$7,$B$8,$B$9,$B$10,$B$11,$B$12,$B$13,$B$14,$B$15,$B$22,$B$16,$B$20,$AO$6,$AJ$2,$AP$6,$B$21)</f>
        <v>51.819742310253744</v>
      </c>
      <c r="BG34" s="34">
        <f ca="1">_xll.Export_ParabolicVol_VIXLikeOption($F$12:$F$28,$G$12:$G$28,$AL34,$AI34,BG$7,$B$6,$B$7,$B$8,$B$9,$B$10,$B$11,$B$12,$B$13,$B$14,$B$15,$B$22,$B$16,$B$20,$AO$6,$AJ$2,$AP$6,$B$21)</f>
        <v>54.005702344724341</v>
      </c>
      <c r="BH34" s="34">
        <f ca="1">_xll.Export_ParabolicVol_VIXLikeOption($F$12:$F$28,$G$12:$G$28,$AL34,$AI34,BH$7,$B$6,$B$7,$B$8,$B$9,$B$10,$B$11,$B$12,$B$13,$B$14,$B$15,$B$22,$B$16,$B$20,$AO$6,$AJ$2,$AP$6,$B$21)</f>
        <v>56.163748477744221</v>
      </c>
      <c r="BI34" s="34">
        <f ca="1">_xll.Export_ParabolicVol_VIXLikeOption($F$12:$F$28,$G$12:$G$28,$AL34,$AI34,BI$7,$B$6,$B$7,$B$8,$B$9,$B$10,$B$11,$B$12,$B$13,$B$14,$B$15,$B$22,$B$16,$B$20,$AO$6,$AJ$2,$AP$6,$B$21)</f>
        <v>58.293965371858604</v>
      </c>
      <c r="BJ34" s="34">
        <f ca="1">_xll.Export_ParabolicVol_VIXLikeOption($F$12:$F$28,$G$12:$G$28,$AL34,$AI34,BJ$7,$B$6,$B$7,$B$8,$B$9,$B$10,$B$11,$B$12,$B$13,$B$14,$B$15,$B$22,$B$16,$B$20,$AO$6,$AJ$2,$AP$6,$B$21)</f>
        <v>60.395748214336784</v>
      </c>
      <c r="BK34" s="34">
        <f ca="1">_xll.Export_ParabolicVol_VIXLikeOption($F$12:$F$28,$G$12:$G$28,$AL34,$AI34,BK$7,$B$6,$B$7,$B$8,$B$9,$B$10,$B$11,$B$12,$B$13,$B$14,$B$15,$B$22,$B$16,$B$20,$AO$6,$AJ$2,$AP$6,$B$21)</f>
        <v>62.468006820695578</v>
      </c>
      <c r="BL34" s="34">
        <f ca="1">_xll.Export_ParabolicVol_VIXLikeOption($F$12:$F$28,$G$12:$G$28,$AL34,$AI34,BL$7,$B$6,$B$7,$B$8,$B$9,$B$10,$B$11,$B$12,$B$13,$B$14,$B$15,$B$22,$B$16,$B$20,$AO$6,$AJ$2,$AP$6,$B$21)</f>
        <v>64.509309825593064</v>
      </c>
      <c r="BM34" s="34">
        <f ca="1">_xll.Export_ParabolicVol_VIXLikeOption($F$12:$F$28,$G$12:$G$28,$AL34,$AI34,BM$7,$B$6,$B$7,$B$8,$B$9,$B$10,$B$11,$B$12,$B$13,$B$14,$B$15,$B$22,$B$16,$B$20,$AO$6,$AJ$2,$AP$6,$B$21)</f>
        <v>66.517989217897593</v>
      </c>
      <c r="BN34" s="34">
        <f ca="1">_xll.Export_ParabolicVol_VIXLikeOption($F$12:$F$28,$G$12:$G$28,$AL34,$AI34,BN$7,$B$6,$B$7,$B$8,$B$9,$B$10,$B$11,$B$12,$B$13,$B$14,$B$15,$B$22,$B$16,$B$20,$AO$6,$AJ$2,$AP$6,$B$21)</f>
        <v>68.492218632290189</v>
      </c>
      <c r="BO34" s="34">
        <f ca="1">_xll.Export_ParabolicVol_VIXLikeOption($F$12:$F$28,$G$12:$G$28,$AL34,$AI34,BO$7,$B$6,$B$7,$B$8,$B$9,$B$10,$B$11,$B$12,$B$13,$B$14,$B$15,$B$22,$B$16,$B$20,$AO$6,$AJ$2,$AP$6,$B$21)</f>
        <v>70.430074354090763</v>
      </c>
      <c r="BP34" s="34">
        <f ca="1">_xll.Export_ParabolicVol_VIXLikeOption($F$12:$F$28,$G$12:$G$28,$AL34,$AI34,BP$7,$B$6,$B$7,$B$8,$B$9,$B$10,$B$11,$B$12,$B$13,$B$14,$B$15,$B$22,$B$16,$B$20,$AO$6,$AJ$2,$AP$6,$B$21)</f>
        <v>72.329585021327091</v>
      </c>
    </row>
    <row r="35" spans="13:68">
      <c r="M35" s="27">
        <v>2.7</v>
      </c>
      <c r="N35" s="5">
        <f ca="1">_xll.Export_VarianceSwap_ForwardVariance($F$12:$F$29,$G$12:$G$29,M34,M35,$B$21)</f>
        <v>24.305923208974832</v>
      </c>
      <c r="AN35"/>
    </row>
    <row r="36" spans="13:68">
      <c r="M36" s="27">
        <v>2.8</v>
      </c>
      <c r="N36" s="5">
        <f ca="1">_xll.Export_VarianceSwap_ForwardVariance($F$12:$F$29,$G$12:$G$29,M35,M36,$B$21)</f>
        <v>24.470285739107634</v>
      </c>
      <c r="AN36"/>
    </row>
    <row r="37" spans="13:68" ht="15.75" thickBot="1">
      <c r="M37" s="27">
        <v>2.9</v>
      </c>
      <c r="N37" s="5">
        <f ca="1">_xll.Export_VarianceSwap_ForwardVariance($F$12:$F$29,$G$12:$G$29,M36,M37,$B$21)</f>
        <v>24.65514490286461</v>
      </c>
      <c r="AN37"/>
    </row>
    <row r="38" spans="13:68" ht="24" thickBot="1">
      <c r="M38" s="27">
        <v>3</v>
      </c>
      <c r="N38" s="5">
        <f ca="1">_xll.Export_VarianceSwap_ForwardVariance($F$12:$F$29,$G$12:$G$29,M37,M38,$B$21)</f>
        <v>24.831459981518432</v>
      </c>
      <c r="O38" s="218" t="s">
        <v>498</v>
      </c>
      <c r="P38" s="219"/>
      <c r="Q38" s="219"/>
      <c r="R38" s="219"/>
      <c r="S38" s="219"/>
      <c r="T38" s="219"/>
      <c r="U38" s="219"/>
      <c r="V38" s="219"/>
      <c r="W38" s="219"/>
      <c r="X38" s="219"/>
      <c r="Y38" s="219"/>
      <c r="Z38" s="219"/>
      <c r="AA38" s="219"/>
      <c r="AB38" s="219"/>
      <c r="AC38" s="219"/>
      <c r="AD38" s="219"/>
      <c r="AE38" s="219"/>
      <c r="AF38" s="219"/>
      <c r="AG38" s="219"/>
      <c r="AH38" s="220"/>
      <c r="AN38" s="119" t="s">
        <v>379</v>
      </c>
      <c r="AO38" s="99"/>
      <c r="AP38" s="100"/>
      <c r="AQ38" s="136">
        <v>9</v>
      </c>
      <c r="AR38" s="136">
        <v>10</v>
      </c>
      <c r="AS38" s="136">
        <v>11</v>
      </c>
      <c r="AT38" s="136">
        <v>12</v>
      </c>
      <c r="AU38" s="136">
        <v>13</v>
      </c>
      <c r="AV38" s="136">
        <v>14</v>
      </c>
      <c r="AW38" s="136">
        <v>15</v>
      </c>
      <c r="AX38" s="136">
        <v>16</v>
      </c>
      <c r="AY38" s="136">
        <v>17</v>
      </c>
      <c r="AZ38" s="136">
        <v>18</v>
      </c>
      <c r="BA38" s="136">
        <v>19</v>
      </c>
      <c r="BB38" s="136">
        <v>20</v>
      </c>
      <c r="BC38" s="136">
        <v>21</v>
      </c>
      <c r="BD38" s="136">
        <v>22</v>
      </c>
      <c r="BE38" s="136">
        <v>23</v>
      </c>
      <c r="BF38" s="136">
        <v>24</v>
      </c>
      <c r="BG38" s="136">
        <v>25</v>
      </c>
      <c r="BH38" s="136">
        <v>26</v>
      </c>
      <c r="BI38" s="136">
        <v>27</v>
      </c>
      <c r="BJ38" s="136">
        <v>28</v>
      </c>
      <c r="BK38" s="136">
        <v>29</v>
      </c>
      <c r="BL38" s="136">
        <v>30</v>
      </c>
      <c r="BM38" s="136">
        <v>32.5</v>
      </c>
      <c r="BN38" s="127">
        <v>35</v>
      </c>
    </row>
    <row r="39" spans="13:68" ht="15.75" thickBot="1">
      <c r="M39" s="27">
        <v>3.1</v>
      </c>
      <c r="N39" s="5">
        <f ca="1">_xll.Export_VarianceSwap_ForwardVariance($F$12:$F$29,$G$12:$G$29,M38,M39,$B$21)</f>
        <v>24.997093207606476</v>
      </c>
      <c r="O39" s="159" t="str">
        <f t="shared" ref="O39:O66" si="3">AH7</f>
        <v>Maturity</v>
      </c>
      <c r="P39" s="159" t="str">
        <f t="shared" ref="P39:P66" si="4">AI7</f>
        <v>Maturity(Années)</v>
      </c>
      <c r="Q39" s="160">
        <f t="shared" ref="Q39:AD39" si="5">AQ7</f>
        <v>15</v>
      </c>
      <c r="R39" s="160">
        <f t="shared" si="5"/>
        <v>16</v>
      </c>
      <c r="S39" s="160">
        <f t="shared" si="5"/>
        <v>17</v>
      </c>
      <c r="T39" s="160">
        <f t="shared" si="5"/>
        <v>18</v>
      </c>
      <c r="U39" s="160">
        <f t="shared" si="5"/>
        <v>19</v>
      </c>
      <c r="V39" s="160">
        <f t="shared" si="5"/>
        <v>20</v>
      </c>
      <c r="W39" s="160">
        <f t="shared" si="5"/>
        <v>21</v>
      </c>
      <c r="X39" s="160">
        <f t="shared" si="5"/>
        <v>22</v>
      </c>
      <c r="Y39" s="160">
        <f t="shared" si="5"/>
        <v>23</v>
      </c>
      <c r="Z39" s="160">
        <f t="shared" si="5"/>
        <v>24</v>
      </c>
      <c r="AA39" s="160">
        <f t="shared" si="5"/>
        <v>25</v>
      </c>
      <c r="AB39" s="160">
        <f t="shared" si="5"/>
        <v>26</v>
      </c>
      <c r="AC39" s="160">
        <f t="shared" si="5"/>
        <v>27</v>
      </c>
      <c r="AD39" s="160">
        <f t="shared" si="5"/>
        <v>28</v>
      </c>
      <c r="AE39" s="160">
        <f>BE7</f>
        <v>29</v>
      </c>
      <c r="AF39" s="160">
        <f>BF7</f>
        <v>30</v>
      </c>
      <c r="AG39" s="160">
        <f>BG7</f>
        <v>31</v>
      </c>
      <c r="AH39" s="160">
        <f>BH7</f>
        <v>32</v>
      </c>
      <c r="AI39" s="110">
        <f ca="1">AI8</f>
        <v>1.6427104722792608E-2</v>
      </c>
      <c r="AJ39" s="111">
        <f>AJ8</f>
        <v>3040</v>
      </c>
      <c r="AK39" s="111">
        <f ca="1">AK8</f>
        <v>50</v>
      </c>
      <c r="AN39">
        <v>1</v>
      </c>
      <c r="AO39" s="102">
        <v>3</v>
      </c>
      <c r="AP39" s="104" t="s">
        <v>377</v>
      </c>
      <c r="AQ39" s="128">
        <v>11.699999809265151</v>
      </c>
      <c r="AR39" s="136">
        <v>10.77500009536743</v>
      </c>
      <c r="AS39" s="136">
        <v>9.675000190734881</v>
      </c>
      <c r="AT39" s="136">
        <v>8.7750000953674299</v>
      </c>
      <c r="AU39" s="136">
        <v>7.6999998092651349</v>
      </c>
      <c r="AV39" s="136">
        <v>6.6500000953674299</v>
      </c>
      <c r="AW39" s="136">
        <v>5.6500000953674299</v>
      </c>
      <c r="AX39" s="136">
        <v>4.6749999523162851</v>
      </c>
      <c r="AY39" s="136">
        <v>3.7000000476837149</v>
      </c>
      <c r="AZ39" s="136">
        <v>2.7000000476837149</v>
      </c>
      <c r="BA39" s="136">
        <v>1.875</v>
      </c>
      <c r="BB39" s="136">
        <v>1.25</v>
      </c>
      <c r="BC39" s="136">
        <v>0.82499998807907104</v>
      </c>
      <c r="BD39" s="136">
        <v>0.54999999701976754</v>
      </c>
      <c r="BE39" s="136">
        <v>0.35000000149011601</v>
      </c>
      <c r="BF39" s="136">
        <v>0.25000000372528997</v>
      </c>
      <c r="BG39" s="136">
        <v>0.22500000335276105</v>
      </c>
      <c r="BH39" s="136">
        <v>0.22500000335276105</v>
      </c>
      <c r="BI39" s="136">
        <v>0.22500000335276105</v>
      </c>
      <c r="BJ39" s="136">
        <v>0.20000000298023199</v>
      </c>
      <c r="BK39" s="136">
        <v>0.20000000298023199</v>
      </c>
      <c r="BL39" s="136">
        <v>0.20000000298023199</v>
      </c>
      <c r="BM39" s="136">
        <v>0.20000000298023199</v>
      </c>
      <c r="BN39" s="127">
        <v>0.20000000298023199</v>
      </c>
    </row>
    <row r="40" spans="13:68" ht="15.75" thickBot="1">
      <c r="M40" s="27">
        <v>3.2</v>
      </c>
      <c r="N40" s="5">
        <f ca="1">_xll.Export_VarianceSwap_ForwardVariance($F$12:$F$29,$G$12:$G$29,M39,M40,$B$21)</f>
        <v>25.152255609175423</v>
      </c>
      <c r="O40" s="50">
        <f t="shared" si="3"/>
        <v>41716</v>
      </c>
      <c r="P40" s="11">
        <f t="shared" ca="1" si="4"/>
        <v>1.6427104722792608E-2</v>
      </c>
      <c r="Q40">
        <f ca="1">_xll.Export_BergomiVolSwapVolatility($P40,$P40,$P40+$AJ$2,Q$39,$B$6,$B$7,$B$8,$B$9,$B$10,$B$11,$B$12,$B$13,$B$14,$B$15,$F$12:$F$28,$G$12:$G$28,$B$22,$B$19,$B$20,$B$21)</f>
        <v>398.48354657002352</v>
      </c>
      <c r="R40" s="175">
        <f ca="1">_xll.Export_BergomiVolSwapVolatility($P40,$P40,$P40+$AJ$2,R$39,$B$6,$B$7,$B$8,$B$9,$B$10,$B$11,$B$12,$B$13,$B$14,$B$15,$F$12:$F$28,$G$12:$G$28,$B$22,$B$19,$B$20,$B$21)</f>
        <v>401.40229143111929</v>
      </c>
      <c r="S40" s="175">
        <f ca="1">_xll.Export_BergomiVolSwapVolatility($P40,$P40,$P40+$AJ$2,S$39,$B$6,$B$7,$B$8,$B$9,$B$10,$B$11,$B$12,$B$13,$B$14,$B$15,$F$12:$F$28,$G$12:$G$28,$B$22,$B$19,$B$20,$B$21)</f>
        <v>404.50817733401834</v>
      </c>
      <c r="T40" s="175">
        <f ca="1">_xll.Export_BergomiVolSwapVolatility($P40,$P40,$P40+$AJ$2,T$39,$B$6,$B$7,$B$8,$B$9,$B$10,$B$11,$B$12,$B$13,$B$14,$B$15,$F$12:$F$28,$G$12:$G$28,$B$22,$B$19,$B$20,$B$21)</f>
        <v>407.80098582654585</v>
      </c>
      <c r="U40" s="175">
        <f ca="1">_xll.Export_BergomiVolSwapVolatility($P40,$P40,$P40+$AJ$2,U$39,$B$6,$B$7,$B$8,$B$9,$B$10,$B$11,$B$12,$B$13,$B$14,$B$15,$F$12:$F$28,$G$12:$G$28,$B$22,$B$19,$B$20,$B$21)</f>
        <v>411.2804852170006</v>
      </c>
      <c r="V40" s="175">
        <f ca="1">_xll.Export_BergomiVolSwapVolatility($P40,$P40,$P40+$AJ$2,V$39,$B$6,$B$7,$B$8,$B$9,$B$10,$B$11,$B$12,$B$13,$B$14,$B$15,$F$12:$F$28,$G$12:$G$28,$B$22,$B$19,$B$20,$B$21)</f>
        <v>414.94643057415635</v>
      </c>
      <c r="W40" s="175">
        <f ca="1">_xll.Export_BergomiVolSwapVolatility($P40,$P40,$P40+$AJ$2,W$39,$B$6,$B$7,$B$8,$B$9,$B$10,$B$11,$B$12,$B$13,$B$14,$B$15,$F$12:$F$28,$G$12:$G$28,$B$22,$B$19,$B$20,$B$21)</f>
        <v>418.79856372726027</v>
      </c>
      <c r="X40" s="175">
        <f ca="1">_xll.Export_BergomiVolSwapVolatility($P40,$P40,$P40+$AJ$2,X$39,$B$6,$B$7,$B$8,$B$9,$B$10,$B$11,$B$12,$B$13,$B$14,$B$15,$F$12:$F$28,$G$12:$G$28,$B$22,$B$19,$B$20,$B$21)</f>
        <v>422.83661326603453</v>
      </c>
      <c r="Y40" s="175">
        <f ca="1">_xll.Export_BergomiVolSwapVolatility($P40,$P40,$P40+$AJ$2,Y$39,$B$6,$B$7,$B$8,$B$9,$B$10,$B$11,$B$12,$B$13,$B$14,$B$15,$F$12:$F$28,$G$12:$G$28,$B$22,$B$19,$B$20,$B$21)</f>
        <v>427.06029454067505</v>
      </c>
      <c r="Z40" s="175">
        <f ca="1">_xll.Export_BergomiVolSwapVolatility($P40,$P40,$P40+$AJ$2,Z$39,$B$6,$B$7,$B$8,$B$9,$B$10,$B$11,$B$12,$B$13,$B$14,$B$15,$F$12:$F$28,$G$12:$G$28,$B$22,$B$19,$B$20,$B$21)</f>
        <v>431.46930966185204</v>
      </c>
      <c r="AA40" s="175">
        <f ca="1">_xll.Export_BergomiVolSwapVolatility($P40,$P40,$P40+$AJ$2,AA$39,$B$6,$B$7,$B$8,$B$9,$B$10,$B$11,$B$12,$B$13,$B$14,$B$15,$F$12:$F$28,$G$12:$G$28,$B$22,$B$19,$B$20,$B$21)</f>
        <v>436.06334750071011</v>
      </c>
      <c r="AB40" s="175">
        <f ca="1">_xll.Export_BergomiVolSwapVolatility($P40,$P40,$P40+$AJ$2,AB$39,$B$6,$B$7,$B$8,$B$9,$B$10,$B$11,$B$12,$B$13,$B$14,$B$15,$F$12:$F$28,$G$12:$G$28,$B$22,$B$19,$B$20,$B$21)</f>
        <v>440.84208368886817</v>
      </c>
      <c r="AC40" s="175">
        <f ca="1">_xll.Export_BergomiVolSwapVolatility($P40,$P40,$P40+$AJ$2,AC$39,$B$6,$B$7,$B$8,$B$9,$B$10,$B$11,$B$12,$B$13,$B$14,$B$15,$F$12:$F$28,$G$12:$G$28,$B$22,$B$19,$B$20,$B$21)</f>
        <v>445.80518061841889</v>
      </c>
      <c r="AD40" s="175">
        <f ca="1">_xll.Export_BergomiVolSwapVolatility($P40,$P40,$P40+$AJ$2,AD$39,$B$6,$B$7,$B$8,$B$9,$B$10,$B$11,$B$12,$B$13,$B$14,$B$15,$F$12:$F$28,$G$12:$G$28,$B$22,$B$19,$B$20,$B$21)</f>
        <v>450.95228744192991</v>
      </c>
      <c r="AE40" s="175">
        <f ca="1">_xll.Export_BergomiVolSwapVolatility($P40,$P40,$P40+$AJ$2,AE$39,$B$6,$B$7,$B$8,$B$9,$B$10,$B$11,$B$12,$B$13,$B$14,$B$15,$F$12:$F$28,$G$12:$G$28,$B$22,$B$19,$B$20,$B$21)</f>
        <v>456.28304007244242</v>
      </c>
      <c r="AF40" s="175">
        <f ca="1">_xll.Export_BergomiVolSwapVolatility($P40,$P40,$P40+$AJ$2,AF$39,$B$6,$B$7,$B$8,$B$9,$B$10,$B$11,$B$12,$B$13,$B$14,$B$15,$F$12:$F$28,$G$12:$G$28,$B$22,$B$19,$B$20,$B$21)</f>
        <v>461.79706118347224</v>
      </c>
      <c r="AG40" s="175">
        <f ca="1">_xll.Export_BergomiVolSwapVolatility($P40,$P40,$P40+$AJ$2,AG$39,$B$6,$B$7,$B$8,$B$9,$B$10,$B$11,$B$12,$B$13,$B$14,$B$15,$F$12:$F$28,$G$12:$G$28,$B$22,$B$19,$B$20,$B$21)</f>
        <v>467.49396020900929</v>
      </c>
      <c r="AH40" s="175">
        <f ca="1">_xll.Export_BergomiVolSwapVolatility($P40,$P40,$P40+$AJ$2,AH$39,$B$6,$B$7,$B$8,$B$9,$B$10,$B$11,$B$12,$B$13,$B$14,$B$15,$F$12:$F$28,$G$12:$G$28,$B$22,$B$19,$B$20,$B$21)</f>
        <v>473.3733333435178</v>
      </c>
      <c r="AI40" s="110">
        <f ca="1">AI39</f>
        <v>1.6427104722792608E-2</v>
      </c>
      <c r="AJ40" s="111">
        <f>AJ39</f>
        <v>3040</v>
      </c>
      <c r="AK40" s="111">
        <f ca="1">AK39</f>
        <v>50</v>
      </c>
      <c r="AN40">
        <v>-1</v>
      </c>
      <c r="AO40" s="102"/>
      <c r="AP40" s="104" t="s">
        <v>378</v>
      </c>
      <c r="AQ40" s="102">
        <v>0</v>
      </c>
      <c r="AR40" s="104">
        <v>0</v>
      </c>
      <c r="AS40" s="104">
        <v>0</v>
      </c>
      <c r="AT40" s="104">
        <v>0</v>
      </c>
      <c r="AU40" s="104">
        <v>0</v>
      </c>
      <c r="AV40" s="104">
        <v>0</v>
      </c>
      <c r="AW40" s="104">
        <v>0.20000000298023199</v>
      </c>
      <c r="AX40" s="104">
        <v>0.20000000298023199</v>
      </c>
      <c r="AY40" s="104">
        <v>0.20000000298023199</v>
      </c>
      <c r="AZ40" s="109">
        <v>0.20000000298023199</v>
      </c>
      <c r="BA40" s="104">
        <v>0.25000000372528997</v>
      </c>
      <c r="BB40" s="104">
        <v>0.54999999701976754</v>
      </c>
      <c r="BC40" s="104">
        <v>1.0999999940395355</v>
      </c>
      <c r="BD40" s="104">
        <v>1.8249999880790702</v>
      </c>
      <c r="BE40" s="104">
        <v>2.625</v>
      </c>
      <c r="BF40" s="104">
        <v>3.5249999761581403</v>
      </c>
      <c r="BG40" s="104">
        <v>4.4500000476837149</v>
      </c>
      <c r="BH40" s="104">
        <v>5.4249999523162851</v>
      </c>
      <c r="BI40" s="104">
        <v>6.375</v>
      </c>
      <c r="BJ40" s="104">
        <v>7.2999999523162851</v>
      </c>
      <c r="BK40" s="104">
        <v>8.25</v>
      </c>
      <c r="BL40" s="104">
        <v>9.2249999046325861</v>
      </c>
      <c r="BM40" s="104">
        <v>11.75</v>
      </c>
      <c r="BN40" s="103">
        <v>14.275000095367449</v>
      </c>
    </row>
    <row r="41" spans="13:68" ht="15.75" thickBot="1">
      <c r="M41" s="27">
        <v>3.3</v>
      </c>
      <c r="N41" s="5">
        <f ca="1">_xll.Export_VarianceSwap_ForwardVariance($F$12:$F$29,$G$12:$G$29,M40,M41,$B$21)</f>
        <v>25.297139858338717</v>
      </c>
      <c r="O41" s="50">
        <f t="shared" si="3"/>
        <v>41745</v>
      </c>
      <c r="P41" s="11">
        <f t="shared" ca="1" si="4"/>
        <v>9.5824777549623541E-2</v>
      </c>
      <c r="Q41" s="175">
        <f ca="1">_xll.Export_BergomiVolSwapVolatility($P41,$P41,$P41+$AJ$2,Q$39,$B$6,$B$7,$B$8,$B$9,$B$10,$B$11,$B$12,$B$13,$B$14,$B$15,$F$12:$F$28,$G$12:$G$28,$B$22,$B$19,$B$20,$B$21)</f>
        <v>230.20013781745291</v>
      </c>
      <c r="R41" s="175">
        <f ca="1">_xll.Export_BergomiVolSwapVolatility($P41,$P41,$P41+$AJ$2,R$39,$B$6,$B$7,$B$8,$B$9,$B$10,$B$11,$B$12,$B$13,$B$14,$B$15,$F$12:$F$28,$G$12:$G$28,$B$22,$B$19,$B$20,$B$21)</f>
        <v>232.99304424334233</v>
      </c>
      <c r="S41" s="175">
        <f ca="1">_xll.Export_BergomiVolSwapVolatility($P41,$P41,$P41+$AJ$2,S$39,$B$6,$B$7,$B$8,$B$9,$B$10,$B$11,$B$12,$B$13,$B$14,$B$15,$F$12:$F$28,$G$12:$G$28,$B$22,$B$19,$B$20,$B$21)</f>
        <v>235.96507165864998</v>
      </c>
      <c r="T41" s="175">
        <f ca="1">_xll.Export_BergomiVolSwapVolatility($P41,$P41,$P41+$AJ$2,T$39,$B$6,$B$7,$B$8,$B$9,$B$10,$B$11,$B$12,$B$13,$B$14,$B$15,$F$12:$F$28,$G$12:$G$28,$B$22,$B$19,$B$20,$B$21)</f>
        <v>239.11602009051421</v>
      </c>
      <c r="U41" s="175">
        <f ca="1">_xll.Export_BergomiVolSwapVolatility($P41,$P41,$P41+$AJ$2,U$39,$B$6,$B$7,$B$8,$B$9,$B$10,$B$11,$B$12,$B$13,$B$14,$B$15,$F$12:$F$28,$G$12:$G$28,$B$22,$B$19,$B$20,$B$21)</f>
        <v>242.44567744650567</v>
      </c>
      <c r="V41" s="175">
        <f ca="1">_xll.Export_BergomiVolSwapVolatility($P41,$P41,$P41+$AJ$2,V$39,$B$6,$B$7,$B$8,$B$9,$B$10,$B$11,$B$12,$B$13,$B$14,$B$15,$F$12:$F$28,$G$12:$G$28,$B$22,$B$19,$B$20,$B$21)</f>
        <v>245.95381951462807</v>
      </c>
      <c r="W41" s="175">
        <f ca="1">_xll.Export_BergomiVolSwapVolatility($P41,$P41,$P41+$AJ$2,W$39,$B$6,$B$7,$B$8,$B$9,$B$10,$B$11,$B$12,$B$13,$B$14,$B$15,$F$12:$F$28,$G$12:$G$28,$B$22,$B$19,$B$20,$B$21)</f>
        <v>249.6402099633174</v>
      </c>
      <c r="X41" s="175">
        <f ca="1">_xll.Export_BergomiVolSwapVolatility($P41,$P41,$P41+$AJ$2,X$39,$B$6,$B$7,$B$8,$B$9,$B$10,$B$11,$B$12,$B$13,$B$14,$B$15,$F$12:$F$28,$G$12:$G$28,$B$22,$B$19,$B$20,$B$21)</f>
        <v>253.50460034144234</v>
      </c>
      <c r="Y41" s="175">
        <f ca="1">_xll.Export_BergomiVolSwapVolatility($P41,$P41,$P41+$AJ$2,Y$39,$B$6,$B$7,$B$8,$B$9,$B$10,$B$11,$B$12,$B$13,$B$14,$B$15,$F$12:$F$28,$G$12:$G$28,$B$22,$B$19,$B$20,$B$21)</f>
        <v>257.54673007830428</v>
      </c>
      <c r="Z41" s="175">
        <f ca="1">_xll.Export_BergomiVolSwapVolatility($P41,$P41,$P41+$AJ$2,Z$39,$B$6,$B$7,$B$8,$B$9,$B$10,$B$11,$B$12,$B$13,$B$14,$B$15,$F$12:$F$28,$G$12:$G$28,$B$22,$B$19,$B$20,$B$21)</f>
        <v>261.76632648363716</v>
      </c>
      <c r="AA41" s="175">
        <f ca="1">_xll.Export_BergomiVolSwapVolatility($P41,$P41,$P41+$AJ$2,AA$39,$B$6,$B$7,$B$8,$B$9,$B$10,$B$11,$B$12,$B$13,$B$14,$B$15,$F$12:$F$28,$G$12:$G$28,$B$22,$B$19,$B$20,$B$21)</f>
        <v>266.16310474760752</v>
      </c>
      <c r="AB41" s="175">
        <f ca="1">_xll.Export_BergomiVolSwapVolatility($P41,$P41,$P41+$AJ$2,AB$39,$B$6,$B$7,$B$8,$B$9,$B$10,$B$11,$B$12,$B$13,$B$14,$B$15,$F$12:$F$28,$G$12:$G$28,$B$22,$B$19,$B$20,$B$21)</f>
        <v>270.73676794081462</v>
      </c>
      <c r="AC41" s="175">
        <f ca="1">_xll.Export_BergomiVolSwapVolatility($P41,$P41,$P41+$AJ$2,AC$39,$B$6,$B$7,$B$8,$B$9,$B$10,$B$11,$B$12,$B$13,$B$14,$B$15,$F$12:$F$28,$G$12:$G$28,$B$22,$B$19,$B$20,$B$21)</f>
        <v>275.48700701429027</v>
      </c>
      <c r="AD41" s="175">
        <f ca="1">_xll.Export_BergomiVolSwapVolatility($P41,$P41,$P41+$AJ$2,AD$39,$B$6,$B$7,$B$8,$B$9,$B$10,$B$11,$B$12,$B$13,$B$14,$B$15,$F$12:$F$28,$G$12:$G$28,$B$22,$B$19,$B$20,$B$21)</f>
        <v>280.41350079949882</v>
      </c>
      <c r="AE41" s="175">
        <f ca="1">_xll.Export_BergomiVolSwapVolatility($P41,$P41,$P41+$AJ$2,AE$39,$B$6,$B$7,$B$8,$B$9,$B$10,$B$11,$B$12,$B$13,$B$14,$B$15,$F$12:$F$28,$G$12:$G$28,$B$22,$B$19,$B$20,$B$21)</f>
        <v>285.51591600833746</v>
      </c>
      <c r="AF41" s="175">
        <f ca="1">_xll.Export_BergomiVolSwapVolatility($P41,$P41,$P41+$AJ$2,AF$39,$B$6,$B$7,$B$8,$B$9,$B$10,$B$11,$B$12,$B$13,$B$14,$B$15,$F$12:$F$28,$G$12:$G$28,$B$22,$B$19,$B$20,$B$21)</f>
        <v>290.79390723313566</v>
      </c>
      <c r="AG41" s="175">
        <f ca="1">_xll.Export_BergomiVolSwapVolatility($P41,$P41,$P41+$AJ$2,AG$39,$B$6,$B$7,$B$8,$B$9,$B$10,$B$11,$B$12,$B$13,$B$14,$B$15,$F$12:$F$28,$G$12:$G$28,$B$22,$B$19,$B$20,$B$21)</f>
        <v>296.24711694665592</v>
      </c>
      <c r="AH41" s="175">
        <f ca="1">_xll.Export_BergomiVolSwapVolatility($P41,$P41,$P41+$AJ$2,AH$39,$B$6,$B$7,$B$8,$B$9,$B$10,$B$11,$B$12,$B$13,$B$14,$B$15,$F$12:$F$28,$G$12:$G$28,$B$22,$B$19,$B$20,$B$21)</f>
        <v>301.8751755020931</v>
      </c>
      <c r="AI41" s="110">
        <f ca="1">AI9</f>
        <v>9.5824777549623541E-2</v>
      </c>
      <c r="AJ41" s="111">
        <f>AJ9</f>
        <v>3030.6</v>
      </c>
      <c r="AK41" s="111">
        <f ca="1">AK9</f>
        <v>50</v>
      </c>
      <c r="AN41" s="67">
        <v>1</v>
      </c>
      <c r="AO41" s="102">
        <v>4</v>
      </c>
      <c r="AP41" s="104" t="s">
        <v>377</v>
      </c>
      <c r="AQ41" s="102">
        <v>0</v>
      </c>
      <c r="AR41" s="104">
        <v>10.699999809265151</v>
      </c>
      <c r="AS41" s="104">
        <v>9.824999809265119</v>
      </c>
      <c r="AT41" s="104">
        <v>8.7750000953674299</v>
      </c>
      <c r="AU41" s="104">
        <v>7.75</v>
      </c>
      <c r="AV41" s="104">
        <v>6.7999999523162851</v>
      </c>
      <c r="AW41" s="104">
        <v>5.7750000953674299</v>
      </c>
      <c r="AX41" s="104">
        <v>4.7750000953674299</v>
      </c>
      <c r="AY41" s="104">
        <v>3.8749998807907104</v>
      </c>
      <c r="AZ41" s="105">
        <v>3.1000000238418552</v>
      </c>
      <c r="BA41" s="104">
        <v>2.3999999761581403</v>
      </c>
      <c r="BB41" s="104">
        <v>1.9749999642372149</v>
      </c>
      <c r="BC41" s="104">
        <v>1.6000000238418601</v>
      </c>
      <c r="BD41" s="104">
        <v>1.32500004768372</v>
      </c>
      <c r="BE41" s="104">
        <v>1.0999999940395355</v>
      </c>
      <c r="BF41" s="104">
        <v>0.89999997615813998</v>
      </c>
      <c r="BG41" s="104">
        <v>0.75</v>
      </c>
      <c r="BH41" s="104">
        <v>0.65000000596046448</v>
      </c>
      <c r="BI41" s="104">
        <v>0.57500000298023202</v>
      </c>
      <c r="BJ41" s="104">
        <v>0.52499999105930351</v>
      </c>
      <c r="BK41" s="104">
        <v>0.45000001788139354</v>
      </c>
      <c r="BL41" s="104">
        <v>0.40000000596046448</v>
      </c>
      <c r="BM41" s="104">
        <v>0.300000000745058</v>
      </c>
      <c r="BN41" s="103">
        <v>0.20000000298023199</v>
      </c>
    </row>
    <row r="42" spans="13:68" ht="15.75" thickBot="1">
      <c r="M42" s="27">
        <v>3.4</v>
      </c>
      <c r="N42" s="5">
        <f ca="1">_xll.Export_VarianceSwap_ForwardVariance($F$12:$F$29,$G$12:$G$29,M41,M42,$B$21)</f>
        <v>25.431921617898219</v>
      </c>
      <c r="O42" s="50">
        <f t="shared" si="3"/>
        <v>41780</v>
      </c>
      <c r="P42" s="11">
        <f t="shared" ca="1" si="4"/>
        <v>0.19164955509924708</v>
      </c>
      <c r="Q42" s="175">
        <f ca="1">_xll.Export_BergomiVolSwapVolatility($P42,$P42,$P42+$AJ$2,Q$39,$B$6,$B$7,$B$8,$B$9,$B$10,$B$11,$B$12,$B$13,$B$14,$B$15,$F$12:$F$28,$G$12:$G$28,$B$22,$B$19,$B$20,$B$21)</f>
        <v>184.50790346718631</v>
      </c>
      <c r="R42" s="175">
        <f ca="1">_xll.Export_BergomiVolSwapVolatility($P42,$P42,$P42+$AJ$2,R$39,$B$6,$B$7,$B$8,$B$9,$B$10,$B$11,$B$12,$B$13,$B$14,$B$15,$F$12:$F$28,$G$12:$G$28,$B$22,$B$19,$B$20,$B$21)</f>
        <v>187.21386792246764</v>
      </c>
      <c r="S42" s="175">
        <f ca="1">_xll.Export_BergomiVolSwapVolatility($P42,$P42,$P42+$AJ$2,S$39,$B$6,$B$7,$B$8,$B$9,$B$10,$B$11,$B$12,$B$13,$B$14,$B$15,$F$12:$F$28,$G$12:$G$28,$B$22,$B$19,$B$20,$B$21)</f>
        <v>190.09340974345977</v>
      </c>
      <c r="T42" s="175">
        <f ca="1">_xll.Export_BergomiVolSwapVolatility($P42,$P42,$P42+$AJ$2,T$39,$B$6,$B$7,$B$8,$B$9,$B$10,$B$11,$B$12,$B$13,$B$14,$B$15,$F$12:$F$28,$G$12:$G$28,$B$22,$B$19,$B$20,$B$21)</f>
        <v>193.1463412452421</v>
      </c>
      <c r="U42" s="175">
        <f ca="1">_xll.Export_BergomiVolSwapVolatility($P42,$P42,$P42+$AJ$2,U$39,$B$6,$B$7,$B$8,$B$9,$B$10,$B$11,$B$12,$B$13,$B$14,$B$15,$F$12:$F$28,$G$12:$G$28,$B$22,$B$19,$B$20,$B$21)</f>
        <v>196.37246336805052</v>
      </c>
      <c r="V42" s="175">
        <f ca="1">_xll.Export_BergomiVolSwapVolatility($P42,$P42,$P42+$AJ$2,V$39,$B$6,$B$7,$B$8,$B$9,$B$10,$B$11,$B$12,$B$13,$B$14,$B$15,$F$12:$F$28,$G$12:$G$28,$B$22,$B$19,$B$20,$B$21)</f>
        <v>199.77156567727712</v>
      </c>
      <c r="W42" s="175">
        <f ca="1">_xll.Export_BergomiVolSwapVolatility($P42,$P42,$P42+$AJ$2,W$39,$B$6,$B$7,$B$8,$B$9,$B$10,$B$11,$B$12,$B$13,$B$14,$B$15,$F$12:$F$28,$G$12:$G$28,$B$22,$B$19,$B$20,$B$21)</f>
        <v>203.34342636347026</v>
      </c>
      <c r="X42" s="175">
        <f ca="1">_xll.Export_BergomiVolSwapVolatility($P42,$P42,$P42+$AJ$2,X$39,$B$6,$B$7,$B$8,$B$9,$B$10,$B$11,$B$12,$B$13,$B$14,$B$15,$F$12:$F$28,$G$12:$G$28,$B$22,$B$19,$B$20,$B$21)</f>
        <v>207.08781224233493</v>
      </c>
      <c r="Y42" s="175">
        <f ca="1">_xll.Export_BergomiVolSwapVolatility($P42,$P42,$P42+$AJ$2,Y$39,$B$6,$B$7,$B$8,$B$9,$B$10,$B$11,$B$12,$B$13,$B$14,$B$15,$F$12:$F$28,$G$12:$G$28,$B$22,$B$19,$B$20,$B$21)</f>
        <v>211.00447875473211</v>
      </c>
      <c r="Z42" s="175">
        <f ca="1">_xll.Export_BergomiVolSwapVolatility($P42,$P42,$P42+$AJ$2,Z$39,$B$6,$B$7,$B$8,$B$9,$B$10,$B$11,$B$12,$B$13,$B$14,$B$15,$F$12:$F$28,$G$12:$G$28,$B$22,$B$19,$B$20,$B$21)</f>
        <v>215.09316996667928</v>
      </c>
      <c r="AA42" s="175">
        <f ca="1">_xll.Export_BergomiVolSwapVolatility($P42,$P42,$P42+$AJ$2,AA$39,$B$6,$B$7,$B$8,$B$9,$B$10,$B$11,$B$12,$B$13,$B$14,$B$15,$F$12:$F$28,$G$12:$G$28,$B$22,$B$19,$B$20,$B$21)</f>
        <v>219.35361856935023</v>
      </c>
      <c r="AB42" s="175">
        <f ca="1">_xll.Export_BergomiVolSwapVolatility($P42,$P42,$P42+$AJ$2,AB$39,$B$6,$B$7,$B$8,$B$9,$B$10,$B$11,$B$12,$B$13,$B$14,$B$15,$F$12:$F$28,$G$12:$G$28,$B$22,$B$19,$B$20,$B$21)</f>
        <v>223.78554587907504</v>
      </c>
      <c r="AC42" s="175">
        <f ca="1">_xll.Export_BergomiVolSwapVolatility($P42,$P42,$P42+$AJ$2,AC$39,$B$6,$B$7,$B$8,$B$9,$B$10,$B$11,$B$12,$B$13,$B$14,$B$15,$F$12:$F$28,$G$12:$G$28,$B$22,$B$19,$B$20,$B$21)</f>
        <v>228.38866183734021</v>
      </c>
      <c r="AD42" s="175">
        <f ca="1">_xll.Export_BergomiVolSwapVolatility($P42,$P42,$P42+$AJ$2,AD$39,$B$6,$B$7,$B$8,$B$9,$B$10,$B$11,$B$12,$B$13,$B$14,$B$15,$F$12:$F$28,$G$12:$G$28,$B$22,$B$19,$B$20,$B$21)</f>
        <v>233.16266501078849</v>
      </c>
      <c r="AE42" s="175">
        <f ca="1">_xll.Export_BergomiVolSwapVolatility($P42,$P42,$P42+$AJ$2,AE$39,$B$6,$B$7,$B$8,$B$9,$B$10,$B$11,$B$12,$B$13,$B$14,$B$15,$F$12:$F$28,$G$12:$G$28,$B$22,$B$19,$B$20,$B$21)</f>
        <v>238.10724259121906</v>
      </c>
      <c r="AF42" s="175">
        <f ca="1">_xll.Export_BergomiVolSwapVolatility($P42,$P42,$P42+$AJ$2,AF$39,$B$6,$B$7,$B$8,$B$9,$B$10,$B$11,$B$12,$B$13,$B$14,$B$15,$F$12:$F$28,$G$12:$G$28,$B$22,$B$19,$B$20,$B$21)</f>
        <v>243.22207039558728</v>
      </c>
      <c r="AG42" s="175">
        <f ca="1">_xll.Export_BergomiVolSwapVolatility($P42,$P42,$P42+$AJ$2,AG$39,$B$6,$B$7,$B$8,$B$9,$B$10,$B$11,$B$12,$B$13,$B$14,$B$15,$F$12:$F$28,$G$12:$G$28,$B$22,$B$19,$B$20,$B$21)</f>
        <v>248.50681286600488</v>
      </c>
      <c r="AH42" s="175">
        <f ca="1">_xll.Export_BergomiVolSwapVolatility($P42,$P42,$P42+$AJ$2,AH$39,$B$6,$B$7,$B$8,$B$9,$B$10,$B$11,$B$12,$B$13,$B$14,$B$15,$F$12:$F$28,$G$12:$G$28,$B$22,$B$19,$B$20,$B$21)</f>
        <v>253.96112306974007</v>
      </c>
      <c r="AI42" s="110">
        <f ca="1">AI41</f>
        <v>9.5824777549623541E-2</v>
      </c>
      <c r="AJ42" s="111">
        <f>AJ41</f>
        <v>3030.6</v>
      </c>
      <c r="AK42" s="111">
        <f ca="1">AK41</f>
        <v>50</v>
      </c>
      <c r="AN42" s="67">
        <v>-1</v>
      </c>
      <c r="AO42" s="102"/>
      <c r="AP42" s="104" t="s">
        <v>378</v>
      </c>
      <c r="AQ42" s="102">
        <v>0</v>
      </c>
      <c r="AR42" s="104">
        <v>0</v>
      </c>
      <c r="AS42" s="104">
        <v>0</v>
      </c>
      <c r="AT42" s="104">
        <v>0</v>
      </c>
      <c r="AU42" s="104">
        <v>0</v>
      </c>
      <c r="AV42" s="104">
        <v>0</v>
      </c>
      <c r="AW42" s="104">
        <v>0</v>
      </c>
      <c r="AX42" s="104">
        <v>0.20000000298023199</v>
      </c>
      <c r="AY42" s="104">
        <v>0.20000000298023199</v>
      </c>
      <c r="AZ42" s="105">
        <v>0.35000000149011601</v>
      </c>
      <c r="BA42" s="104">
        <v>0.72500002384185802</v>
      </c>
      <c r="BB42" s="104">
        <v>1.2250000238418599</v>
      </c>
      <c r="BC42" s="104">
        <v>1.82500004768372</v>
      </c>
      <c r="BD42" s="104">
        <v>2.5500000715255746</v>
      </c>
      <c r="BE42" s="104">
        <v>3.3500000238418552</v>
      </c>
      <c r="BF42" s="104">
        <v>4.1999999284744298</v>
      </c>
      <c r="BG42" s="104">
        <v>5.0750000476837149</v>
      </c>
      <c r="BH42" s="104">
        <v>5.9499998092651403</v>
      </c>
      <c r="BI42" s="104">
        <v>6.875</v>
      </c>
      <c r="BJ42" s="104">
        <v>7.6999998092651349</v>
      </c>
      <c r="BK42" s="104">
        <v>8.7249999046325701</v>
      </c>
      <c r="BL42" s="104">
        <v>9.5999999046325506</v>
      </c>
      <c r="BM42" s="104">
        <v>10.499999999999979</v>
      </c>
      <c r="BN42" s="103">
        <v>13.0250000953674</v>
      </c>
    </row>
    <row r="43" spans="13:68" ht="15.75" thickBot="1">
      <c r="M43" s="27">
        <v>3.5</v>
      </c>
      <c r="N43" s="5">
        <f ca="1">_xll.Export_VarianceSwap_ForwardVariance($F$12:$F$29,$G$12:$G$29,M42,M43,$B$21)</f>
        <v>25.556760724493273</v>
      </c>
      <c r="O43" s="50">
        <f t="shared" si="3"/>
        <v>41808</v>
      </c>
      <c r="P43" s="11">
        <f t="shared" ca="1" si="4"/>
        <v>0.26830937713894593</v>
      </c>
      <c r="Q43" s="175">
        <f ca="1">_xll.Export_BergomiVolSwapVolatility($P43,$P43,$P43+$AJ$2,Q$39,$B$6,$B$7,$B$8,$B$9,$B$10,$B$11,$B$12,$B$13,$B$14,$B$15,$F$12:$F$28,$G$12:$G$28,$B$22,$B$19,$B$20,$B$21)</f>
        <v>165.77618845455507</v>
      </c>
      <c r="R43" s="175">
        <f ca="1">_xll.Export_BergomiVolSwapVolatility($P43,$P43,$P43+$AJ$2,R$39,$B$6,$B$7,$B$8,$B$9,$B$10,$B$11,$B$12,$B$13,$B$14,$B$15,$F$12:$F$28,$G$12:$G$28,$B$22,$B$19,$B$20,$B$21)</f>
        <v>168.4801404471873</v>
      </c>
      <c r="S43" s="175">
        <f ca="1">_xll.Export_BergomiVolSwapVolatility($P43,$P43,$P43+$AJ$2,S$39,$B$6,$B$7,$B$8,$B$9,$B$10,$B$11,$B$12,$B$13,$B$14,$B$15,$F$12:$F$28,$G$12:$G$28,$B$22,$B$19,$B$20,$B$21)</f>
        <v>171.35754146146385</v>
      </c>
      <c r="T43" s="175">
        <f ca="1">_xll.Export_BergomiVolSwapVolatility($P43,$P43,$P43+$AJ$2,T$39,$B$6,$B$7,$B$8,$B$9,$B$10,$B$11,$B$12,$B$13,$B$14,$B$15,$F$12:$F$28,$G$12:$G$28,$B$22,$B$19,$B$20,$B$21)</f>
        <v>174.40820409225788</v>
      </c>
      <c r="U43" s="175">
        <f ca="1">_xll.Export_BergomiVolSwapVolatility($P43,$P43,$P43+$AJ$2,U$39,$B$6,$B$7,$B$8,$B$9,$B$10,$B$11,$B$12,$B$13,$B$14,$B$15,$F$12:$F$28,$G$12:$G$28,$B$22,$B$19,$B$20,$B$21)</f>
        <v>177.63192957655622</v>
      </c>
      <c r="V43" s="175">
        <f ca="1">_xll.Export_BergomiVolSwapVolatility($P43,$P43,$P43+$AJ$2,V$39,$B$6,$B$7,$B$8,$B$9,$B$10,$B$11,$B$12,$B$13,$B$14,$B$15,$F$12:$F$28,$G$12:$G$28,$B$22,$B$19,$B$20,$B$21)</f>
        <v>181.02850779345911</v>
      </c>
      <c r="W43" s="175">
        <f ca="1">_xll.Export_BergomiVolSwapVolatility($P43,$P43,$P43+$AJ$2,W$39,$B$6,$B$7,$B$8,$B$9,$B$10,$B$11,$B$12,$B$13,$B$14,$B$15,$F$12:$F$28,$G$12:$G$28,$B$22,$B$19,$B$20,$B$21)</f>
        <v>184.5977172641804</v>
      </c>
      <c r="X43" s="175">
        <f ca="1">_xll.Export_BergomiVolSwapVolatility($P43,$P43,$P43+$AJ$2,X$39,$B$6,$B$7,$B$8,$B$9,$B$10,$B$11,$B$12,$B$13,$B$14,$B$15,$F$12:$F$28,$G$12:$G$28,$B$22,$B$19,$B$20,$B$21)</f>
        <v>188.33932515204751</v>
      </c>
      <c r="Y43" s="175">
        <f ca="1">_xll.Export_BergomiVolSwapVolatility($P43,$P43,$P43+$AJ$2,Y$39,$B$6,$B$7,$B$8,$B$9,$B$10,$B$11,$B$12,$B$13,$B$14,$B$15,$F$12:$F$28,$G$12:$G$28,$B$22,$B$19,$B$20,$B$21)</f>
        <v>192.25308726250123</v>
      </c>
      <c r="Z43" s="175">
        <f ca="1">_xll.Export_BergomiVolSwapVolatility($P43,$P43,$P43+$AJ$2,Z$39,$B$6,$B$7,$B$8,$B$9,$B$10,$B$11,$B$12,$B$13,$B$14,$B$15,$F$12:$F$28,$G$12:$G$28,$B$22,$B$19,$B$20,$B$21)</f>
        <v>196.33874804309599</v>
      </c>
      <c r="AA43" s="175">
        <f ca="1">_xll.Export_BergomiVolSwapVolatility($P43,$P43,$P43+$AJ$2,AA$39,$B$6,$B$7,$B$8,$B$9,$B$10,$B$11,$B$12,$B$13,$B$14,$B$15,$F$12:$F$28,$G$12:$G$28,$B$22,$B$19,$B$20,$B$21)</f>
        <v>200.5960405834997</v>
      </c>
      <c r="AB43" s="175">
        <f ca="1">_xll.Export_BergomiVolSwapVolatility($P43,$P43,$P43+$AJ$2,AB$39,$B$6,$B$7,$B$8,$B$9,$B$10,$B$11,$B$12,$B$13,$B$14,$B$15,$F$12:$F$28,$G$12:$G$28,$B$22,$B$19,$B$20,$B$21)</f>
        <v>205.02468661549398</v>
      </c>
      <c r="AC43" s="175">
        <f ca="1">_xll.Export_BergomiVolSwapVolatility($P43,$P43,$P43+$AJ$2,AC$39,$B$6,$B$7,$B$8,$B$9,$B$10,$B$11,$B$12,$B$13,$B$14,$B$15,$F$12:$F$28,$G$12:$G$28,$B$22,$B$19,$B$20,$B$21)</f>
        <v>209.62439651297365</v>
      </c>
      <c r="AD43" s="175">
        <f ca="1">_xll.Export_BergomiVolSwapVolatility($P43,$P43,$P43+$AJ$2,AD$39,$B$6,$B$7,$B$8,$B$9,$B$10,$B$11,$B$12,$B$13,$B$14,$B$15,$F$12:$F$28,$G$12:$G$28,$B$22,$B$19,$B$20,$B$21)</f>
        <v>214.39486929194734</v>
      </c>
      <c r="AE43" s="175">
        <f ca="1">_xll.Export_BergomiVolSwapVolatility($P43,$P43,$P43+$AJ$2,AE$39,$B$6,$B$7,$B$8,$B$9,$B$10,$B$11,$B$12,$B$13,$B$14,$B$15,$F$12:$F$28,$G$12:$G$28,$B$22,$B$19,$B$20,$B$21)</f>
        <v>219.33579261053708</v>
      </c>
      <c r="AF43" s="175">
        <f ca="1">_xll.Export_BergomiVolSwapVolatility($P43,$P43,$P43+$AJ$2,AF$39,$B$6,$B$7,$B$8,$B$9,$B$10,$B$11,$B$12,$B$13,$B$14,$B$15,$F$12:$F$28,$G$12:$G$28,$B$22,$B$19,$B$20,$B$21)</f>
        <v>224.44684276897843</v>
      </c>
      <c r="AG43" s="175">
        <f ca="1">_xll.Export_BergomiVolSwapVolatility($P43,$P43,$P43+$AJ$2,AG$39,$B$6,$B$7,$B$8,$B$9,$B$10,$B$11,$B$12,$B$13,$B$14,$B$15,$F$12:$F$28,$G$12:$G$28,$B$22,$B$19,$B$20,$B$21)</f>
        <v>229.7276847096206</v>
      </c>
      <c r="AH43" s="175">
        <f ca="1">_xll.Export_BergomiVolSwapVolatility($P43,$P43,$P43+$AJ$2,AH$39,$B$6,$B$7,$B$8,$B$9,$B$10,$B$11,$B$12,$B$13,$B$14,$B$15,$F$12:$F$28,$G$12:$G$28,$B$22,$B$19,$B$20,$B$21)</f>
        <v>235.17797201692611</v>
      </c>
      <c r="AI43" s="110">
        <f ca="1">AI10</f>
        <v>0.19164955509924708</v>
      </c>
      <c r="AJ43" s="111">
        <f>AJ10</f>
        <v>2981</v>
      </c>
      <c r="AK43" s="111">
        <f ca="1">AK10</f>
        <v>50</v>
      </c>
      <c r="AN43" s="67">
        <v>1</v>
      </c>
      <c r="AO43" s="102">
        <v>5</v>
      </c>
      <c r="AP43" s="104" t="s">
        <v>377</v>
      </c>
      <c r="AQ43" s="102">
        <v>0</v>
      </c>
      <c r="AR43" s="104">
        <v>11.25</v>
      </c>
      <c r="AS43" s="104">
        <v>10.224999904632579</v>
      </c>
      <c r="AT43" s="104">
        <v>9.3249998092651509</v>
      </c>
      <c r="AU43" s="104">
        <v>8.350000143051151</v>
      </c>
      <c r="AV43" s="104">
        <v>7.3499999046325701</v>
      </c>
      <c r="AW43" s="104">
        <v>6.4249999523162851</v>
      </c>
      <c r="AX43" s="104">
        <v>5.4000000953674299</v>
      </c>
      <c r="AY43" s="104">
        <v>4.5499999523162851</v>
      </c>
      <c r="AZ43" s="105">
        <v>3.7250000238418597</v>
      </c>
      <c r="BA43" s="104">
        <v>3.1000000238418552</v>
      </c>
      <c r="BB43" s="104">
        <v>2.5499999523162851</v>
      </c>
      <c r="BC43" s="104">
        <v>2.1749999523162851</v>
      </c>
      <c r="BD43" s="104">
        <v>1.8500000238418601</v>
      </c>
      <c r="BE43" s="104">
        <v>1.5500000119209301</v>
      </c>
      <c r="BF43" s="104">
        <v>1.3500000238418601</v>
      </c>
      <c r="BG43" s="104">
        <v>1.1750000119209298</v>
      </c>
      <c r="BH43" s="104">
        <v>1.0250000357627891</v>
      </c>
      <c r="BI43" s="104">
        <v>0.8749999701976755</v>
      </c>
      <c r="BJ43" s="104">
        <v>0.80000001192092896</v>
      </c>
      <c r="BK43" s="104">
        <v>0.72499999403953552</v>
      </c>
      <c r="BL43" s="104">
        <v>0.65000000596046448</v>
      </c>
      <c r="BM43" s="104">
        <v>0.57500000298023202</v>
      </c>
      <c r="BN43" s="103">
        <v>0.44999998807907099</v>
      </c>
    </row>
    <row r="44" spans="13:68" ht="15.75" thickBot="1">
      <c r="M44" s="27">
        <v>3.6</v>
      </c>
      <c r="N44" s="5">
        <f ca="1">_xll.Export_VarianceSwap_ForwardVariance($F$12:$F$29,$G$12:$G$29,M43,M44,$B$21)</f>
        <v>25.671802228566065</v>
      </c>
      <c r="O44" s="50">
        <f t="shared" si="3"/>
        <v>41836</v>
      </c>
      <c r="P44" s="11">
        <f t="shared" ca="1" si="4"/>
        <v>0.34496919917864477</v>
      </c>
      <c r="Q44" s="175">
        <f ca="1">_xll.Export_BergomiVolSwapVolatility($P44,$P44,$P44+$AJ$2,Q$39,$B$6,$B$7,$B$8,$B$9,$B$10,$B$11,$B$12,$B$13,$B$14,$B$15,$F$12:$F$28,$G$12:$G$28,$B$22,$B$19,$B$20,$B$21)</f>
        <v>152.84136247048173</v>
      </c>
      <c r="R44" s="175">
        <f ca="1">_xll.Export_BergomiVolSwapVolatility($P44,$P44,$P44+$AJ$2,R$39,$B$6,$B$7,$B$8,$B$9,$B$10,$B$11,$B$12,$B$13,$B$14,$B$15,$F$12:$F$28,$G$12:$G$28,$B$22,$B$19,$B$20,$B$21)</f>
        <v>155.52648068299939</v>
      </c>
      <c r="S44" s="175">
        <f ca="1">_xll.Export_BergomiVolSwapVolatility($P44,$P44,$P44+$AJ$2,S$39,$B$6,$B$7,$B$8,$B$9,$B$10,$B$11,$B$12,$B$13,$B$14,$B$15,$F$12:$F$28,$G$12:$G$28,$B$22,$B$19,$B$20,$B$21)</f>
        <v>158.38384674551622</v>
      </c>
      <c r="T44" s="175">
        <f ca="1">_xll.Export_BergomiVolSwapVolatility($P44,$P44,$P44+$AJ$2,T$39,$B$6,$B$7,$B$8,$B$9,$B$10,$B$11,$B$12,$B$13,$B$14,$B$15,$F$12:$F$28,$G$12:$G$28,$B$22,$B$19,$B$20,$B$21)</f>
        <v>161.4132758612073</v>
      </c>
      <c r="U44" s="175">
        <f ca="1">_xll.Export_BergomiVolSwapVolatility($P44,$P44,$P44+$AJ$2,U$39,$B$6,$B$7,$B$8,$B$9,$B$10,$B$11,$B$12,$B$13,$B$14,$B$15,$F$12:$F$28,$G$12:$G$28,$B$22,$B$19,$B$20,$B$21)</f>
        <v>164.61457203344</v>
      </c>
      <c r="V44" s="175">
        <f ca="1">_xll.Export_BergomiVolSwapVolatility($P44,$P44,$P44+$AJ$2,V$39,$B$6,$B$7,$B$8,$B$9,$B$10,$B$11,$B$12,$B$13,$B$14,$B$15,$F$12:$F$28,$G$12:$G$28,$B$22,$B$19,$B$20,$B$21)</f>
        <v>167.98752806577431</v>
      </c>
      <c r="W44" s="175">
        <f ca="1">_xll.Export_BergomiVolSwapVolatility($P44,$P44,$P44+$AJ$2,W$39,$B$6,$B$7,$B$8,$B$9,$B$10,$B$11,$B$12,$B$13,$B$14,$B$15,$F$12:$F$28,$G$12:$G$28,$B$22,$B$19,$B$20,$B$21)</f>
        <v>171.53192556196245</v>
      </c>
      <c r="X44" s="175">
        <f ca="1">_xll.Export_BergomiVolSwapVolatility($P44,$P44,$P44+$AJ$2,X$39,$B$6,$B$7,$B$8,$B$9,$B$10,$B$11,$B$12,$B$13,$B$14,$B$15,$F$12:$F$28,$G$12:$G$28,$B$22,$B$19,$B$20,$B$21)</f>
        <v>175.24753492594928</v>
      </c>
      <c r="Y44" s="175">
        <f ca="1">_xll.Export_BergomiVolSwapVolatility($P44,$P44,$P44+$AJ$2,Y$39,$B$6,$B$7,$B$8,$B$9,$B$10,$B$11,$B$12,$B$13,$B$14,$B$15,$F$12:$F$28,$G$12:$G$28,$B$22,$B$19,$B$20,$B$21)</f>
        <v>179.13411536187186</v>
      </c>
      <c r="Z44" s="175">
        <f ca="1">_xll.Export_BergomiVolSwapVolatility($P44,$P44,$P44+$AJ$2,Z$39,$B$6,$B$7,$B$8,$B$9,$B$10,$B$11,$B$12,$B$13,$B$14,$B$15,$F$12:$F$28,$G$12:$G$28,$B$22,$B$19,$B$20,$B$21)</f>
        <v>183.19141487405986</v>
      </c>
      <c r="AA44" s="175">
        <f ca="1">_xll.Export_BergomiVolSwapVolatility($P44,$P44,$P44+$AJ$2,AA$39,$B$6,$B$7,$B$8,$B$9,$B$10,$B$11,$B$12,$B$13,$B$14,$B$15,$F$12:$F$28,$G$12:$G$28,$B$22,$B$19,$B$20,$B$21)</f>
        <v>187.41917026703524</v>
      </c>
      <c r="AB44" s="175">
        <f ca="1">_xll.Export_BergomiVolSwapVolatility($P44,$P44,$P44+$AJ$2,AB$39,$B$6,$B$7,$B$8,$B$9,$B$10,$B$11,$B$12,$B$13,$B$14,$B$15,$F$12:$F$28,$G$12:$G$28,$B$22,$B$19,$B$20,$B$21)</f>
        <v>191.81710714551247</v>
      </c>
      <c r="AC44" s="175">
        <f ca="1">_xll.Export_BergomiVolSwapVolatility($P44,$P44,$P44+$AJ$2,AC$39,$B$6,$B$7,$B$8,$B$9,$B$10,$B$11,$B$12,$B$13,$B$14,$B$15,$F$12:$F$28,$G$12:$G$28,$B$22,$B$19,$B$20,$B$21)</f>
        <v>196.38493991439844</v>
      </c>
      <c r="AD44" s="175">
        <f ca="1">_xll.Export_BergomiVolSwapVolatility($P44,$P44,$P44+$AJ$2,AD$39,$B$6,$B$7,$B$8,$B$9,$B$10,$B$11,$B$12,$B$13,$B$14,$B$15,$F$12:$F$28,$G$12:$G$28,$B$22,$B$19,$B$20,$B$21)</f>
        <v>201.12237177879246</v>
      </c>
      <c r="AE44" s="175">
        <f ca="1">_xll.Export_BergomiVolSwapVolatility($P44,$P44,$P44+$AJ$2,AE$39,$B$6,$B$7,$B$8,$B$9,$B$10,$B$11,$B$12,$B$13,$B$14,$B$15,$F$12:$F$28,$G$12:$G$28,$B$22,$B$19,$B$20,$B$21)</f>
        <v>206.02909474398618</v>
      </c>
      <c r="AF44" s="175">
        <f ca="1">_xll.Export_BergomiVolSwapVolatility($P44,$P44,$P44+$AJ$2,AF$39,$B$6,$B$7,$B$8,$B$9,$B$10,$B$11,$B$12,$B$13,$B$14,$B$15,$F$12:$F$28,$G$12:$G$28,$B$22,$B$19,$B$20,$B$21)</f>
        <v>211.10478961546383</v>
      </c>
      <c r="AG44" s="175">
        <f ca="1">_xll.Export_BergomiVolSwapVolatility($P44,$P44,$P44+$AJ$2,AG$39,$B$6,$B$7,$B$8,$B$9,$B$10,$B$11,$B$12,$B$13,$B$14,$B$15,$F$12:$F$28,$G$12:$G$28,$B$22,$B$19,$B$20,$B$21)</f>
        <v>216.34912599890197</v>
      </c>
      <c r="AH44" s="175">
        <f ca="1">_xll.Export_BergomiVolSwapVolatility($P44,$P44,$P44+$AJ$2,AH$39,$B$6,$B$7,$B$8,$B$9,$B$10,$B$11,$B$12,$B$13,$B$14,$B$15,$F$12:$F$28,$G$12:$G$28,$B$22,$B$19,$B$20,$B$21)</f>
        <v>221.76176230016958</v>
      </c>
      <c r="AI44" s="110">
        <f ca="1">AI43</f>
        <v>0.19164955509924708</v>
      </c>
      <c r="AJ44" s="111">
        <f>AJ43</f>
        <v>2981</v>
      </c>
      <c r="AK44" s="111">
        <f ca="1">AK43</f>
        <v>50</v>
      </c>
      <c r="AN44" s="67">
        <v>-1</v>
      </c>
      <c r="AO44" s="102"/>
      <c r="AP44" s="104" t="s">
        <v>378</v>
      </c>
      <c r="AQ44" s="102">
        <v>0</v>
      </c>
      <c r="AR44" s="104">
        <v>0</v>
      </c>
      <c r="AS44" s="104">
        <v>0</v>
      </c>
      <c r="AT44" s="104">
        <v>0</v>
      </c>
      <c r="AU44" s="104">
        <v>0</v>
      </c>
      <c r="AV44" s="104">
        <v>0</v>
      </c>
      <c r="AW44" s="104">
        <v>0</v>
      </c>
      <c r="AX44" s="104">
        <v>0.20000000298023199</v>
      </c>
      <c r="AY44" s="104">
        <v>0.25000000372528997</v>
      </c>
      <c r="AZ44" s="105">
        <v>0.52499999105930351</v>
      </c>
      <c r="BA44" s="104">
        <v>0.82499998807907104</v>
      </c>
      <c r="BB44" s="104">
        <v>1.3000000119209301</v>
      </c>
      <c r="BC44" s="104">
        <v>1.8999999761581401</v>
      </c>
      <c r="BD44" s="104">
        <v>2.5499999523162851</v>
      </c>
      <c r="BE44" s="104">
        <v>3.2749999761581403</v>
      </c>
      <c r="BF44" s="104">
        <v>4.0750000476837149</v>
      </c>
      <c r="BG44" s="104">
        <v>4.9000000953674299</v>
      </c>
      <c r="BH44" s="104">
        <v>5.75</v>
      </c>
      <c r="BI44" s="104">
        <v>6.5999999046325701</v>
      </c>
      <c r="BJ44" s="104">
        <v>7.5</v>
      </c>
      <c r="BK44" s="104">
        <v>8.4499998092651403</v>
      </c>
      <c r="BL44" s="104">
        <v>9.3249998092651509</v>
      </c>
      <c r="BM44" s="104">
        <v>10.275000095367414</v>
      </c>
      <c r="BN44" s="103">
        <v>12.574999809265099</v>
      </c>
    </row>
    <row r="45" spans="13:68" ht="15.75" thickBot="1">
      <c r="M45" s="27">
        <v>3.7</v>
      </c>
      <c r="N45" s="5">
        <f ca="1">_xll.Export_VarianceSwap_ForwardVariance($F$12:$F$29,$G$12:$G$29,M44,M45,$B$21)</f>
        <v>25.777177308226189</v>
      </c>
      <c r="O45" s="50">
        <f t="shared" si="3"/>
        <v>41871</v>
      </c>
      <c r="P45" s="11">
        <f t="shared" ca="1" si="4"/>
        <v>0.44079397672826831</v>
      </c>
      <c r="Q45" s="175">
        <f ca="1">_xll.Export_BergomiVolSwapVolatility($P45,$P45,$P45+$AJ$2,Q$39,$B$6,$B$7,$B$8,$B$9,$B$10,$B$11,$B$12,$B$13,$B$14,$B$15,$F$12:$F$28,$G$12:$G$28,$B$22,$B$19,$B$20,$B$21)</f>
        <v>140.71324123854842</v>
      </c>
      <c r="R45" s="175">
        <f ca="1">_xll.Export_BergomiVolSwapVolatility($P45,$P45,$P45+$AJ$2,R$39,$B$6,$B$7,$B$8,$B$9,$B$10,$B$11,$B$12,$B$13,$B$14,$B$15,$F$12:$F$28,$G$12:$G$28,$B$22,$B$19,$B$20,$B$21)</f>
        <v>143.3239465564277</v>
      </c>
      <c r="S45" s="175">
        <f ca="1">_xll.Export_BergomiVolSwapVolatility($P45,$P45,$P45+$AJ$2,S$39,$B$6,$B$7,$B$8,$B$9,$B$10,$B$11,$B$12,$B$13,$B$14,$B$15,$F$12:$F$28,$G$12:$G$28,$B$22,$B$19,$B$20,$B$21)</f>
        <v>146.10215289668477</v>
      </c>
      <c r="T45" s="175">
        <f ca="1">_xll.Export_BergomiVolSwapVolatility($P45,$P45,$P45+$AJ$2,T$39,$B$6,$B$7,$B$8,$B$9,$B$10,$B$11,$B$12,$B$13,$B$14,$B$15,$F$12:$F$28,$G$12:$G$28,$B$22,$B$19,$B$20,$B$21)</f>
        <v>149.04768558829915</v>
      </c>
      <c r="U45" s="175">
        <f ca="1">_xll.Export_BergomiVolSwapVolatility($P45,$P45,$P45+$AJ$2,U$39,$B$6,$B$7,$B$8,$B$9,$B$10,$B$11,$B$12,$B$13,$B$14,$B$15,$F$12:$F$28,$G$12:$G$28,$B$22,$B$19,$B$20,$B$21)</f>
        <v>152.16035937412795</v>
      </c>
      <c r="V45" s="175">
        <f ca="1">_xll.Export_BergomiVolSwapVolatility($P45,$P45,$P45+$AJ$2,V$39,$B$6,$B$7,$B$8,$B$9,$B$10,$B$11,$B$12,$B$13,$B$14,$B$15,$F$12:$F$28,$G$12:$G$28,$B$22,$B$19,$B$20,$B$21)</f>
        <v>155.43997841090581</v>
      </c>
      <c r="W45" s="175">
        <f ca="1">_xll.Export_BergomiVolSwapVolatility($P45,$P45,$P45+$AJ$2,W$39,$B$6,$B$7,$B$8,$B$9,$B$10,$B$11,$B$12,$B$13,$B$14,$B$15,$F$12:$F$28,$G$12:$G$28,$B$22,$B$19,$B$20,$B$21)</f>
        <v>158.88633626924496</v>
      </c>
      <c r="X45" s="175">
        <f ca="1">_xll.Export_BergomiVolSwapVolatility($P45,$P45,$P45+$AJ$2,X$39,$B$6,$B$7,$B$8,$B$9,$B$10,$B$11,$B$12,$B$13,$B$14,$B$15,$F$12:$F$28,$G$12:$G$28,$B$22,$B$19,$B$20,$B$21)</f>
        <v>162.4992159336351</v>
      </c>
      <c r="Y45" s="175">
        <f ca="1">_xll.Export_BergomiVolSwapVolatility($P45,$P45,$P45+$AJ$2,Y$39,$B$6,$B$7,$B$8,$B$9,$B$10,$B$11,$B$12,$B$13,$B$14,$B$15,$F$12:$F$28,$G$12:$G$28,$B$22,$B$19,$B$20,$B$21)</f>
        <v>166.2783898024436</v>
      </c>
      <c r="Z45" s="175">
        <f ca="1">_xll.Export_BergomiVolSwapVolatility($P45,$P45,$P45+$AJ$2,Z$39,$B$6,$B$7,$B$8,$B$9,$B$10,$B$11,$B$12,$B$13,$B$14,$B$15,$F$12:$F$28,$G$12:$G$28,$B$22,$B$19,$B$20,$B$21)</f>
        <v>170.2236196879152</v>
      </c>
      <c r="AA45" s="175">
        <f ca="1">_xll.Export_BergomiVolSwapVolatility($P45,$P45,$P45+$AJ$2,AA$39,$B$6,$B$7,$B$8,$B$9,$B$10,$B$11,$B$12,$B$13,$B$14,$B$15,$F$12:$F$28,$G$12:$G$28,$B$22,$B$19,$B$20,$B$21)</f>
        <v>174.33465681617236</v>
      </c>
      <c r="AB45" s="175">
        <f ca="1">_xll.Export_BergomiVolSwapVolatility($P45,$P45,$P45+$AJ$2,AB$39,$B$6,$B$7,$B$8,$B$9,$B$10,$B$11,$B$12,$B$13,$B$14,$B$15,$F$12:$F$28,$G$12:$G$28,$B$22,$B$19,$B$20,$B$21)</f>
        <v>178.61124182721503</v>
      </c>
      <c r="AC45" s="175">
        <f ca="1">_xll.Export_BergomiVolSwapVolatility($P45,$P45,$P45+$AJ$2,AC$39,$B$6,$B$7,$B$8,$B$9,$B$10,$B$11,$B$12,$B$13,$B$14,$B$15,$F$12:$F$28,$G$12:$G$28,$B$22,$B$19,$B$20,$B$21)</f>
        <v>183.0531047749206</v>
      </c>
      <c r="AD45" s="175">
        <f ca="1">_xll.Export_BergomiVolSwapVolatility($P45,$P45,$P45+$AJ$2,AD$39,$B$6,$B$7,$B$8,$B$9,$B$10,$B$11,$B$12,$B$13,$B$14,$B$15,$F$12:$F$28,$G$12:$G$28,$B$22,$B$19,$B$20,$B$21)</f>
        <v>187.65996512704425</v>
      </c>
      <c r="AE45" s="175">
        <f ca="1">_xll.Export_BergomiVolSwapVolatility($P45,$P45,$P45+$AJ$2,AE$39,$B$6,$B$7,$B$8,$B$9,$B$10,$B$11,$B$12,$B$13,$B$14,$B$15,$F$12:$F$28,$G$12:$G$28,$B$22,$B$19,$B$20,$B$21)</f>
        <v>192.43153176521841</v>
      </c>
      <c r="AF45" s="175">
        <f ca="1">_xll.Export_BergomiVolSwapVolatility($P45,$P45,$P45+$AJ$2,AF$39,$B$6,$B$7,$B$8,$B$9,$B$10,$B$11,$B$12,$B$13,$B$14,$B$15,$F$12:$F$28,$G$12:$G$28,$B$22,$B$19,$B$20,$B$21)</f>
        <v>197.36750298495335</v>
      </c>
      <c r="AG45" s="175">
        <f ca="1">_xll.Export_BergomiVolSwapVolatility($P45,$P45,$P45+$AJ$2,AG$39,$B$6,$B$7,$B$8,$B$9,$B$10,$B$11,$B$12,$B$13,$B$14,$B$15,$F$12:$F$28,$G$12:$G$28,$B$22,$B$19,$B$20,$B$21)</f>
        <v>202.46756649563667</v>
      </c>
      <c r="AH45" s="175">
        <f ca="1">_xll.Export_BergomiVolSwapVolatility($P45,$P45,$P45+$AJ$2,AH$39,$B$6,$B$7,$B$8,$B$9,$B$10,$B$11,$B$12,$B$13,$B$14,$B$15,$F$12:$F$28,$G$12:$G$28,$B$22,$B$19,$B$20,$B$21)</f>
        <v>207.73139942053365</v>
      </c>
      <c r="AI45" s="110">
        <f ca="1">AI11</f>
        <v>0.26830937713894593</v>
      </c>
      <c r="AJ45" s="111">
        <f>AJ11</f>
        <v>2973</v>
      </c>
      <c r="AK45" s="111">
        <f ca="1">AK11</f>
        <v>50</v>
      </c>
      <c r="AN45" s="67">
        <v>1</v>
      </c>
      <c r="AO45" s="102">
        <v>6</v>
      </c>
      <c r="AP45" s="104" t="s">
        <v>377</v>
      </c>
      <c r="AQ45" s="102">
        <v>0</v>
      </c>
      <c r="AR45" s="104">
        <v>0</v>
      </c>
      <c r="AS45" s="104">
        <v>0</v>
      </c>
      <c r="AT45" s="104">
        <v>0</v>
      </c>
      <c r="AU45" s="104">
        <v>0</v>
      </c>
      <c r="AV45" s="104">
        <v>0</v>
      </c>
      <c r="AW45" s="104">
        <v>6.6749999523162851</v>
      </c>
      <c r="AX45" s="104">
        <v>5.6500000953674299</v>
      </c>
      <c r="AY45" s="104">
        <v>4.7749998569488552</v>
      </c>
      <c r="AZ45" s="105">
        <v>4.0500000715255746</v>
      </c>
      <c r="BA45" s="104">
        <v>3.3999999761581448</v>
      </c>
      <c r="BB45" s="104">
        <v>2.9000000953674299</v>
      </c>
      <c r="BC45" s="104">
        <v>2.5</v>
      </c>
      <c r="BD45" s="104">
        <v>2.1749999523162851</v>
      </c>
      <c r="BE45" s="104">
        <v>1.875</v>
      </c>
      <c r="BF45" s="104">
        <v>1.65000003576279</v>
      </c>
      <c r="BG45" s="104">
        <v>1.4250000119209298</v>
      </c>
      <c r="BH45" s="104">
        <v>1.27500003576279</v>
      </c>
      <c r="BI45" s="104">
        <v>1.1249999701976754</v>
      </c>
      <c r="BJ45" s="104">
        <v>1.0000000298023246</v>
      </c>
      <c r="BK45" s="104">
        <v>0.90000000596046548</v>
      </c>
      <c r="BL45" s="104">
        <v>0.80000001192092896</v>
      </c>
      <c r="BM45" s="104">
        <v>0.75</v>
      </c>
      <c r="BN45" s="103">
        <v>0.60000000894069649</v>
      </c>
    </row>
    <row r="46" spans="13:68" ht="15.75" thickBot="1">
      <c r="M46" s="27">
        <v>3.8</v>
      </c>
      <c r="N46" s="5">
        <f ca="1">_xll.Export_VarianceSwap_ForwardVariance($F$12:$F$29,$G$12:$G$29,M45,M46,$B$21)</f>
        <v>25.872968017993429</v>
      </c>
      <c r="O46" s="50">
        <f t="shared" si="3"/>
        <v>41899</v>
      </c>
      <c r="P46" s="11">
        <f t="shared" ca="1" si="4"/>
        <v>0.51745379876796715</v>
      </c>
      <c r="Q46" s="175">
        <f ca="1">_xll.Export_BergomiVolSwapVolatility($P46,$P46,$P46+$AJ$2,Q$39,$B$6,$B$7,$B$8,$B$9,$B$10,$B$11,$B$12,$B$13,$B$14,$B$15,$F$12:$F$28,$G$12:$G$28,$B$22,$B$19,$B$20,$B$21)</f>
        <v>132.96166235822727</v>
      </c>
      <c r="R46" s="175">
        <f ca="1">_xll.Export_BergomiVolSwapVolatility($P46,$P46,$P46+$AJ$2,R$39,$B$6,$B$7,$B$8,$B$9,$B$10,$B$11,$B$12,$B$13,$B$14,$B$15,$F$12:$F$28,$G$12:$G$28,$B$22,$B$19,$B$20,$B$21)</f>
        <v>135.48709156355801</v>
      </c>
      <c r="S46" s="175">
        <f ca="1">_xll.Export_BergomiVolSwapVolatility($P46,$P46,$P46+$AJ$2,S$39,$B$6,$B$7,$B$8,$B$9,$B$10,$B$11,$B$12,$B$13,$B$14,$B$15,$F$12:$F$28,$G$12:$G$28,$B$22,$B$19,$B$20,$B$21)</f>
        <v>138.17458011465047</v>
      </c>
      <c r="T46" s="175">
        <f ca="1">_xll.Export_BergomiVolSwapVolatility($P46,$P46,$P46+$AJ$2,T$39,$B$6,$B$7,$B$8,$B$9,$B$10,$B$11,$B$12,$B$13,$B$14,$B$15,$F$12:$F$28,$G$12:$G$28,$B$22,$B$19,$B$20,$B$21)</f>
        <v>141.02396459199622</v>
      </c>
      <c r="U46" s="175">
        <f ca="1">_xll.Export_BergomiVolSwapVolatility($P46,$P46,$P46+$AJ$2,U$39,$B$6,$B$7,$B$8,$B$9,$B$10,$B$11,$B$12,$B$13,$B$14,$B$15,$F$12:$F$28,$G$12:$G$28,$B$22,$B$19,$B$20,$B$21)</f>
        <v>144.03507167187433</v>
      </c>
      <c r="V46" s="175">
        <f ca="1">_xll.Export_BergomiVolSwapVolatility($P46,$P46,$P46+$AJ$2,V$39,$B$6,$B$7,$B$8,$B$9,$B$10,$B$11,$B$12,$B$13,$B$14,$B$15,$F$12:$F$28,$G$12:$G$28,$B$22,$B$19,$B$20,$B$21)</f>
        <v>147.20771812635112</v>
      </c>
      <c r="W46" s="175">
        <f ca="1">_xll.Export_BergomiVolSwapVolatility($P46,$P46,$P46+$AJ$2,W$39,$B$6,$B$7,$B$8,$B$9,$B$10,$B$11,$B$12,$B$13,$B$14,$B$15,$F$12:$F$28,$G$12:$G$28,$B$22,$B$19,$B$20,$B$21)</f>
        <v>150.54171082328037</v>
      </c>
      <c r="X46" s="175">
        <f ca="1">_xll.Export_BergomiVolSwapVolatility($P46,$P46,$P46+$AJ$2,X$39,$B$6,$B$7,$B$8,$B$9,$B$10,$B$11,$B$12,$B$13,$B$14,$B$15,$F$12:$F$28,$G$12:$G$28,$B$22,$B$19,$B$20,$B$21)</f>
        <v>154.0368467263032</v>
      </c>
      <c r="Y46" s="175">
        <f ca="1">_xll.Export_BergomiVolSwapVolatility($P46,$P46,$P46+$AJ$2,Y$39,$B$6,$B$7,$B$8,$B$9,$B$10,$B$11,$B$12,$B$13,$B$14,$B$15,$F$12:$F$28,$G$12:$G$28,$B$22,$B$19,$B$20,$B$21)</f>
        <v>157.69291289484812</v>
      </c>
      <c r="Z46" s="175">
        <f ca="1">_xll.Export_BergomiVolSwapVolatility($P46,$P46,$P46+$AJ$2,Z$39,$B$6,$B$7,$B$8,$B$9,$B$10,$B$11,$B$12,$B$13,$B$14,$B$15,$F$12:$F$28,$G$12:$G$28,$B$22,$B$19,$B$20,$B$21)</f>
        <v>161.50968648413098</v>
      </c>
      <c r="AA46" s="175">
        <f ca="1">_xll.Export_BergomiVolSwapVolatility($P46,$P46,$P46+$AJ$2,AA$39,$B$6,$B$7,$B$8,$B$9,$B$10,$B$11,$B$12,$B$13,$B$14,$B$15,$F$12:$F$28,$G$12:$G$28,$B$22,$B$19,$B$20,$B$21)</f>
        <v>165.48693474515503</v>
      </c>
      <c r="AB46" s="175">
        <f ca="1">_xll.Export_BergomiVolSwapVolatility($P46,$P46,$P46+$AJ$2,AB$39,$B$6,$B$7,$B$8,$B$9,$B$10,$B$11,$B$12,$B$13,$B$14,$B$15,$F$12:$F$28,$G$12:$G$28,$B$22,$B$19,$B$20,$B$21)</f>
        <v>169.62441502471088</v>
      </c>
      <c r="AC46" s="175">
        <f ca="1">_xll.Export_BergomiVolSwapVolatility($P46,$P46,$P46+$AJ$2,AC$39,$B$6,$B$7,$B$8,$B$9,$B$10,$B$11,$B$12,$B$13,$B$14,$B$15,$F$12:$F$28,$G$12:$G$28,$B$22,$B$19,$B$20,$B$21)</f>
        <v>173.92187476537651</v>
      </c>
      <c r="AD46" s="175">
        <f ca="1">_xll.Export_BergomiVolSwapVolatility($P46,$P46,$P46+$AJ$2,AD$39,$B$6,$B$7,$B$8,$B$9,$B$10,$B$11,$B$12,$B$13,$B$14,$B$15,$F$12:$F$28,$G$12:$G$28,$B$22,$B$19,$B$20,$B$21)</f>
        <v>178.37905150551731</v>
      </c>
      <c r="AE46" s="175">
        <f ca="1">_xll.Export_BergomiVolSwapVolatility($P46,$P46,$P46+$AJ$2,AE$39,$B$6,$B$7,$B$8,$B$9,$B$10,$B$11,$B$12,$B$13,$B$14,$B$15,$F$12:$F$28,$G$12:$G$28,$B$22,$B$19,$B$20,$B$21)</f>
        <v>182.99567287928596</v>
      </c>
      <c r="AF46" s="175">
        <f ca="1">_xll.Export_BergomiVolSwapVolatility($P46,$P46,$P46+$AJ$2,AF$39,$B$6,$B$7,$B$8,$B$9,$B$10,$B$11,$B$12,$B$13,$B$14,$B$15,$F$12:$F$28,$G$12:$G$28,$B$22,$B$19,$B$20,$B$21)</f>
        <v>187.77145661662254</v>
      </c>
      <c r="AG46" s="175">
        <f ca="1">_xll.Export_BergomiVolSwapVolatility($P46,$P46,$P46+$AJ$2,AG$39,$B$6,$B$7,$B$8,$B$9,$B$10,$B$11,$B$12,$B$13,$B$14,$B$15,$F$12:$F$28,$G$12:$G$28,$B$22,$B$19,$B$20,$B$21)</f>
        <v>192.7061105432546</v>
      </c>
      <c r="AH46" s="175">
        <f ca="1">_xll.Export_BergomiVolSwapVolatility($P46,$P46,$P46+$AJ$2,AH$39,$B$6,$B$7,$B$8,$B$9,$B$10,$B$11,$B$12,$B$13,$B$14,$B$15,$F$12:$F$28,$G$12:$G$28,$B$22,$B$19,$B$20,$B$21)</f>
        <v>197.79933258069693</v>
      </c>
      <c r="AI46" s="110">
        <f ca="1">AI45</f>
        <v>0.26830937713894593</v>
      </c>
      <c r="AJ46" s="111">
        <f>AJ45</f>
        <v>2973</v>
      </c>
      <c r="AK46" s="111">
        <f ca="1">AK45</f>
        <v>50</v>
      </c>
      <c r="AN46" s="67">
        <v>-1</v>
      </c>
      <c r="AO46" s="102"/>
      <c r="AP46" s="104" t="s">
        <v>378</v>
      </c>
      <c r="AQ46" s="102">
        <v>0</v>
      </c>
      <c r="AR46" s="104">
        <v>0</v>
      </c>
      <c r="AS46" s="104">
        <v>0</v>
      </c>
      <c r="AT46" s="104">
        <v>0</v>
      </c>
      <c r="AU46" s="104">
        <v>0</v>
      </c>
      <c r="AV46" s="104">
        <v>0</v>
      </c>
      <c r="AW46" s="104">
        <v>0</v>
      </c>
      <c r="AX46" s="104">
        <v>0.22500000335276105</v>
      </c>
      <c r="AY46" s="104">
        <v>0.24999999441206455</v>
      </c>
      <c r="AZ46" s="105">
        <v>0.49999998509883903</v>
      </c>
      <c r="BA46" s="104">
        <v>0.84999999403953552</v>
      </c>
      <c r="BB46" s="104">
        <v>1.3500000238418601</v>
      </c>
      <c r="BC46" s="104">
        <v>1.9249999523162851</v>
      </c>
      <c r="BD46" s="104">
        <v>2.5749999284744254</v>
      </c>
      <c r="BE46" s="104">
        <v>3.2749999761581403</v>
      </c>
      <c r="BF46" s="104">
        <v>4.0249999761581448</v>
      </c>
      <c r="BG46" s="104">
        <v>4.8250000476837149</v>
      </c>
      <c r="BH46" s="104">
        <v>5.6500000953674299</v>
      </c>
      <c r="BI46" s="104">
        <v>6.5250000953674299</v>
      </c>
      <c r="BJ46" s="104">
        <v>7.3999998569488552</v>
      </c>
      <c r="BK46" s="104">
        <v>8.2750000953674352</v>
      </c>
      <c r="BL46" s="104">
        <v>9.2000002861022949</v>
      </c>
      <c r="BM46" s="104">
        <v>0</v>
      </c>
      <c r="BN46" s="103">
        <v>0</v>
      </c>
    </row>
    <row r="47" spans="13:68" ht="15.75" thickBot="1">
      <c r="M47" s="27">
        <v>3.9</v>
      </c>
      <c r="N47" s="5">
        <f ca="1">_xll.Export_VarianceSwap_ForwardVariance($F$12:$F$29,$G$12:$G$29,M46,M47,$B$21)</f>
        <v>25.957721959905179</v>
      </c>
      <c r="O47" s="50">
        <f t="shared" si="3"/>
        <v>41934</v>
      </c>
      <c r="P47" s="11">
        <f t="shared" ca="1" si="4"/>
        <v>0.61327857631759064</v>
      </c>
      <c r="Q47" s="175">
        <f ca="1">_xll.Export_BergomiVolSwapVolatility($P47,$P47,$P47+$AJ$2,Q$39,$B$6,$B$7,$B$8,$B$9,$B$10,$B$11,$B$12,$B$13,$B$14,$B$15,$F$12:$F$28,$G$12:$G$28,$B$22,$B$19,$B$20,$B$21)</f>
        <v>125.20367365941061</v>
      </c>
      <c r="R47" s="175">
        <f ca="1">_xll.Export_BergomiVolSwapVolatility($P47,$P47,$P47+$AJ$2,R$39,$B$6,$B$7,$B$8,$B$9,$B$10,$B$11,$B$12,$B$13,$B$14,$B$15,$F$12:$F$28,$G$12:$G$28,$B$22,$B$19,$B$20,$B$21)</f>
        <v>127.65117246835548</v>
      </c>
      <c r="S47" s="175">
        <f ca="1">_xll.Export_BergomiVolSwapVolatility($P47,$P47,$P47+$AJ$2,S$39,$B$6,$B$7,$B$8,$B$9,$B$10,$B$11,$B$12,$B$13,$B$14,$B$15,$F$12:$F$28,$G$12:$G$28,$B$22,$B$19,$B$20,$B$21)</f>
        <v>130.2557559393349</v>
      </c>
      <c r="T47" s="175">
        <f ca="1">_xll.Export_BergomiVolSwapVolatility($P47,$P47,$P47+$AJ$2,T$39,$B$6,$B$7,$B$8,$B$9,$B$10,$B$11,$B$12,$B$13,$B$14,$B$15,$F$12:$F$28,$G$12:$G$28,$B$22,$B$19,$B$20,$B$21)</f>
        <v>133.01727060604946</v>
      </c>
      <c r="U47" s="175">
        <f ca="1">_xll.Export_BergomiVolSwapVolatility($P47,$P47,$P47+$AJ$2,U$39,$B$6,$B$7,$B$8,$B$9,$B$10,$B$11,$B$12,$B$13,$B$14,$B$15,$F$12:$F$28,$G$12:$G$28,$B$22,$B$19,$B$20,$B$21)</f>
        <v>135.93555370121209</v>
      </c>
      <c r="V47" s="175">
        <f ca="1">_xll.Export_BergomiVolSwapVolatility($P47,$P47,$P47+$AJ$2,V$39,$B$6,$B$7,$B$8,$B$9,$B$10,$B$11,$B$12,$B$13,$B$14,$B$15,$F$12:$F$28,$G$12:$G$28,$B$22,$B$19,$B$20,$B$21)</f>
        <v>139.01043315654775</v>
      </c>
      <c r="W47" s="175">
        <f ca="1">_xll.Export_BergomiVolSwapVolatility($P47,$P47,$P47+$AJ$2,W$39,$B$6,$B$7,$B$8,$B$9,$B$10,$B$11,$B$12,$B$13,$B$14,$B$15,$F$12:$F$28,$G$12:$G$28,$B$22,$B$19,$B$20,$B$21)</f>
        <v>142.24172760279367</v>
      </c>
      <c r="X47" s="175">
        <f ca="1">_xll.Export_BergomiVolSwapVolatility($P47,$P47,$P47+$AJ$2,X$39,$B$6,$B$7,$B$8,$B$9,$B$10,$B$11,$B$12,$B$13,$B$14,$B$15,$F$12:$F$28,$G$12:$G$28,$B$22,$B$19,$B$20,$B$21)</f>
        <v>145.62924636969913</v>
      </c>
      <c r="Y47" s="175">
        <f ca="1">_xll.Export_BergomiVolSwapVolatility($P47,$P47,$P47+$AJ$2,Y$39,$B$6,$B$7,$B$8,$B$9,$B$10,$B$11,$B$12,$B$13,$B$14,$B$15,$F$12:$F$28,$G$12:$G$28,$B$22,$B$19,$B$20,$B$21)</f>
        <v>149.17278948602566</v>
      </c>
      <c r="Z47" s="175">
        <f ca="1">_xll.Export_BergomiVolSwapVolatility($P47,$P47,$P47+$AJ$2,Z$39,$B$6,$B$7,$B$8,$B$9,$B$10,$B$11,$B$12,$B$13,$B$14,$B$15,$F$12:$F$28,$G$12:$G$28,$B$22,$B$19,$B$20,$B$21)</f>
        <v>152.87214767954691</v>
      </c>
      <c r="AA47" s="175">
        <f ca="1">_xll.Export_BergomiVolSwapVolatility($P47,$P47,$P47+$AJ$2,AA$39,$B$6,$B$7,$B$8,$B$9,$B$10,$B$11,$B$12,$B$13,$B$14,$B$15,$F$12:$F$28,$G$12:$G$28,$B$22,$B$19,$B$20,$B$21)</f>
        <v>156.72710237704871</v>
      </c>
      <c r="AB47" s="175">
        <f ca="1">_xll.Export_BergomiVolSwapVolatility($P47,$P47,$P47+$AJ$2,AB$39,$B$6,$B$7,$B$8,$B$9,$B$10,$B$11,$B$12,$B$13,$B$14,$B$15,$F$12:$F$28,$G$12:$G$28,$B$22,$B$19,$B$20,$B$21)</f>
        <v>160.73742570432904</v>
      </c>
      <c r="AC47" s="175">
        <f ca="1">_xll.Export_BergomiVolSwapVolatility($P47,$P47,$P47+$AJ$2,AC$39,$B$6,$B$7,$B$8,$B$9,$B$10,$B$11,$B$12,$B$13,$B$14,$B$15,$F$12:$F$28,$G$12:$G$28,$B$22,$B$19,$B$20,$B$21)</f>
        <v>164.90288048619806</v>
      </c>
      <c r="AD47" s="175">
        <f ca="1">_xll.Export_BergomiVolSwapVolatility($P47,$P47,$P47+$AJ$2,AD$39,$B$6,$B$7,$B$8,$B$9,$B$10,$B$11,$B$12,$B$13,$B$14,$B$15,$F$12:$F$28,$G$12:$G$28,$B$22,$B$19,$B$20,$B$21)</f>
        <v>169.22322024647809</v>
      </c>
      <c r="AE47" s="175">
        <f ca="1">_xll.Export_BergomiVolSwapVolatility($P47,$P47,$P47+$AJ$2,AE$39,$B$6,$B$7,$B$8,$B$9,$B$10,$B$11,$B$12,$B$13,$B$14,$B$15,$F$12:$F$28,$G$12:$G$28,$B$22,$B$19,$B$20,$B$21)</f>
        <v>173.69818920800355</v>
      </c>
      <c r="AF47" s="175">
        <f ca="1">_xll.Export_BergomiVolSwapVolatility($P47,$P47,$P47+$AJ$2,AF$39,$B$6,$B$7,$B$8,$B$9,$B$10,$B$11,$B$12,$B$13,$B$14,$B$15,$F$12:$F$28,$G$12:$G$28,$B$22,$B$19,$B$20,$B$21)</f>
        <v>178.32752229262115</v>
      </c>
      <c r="AG47" s="175">
        <f ca="1">_xll.Export_BergomiVolSwapVolatility($P47,$P47,$P47+$AJ$2,AG$39,$B$6,$B$7,$B$8,$B$9,$B$10,$B$11,$B$12,$B$13,$B$14,$B$15,$F$12:$F$28,$G$12:$G$28,$B$22,$B$19,$B$20,$B$21)</f>
        <v>183.1109451211897</v>
      </c>
      <c r="AH47" s="175">
        <f ca="1">_xll.Export_BergomiVolSwapVolatility($P47,$P47,$P47+$AJ$2,AH$39,$B$6,$B$7,$B$8,$B$9,$B$10,$B$11,$B$12,$B$13,$B$14,$B$15,$F$12:$F$28,$G$12:$G$28,$B$22,$B$19,$B$20,$B$21)</f>
        <v>188.04817401358008</v>
      </c>
      <c r="AI47" s="110">
        <f ca="1">AI12</f>
        <v>0.34496919917864477</v>
      </c>
      <c r="AJ47" s="111">
        <f>AJ12</f>
        <v>2968</v>
      </c>
      <c r="AK47" s="111">
        <f ca="1">AK12</f>
        <v>50</v>
      </c>
      <c r="AN47" s="67">
        <v>1</v>
      </c>
      <c r="AO47" s="102">
        <v>7</v>
      </c>
      <c r="AP47" s="104" t="s">
        <v>377</v>
      </c>
      <c r="AQ47" s="102">
        <v>0</v>
      </c>
      <c r="AR47" s="104">
        <v>0</v>
      </c>
      <c r="AS47" s="104">
        <v>0</v>
      </c>
      <c r="AT47" s="104">
        <v>0</v>
      </c>
      <c r="AU47" s="104">
        <v>0</v>
      </c>
      <c r="AV47" s="104">
        <v>0</v>
      </c>
      <c r="AW47" s="104">
        <v>0</v>
      </c>
      <c r="AX47" s="104">
        <v>6.0499999523162851</v>
      </c>
      <c r="AY47" s="104">
        <v>5.1499998569488552</v>
      </c>
      <c r="AZ47" s="105">
        <v>4.4000000953674299</v>
      </c>
      <c r="BA47" s="104">
        <v>3.7749999761581448</v>
      </c>
      <c r="BB47" s="104">
        <v>3.2999999523162851</v>
      </c>
      <c r="BC47" s="104">
        <v>2.8499999046325701</v>
      </c>
      <c r="BD47" s="104">
        <v>2.5</v>
      </c>
      <c r="BE47" s="104">
        <v>2.2250000238418552</v>
      </c>
      <c r="BF47" s="104">
        <v>1.9249999523162851</v>
      </c>
      <c r="BG47" s="104">
        <v>1.72499996423721</v>
      </c>
      <c r="BH47" s="104">
        <v>1.52500003576279</v>
      </c>
      <c r="BI47" s="104">
        <v>1.375</v>
      </c>
      <c r="BJ47" s="104">
        <v>1.25</v>
      </c>
      <c r="BK47" s="104">
        <v>1.0999999642372109</v>
      </c>
      <c r="BL47" s="104">
        <v>0.94999998807907005</v>
      </c>
      <c r="BM47" s="104">
        <v>0.84999996423721091</v>
      </c>
      <c r="BN47" s="103">
        <v>0.60000000894069649</v>
      </c>
    </row>
    <row r="48" spans="13:68" ht="15.75" thickBot="1">
      <c r="M48" s="27">
        <v>4</v>
      </c>
      <c r="N48" s="5">
        <f ca="1">_xll.Export_VarianceSwap_ForwardVariance($F$12:$F$29,$G$12:$G$29,M47,M48,$B$21)</f>
        <v>26.029429513506653</v>
      </c>
      <c r="O48" s="42">
        <f t="shared" si="3"/>
        <v>41964</v>
      </c>
      <c r="P48" s="11">
        <f t="shared" ca="1" si="4"/>
        <v>0.69541409993155368</v>
      </c>
      <c r="Q48" s="175">
        <f ca="1">_xll.Export_BergomiVolSwapVolatility($P48,$P48,$P48+$AJ$2,Q$39,$B$6,$B$7,$B$8,$B$9,$B$10,$B$11,$B$12,$B$13,$B$14,$B$15,$F$12:$F$28,$G$12:$G$28,$B$22,$B$19,$B$20,$B$21)</f>
        <v>119.87075644409846</v>
      </c>
      <c r="R48" s="175">
        <f ca="1">_xll.Export_BergomiVolSwapVolatility($P48,$P48,$P48+$AJ$2,R$39,$B$6,$B$7,$B$8,$B$9,$B$10,$B$11,$B$12,$B$13,$B$14,$B$15,$F$12:$F$28,$G$12:$G$28,$B$22,$B$19,$B$20,$B$21)</f>
        <v>122.28469797050563</v>
      </c>
      <c r="S48" s="175">
        <f ca="1">_xll.Export_BergomiVolSwapVolatility($P48,$P48,$P48+$AJ$2,S$39,$B$6,$B$7,$B$8,$B$9,$B$10,$B$11,$B$12,$B$13,$B$14,$B$15,$F$12:$F$28,$G$12:$G$28,$B$22,$B$19,$B$20,$B$21)</f>
        <v>124.85358151507701</v>
      </c>
      <c r="T48" s="175">
        <f ca="1">_xll.Export_BergomiVolSwapVolatility($P48,$P48,$P48+$AJ$2,T$39,$B$6,$B$7,$B$8,$B$9,$B$10,$B$11,$B$12,$B$13,$B$14,$B$15,$F$12:$F$28,$G$12:$G$28,$B$22,$B$19,$B$20,$B$21)</f>
        <v>127.57725780065702</v>
      </c>
      <c r="U48" s="175">
        <f ca="1">_xll.Export_BergomiVolSwapVolatility($P48,$P48,$P48+$AJ$2,U$39,$B$6,$B$7,$B$8,$B$9,$B$10,$B$11,$B$12,$B$13,$B$14,$B$15,$F$12:$F$28,$G$12:$G$28,$B$22,$B$19,$B$20,$B$21)</f>
        <v>130.45556850298976</v>
      </c>
      <c r="V48" s="175">
        <f ca="1">_xll.Export_BergomiVolSwapVolatility($P48,$P48,$P48+$AJ$2,V$39,$B$6,$B$7,$B$8,$B$9,$B$10,$B$11,$B$12,$B$13,$B$14,$B$15,$F$12:$F$28,$G$12:$G$28,$B$22,$B$19,$B$20,$B$21)</f>
        <v>133.48834625071896</v>
      </c>
      <c r="W48" s="175">
        <f ca="1">_xll.Export_BergomiVolSwapVolatility($P48,$P48,$P48+$AJ$2,W$39,$B$6,$B$7,$B$8,$B$9,$B$10,$B$11,$B$12,$B$13,$B$14,$B$15,$F$12:$F$28,$G$12:$G$28,$B$22,$B$19,$B$20,$B$21)</f>
        <v>136.67541462538796</v>
      </c>
      <c r="X48" s="175">
        <f ca="1">_xll.Export_BergomiVolSwapVolatility($P48,$P48,$P48+$AJ$2,X$39,$B$6,$B$7,$B$8,$B$9,$B$10,$B$11,$B$12,$B$13,$B$14,$B$15,$F$12:$F$28,$G$12:$G$28,$B$22,$B$19,$B$20,$B$21)</f>
        <v>140.01658816143987</v>
      </c>
      <c r="Y48" s="175">
        <f ca="1">_xll.Export_BergomiVolSwapVolatility($P48,$P48,$P48+$AJ$2,Y$39,$B$6,$B$7,$B$8,$B$9,$B$10,$B$11,$B$12,$B$13,$B$14,$B$15,$F$12:$F$28,$G$12:$G$28,$B$22,$B$19,$B$20,$B$21)</f>
        <v>143.51167234621741</v>
      </c>
      <c r="Z48" s="175">
        <f ca="1">_xll.Export_BergomiVolSwapVolatility($P48,$P48,$P48+$AJ$2,Z$39,$B$6,$B$7,$B$8,$B$9,$B$10,$B$11,$B$12,$B$13,$B$14,$B$15,$F$12:$F$28,$G$12:$G$28,$B$22,$B$19,$B$20,$B$21)</f>
        <v>147.160463619963</v>
      </c>
      <c r="AA48" s="175">
        <f ca="1">_xll.Export_BergomiVolSwapVolatility($P48,$P48,$P48+$AJ$2,AA$39,$B$6,$B$7,$B$8,$B$9,$B$10,$B$11,$B$12,$B$13,$B$14,$B$15,$F$12:$F$28,$G$12:$G$28,$B$22,$B$19,$B$20,$B$21)</f>
        <v>150.96274937581862</v>
      </c>
      <c r="AB48" s="175">
        <f ca="1">_xll.Export_BergomiVolSwapVolatility($P48,$P48,$P48+$AJ$2,AB$39,$B$6,$B$7,$B$8,$B$9,$B$10,$B$11,$B$12,$B$13,$B$14,$B$15,$F$12:$F$28,$G$12:$G$28,$B$22,$B$19,$B$20,$B$21)</f>
        <v>154.918307959826</v>
      </c>
      <c r="AC48" s="175">
        <f ca="1">_xll.Export_BergomiVolSwapVolatility($P48,$P48,$P48+$AJ$2,AC$39,$B$6,$B$7,$B$8,$B$9,$B$10,$B$11,$B$12,$B$13,$B$14,$B$15,$F$12:$F$28,$G$12:$G$28,$B$22,$B$19,$B$20,$B$21)</f>
        <v>159.02690867092647</v>
      </c>
      <c r="AD48" s="175">
        <f ca="1">_xll.Export_BergomiVolSwapVolatility($P48,$P48,$P48+$AJ$2,AD$39,$B$6,$B$7,$B$8,$B$9,$B$10,$B$11,$B$12,$B$13,$B$14,$B$15,$F$12:$F$28,$G$12:$G$28,$B$22,$B$19,$B$20,$B$21)</f>
        <v>163.28831176096116</v>
      </c>
      <c r="AE48" s="175">
        <f ca="1">_xll.Export_BergomiVolSwapVolatility($P48,$P48,$P48+$AJ$2,AE$39,$B$6,$B$7,$B$8,$B$9,$B$10,$B$11,$B$12,$B$13,$B$14,$B$15,$F$12:$F$28,$G$12:$G$28,$B$22,$B$19,$B$20,$B$21)</f>
        <v>167.70226843467066</v>
      </c>
      <c r="AF48" s="175">
        <f ca="1">_xll.Export_BergomiVolSwapVolatility($P48,$P48,$P48+$AJ$2,AF$39,$B$6,$B$7,$B$8,$B$9,$B$10,$B$11,$B$12,$B$13,$B$14,$B$15,$F$12:$F$28,$G$12:$G$28,$B$22,$B$19,$B$20,$B$21)</f>
        <v>172.26852084969539</v>
      </c>
      <c r="AG48" s="175">
        <f ca="1">_xll.Export_BergomiVolSwapVolatility($P48,$P48,$P48+$AJ$2,AG$39,$B$6,$B$7,$B$8,$B$9,$B$10,$B$11,$B$12,$B$13,$B$14,$B$15,$F$12:$F$28,$G$12:$G$28,$B$22,$B$19,$B$20,$B$21)</f>
        <v>176.98680211657532</v>
      </c>
      <c r="AH48" s="175">
        <f ca="1">_xll.Export_BergomiVolSwapVolatility($P48,$P48,$P48+$AJ$2,AH$39,$B$6,$B$7,$B$8,$B$9,$B$10,$B$11,$B$12,$B$13,$B$14,$B$15,$F$12:$F$28,$G$12:$G$28,$B$22,$B$19,$B$20,$B$21)</f>
        <v>181.85683629875012</v>
      </c>
      <c r="AI48" s="110">
        <f ca="1">AI47</f>
        <v>0.34496919917864477</v>
      </c>
      <c r="AJ48" s="111">
        <f>AJ47</f>
        <v>2968</v>
      </c>
      <c r="AK48" s="111">
        <f ca="1">AK47</f>
        <v>50</v>
      </c>
      <c r="AN48" s="67">
        <v>-1</v>
      </c>
      <c r="AO48" s="106"/>
      <c r="AP48" s="108" t="s">
        <v>378</v>
      </c>
      <c r="AQ48" s="106">
        <v>0</v>
      </c>
      <c r="AR48" s="108">
        <v>0</v>
      </c>
      <c r="AS48" s="108">
        <v>0</v>
      </c>
      <c r="AT48" s="108">
        <v>0</v>
      </c>
      <c r="AU48" s="108">
        <v>0</v>
      </c>
      <c r="AV48" s="108">
        <v>0</v>
      </c>
      <c r="AW48" s="108">
        <v>0.20000000298023199</v>
      </c>
      <c r="AX48" s="108">
        <v>0.20000000298023199</v>
      </c>
      <c r="AY48" s="108">
        <v>0.27499999478459347</v>
      </c>
      <c r="AZ48" s="108">
        <v>0.49999998509883903</v>
      </c>
      <c r="BA48" s="108">
        <v>0.89999997615813998</v>
      </c>
      <c r="BB48" s="108">
        <v>1.375</v>
      </c>
      <c r="BC48" s="108">
        <v>1.9249999523162851</v>
      </c>
      <c r="BD48" s="108">
        <v>2.5499999523162851</v>
      </c>
      <c r="BE48" s="108">
        <v>3.2250000238418597</v>
      </c>
      <c r="BF48" s="108">
        <v>3.9500000476837149</v>
      </c>
      <c r="BG48" s="108">
        <v>4.7250001430511448</v>
      </c>
      <c r="BH48" s="108">
        <v>5.5500001907348597</v>
      </c>
      <c r="BI48" s="108">
        <v>6.375</v>
      </c>
      <c r="BJ48" s="108">
        <v>0</v>
      </c>
      <c r="BK48" s="108">
        <v>0</v>
      </c>
      <c r="BL48" s="108">
        <v>0</v>
      </c>
      <c r="BM48" s="108">
        <v>0</v>
      </c>
      <c r="BN48" s="107">
        <v>0</v>
      </c>
    </row>
    <row r="49" spans="13:70" ht="15.75" thickBot="1">
      <c r="M49" s="27">
        <v>4.0999999999999996</v>
      </c>
      <c r="N49" s="5">
        <f ca="1">_xll.Export_VarianceSwap_ForwardVariance($F$12:$F$29,$G$12:$G$29,M48,M49,$B$21)</f>
        <v>26.088046724879593</v>
      </c>
      <c r="O49" s="50">
        <f t="shared" si="3"/>
        <v>41990</v>
      </c>
      <c r="P49" s="11">
        <f t="shared" ca="1" si="4"/>
        <v>0.76659822039698833</v>
      </c>
      <c r="Q49" s="175">
        <f ca="1">_xll.Export_BergomiVolSwapVolatility($P49,$P49,$P49+$AJ$2,Q$39,$B$6,$B$7,$B$8,$B$9,$B$10,$B$11,$B$12,$B$13,$B$14,$B$15,$F$12:$F$28,$G$12:$G$28,$B$22,$B$19,$B$20,$B$21)</f>
        <v>115.96888324901751</v>
      </c>
      <c r="R49" s="175">
        <f ca="1">_xll.Export_BergomiVolSwapVolatility($P49,$P49,$P49+$AJ$2,R$39,$B$6,$B$7,$B$8,$B$9,$B$10,$B$11,$B$12,$B$13,$B$14,$B$15,$F$12:$F$28,$G$12:$G$28,$B$22,$B$19,$B$20,$B$21)</f>
        <v>118.37098250624101</v>
      </c>
      <c r="S49" s="175">
        <f ca="1">_xll.Export_BergomiVolSwapVolatility($P49,$P49,$P49+$AJ$2,S$39,$B$6,$B$7,$B$8,$B$9,$B$10,$B$11,$B$12,$B$13,$B$14,$B$15,$F$12:$F$28,$G$12:$G$28,$B$22,$B$19,$B$20,$B$21)</f>
        <v>120.92726757457879</v>
      </c>
      <c r="T49" s="175">
        <f ca="1">_xll.Export_BergomiVolSwapVolatility($P49,$P49,$P49+$AJ$2,T$39,$B$6,$B$7,$B$8,$B$9,$B$10,$B$11,$B$12,$B$13,$B$14,$B$15,$F$12:$F$28,$G$12:$G$28,$B$22,$B$19,$B$20,$B$21)</f>
        <v>123.63759064130961</v>
      </c>
      <c r="U49" s="175">
        <f ca="1">_xll.Export_BergomiVolSwapVolatility($P49,$P49,$P49+$AJ$2,U$39,$B$6,$B$7,$B$8,$B$9,$B$10,$B$11,$B$12,$B$13,$B$14,$B$15,$F$12:$F$28,$G$12:$G$28,$B$22,$B$19,$B$20,$B$21)</f>
        <v>126.5017949353656</v>
      </c>
      <c r="V49" s="175">
        <f ca="1">_xll.Export_BergomiVolSwapVolatility($P49,$P49,$P49+$AJ$2,V$39,$B$6,$B$7,$B$8,$B$9,$B$10,$B$11,$B$12,$B$13,$B$14,$B$15,$F$12:$F$28,$G$12:$G$28,$B$22,$B$19,$B$20,$B$21)</f>
        <v>129.51971472733203</v>
      </c>
      <c r="W49" s="175">
        <f ca="1">_xll.Export_BergomiVolSwapVolatility($P49,$P49,$P49+$AJ$2,W$39,$B$6,$B$7,$B$8,$B$9,$B$10,$B$11,$B$12,$B$13,$B$14,$B$15,$F$12:$F$28,$G$12:$G$28,$B$22,$B$19,$B$20,$B$21)</f>
        <v>132.6911753294475</v>
      </c>
      <c r="X49" s="175">
        <f ca="1">_xll.Export_BergomiVolSwapVolatility($P49,$P49,$P49+$AJ$2,X$39,$B$6,$B$7,$B$8,$B$9,$B$10,$B$11,$B$12,$B$13,$B$14,$B$15,$F$12:$F$28,$G$12:$G$28,$B$22,$B$19,$B$20,$B$21)</f>
        <v>136.01599309560385</v>
      </c>
      <c r="Y49" s="175">
        <f ca="1">_xll.Export_BergomiVolSwapVolatility($P49,$P49,$P49+$AJ$2,Y$39,$B$6,$B$7,$B$8,$B$9,$B$10,$B$11,$B$12,$B$13,$B$14,$B$15,$F$12:$F$28,$G$12:$G$28,$B$22,$B$19,$B$20,$B$21)</f>
        <v>139.49397542134619</v>
      </c>
      <c r="Z49" s="175">
        <f ca="1">_xll.Export_BergomiVolSwapVolatility($P49,$P49,$P49+$AJ$2,Z$39,$B$6,$B$7,$B$8,$B$9,$B$10,$B$11,$B$12,$B$13,$B$14,$B$15,$F$12:$F$28,$G$12:$G$28,$B$22,$B$19,$B$20,$B$21)</f>
        <v>143.12492074387291</v>
      </c>
      <c r="AA49" s="175">
        <f ca="1">_xll.Export_BergomiVolSwapVolatility($P49,$P49,$P49+$AJ$2,AA$39,$B$6,$B$7,$B$8,$B$9,$B$10,$B$11,$B$12,$B$13,$B$14,$B$15,$F$12:$F$28,$G$12:$G$28,$B$22,$B$19,$B$20,$B$21)</f>
        <v>146.90861854203555</v>
      </c>
      <c r="AB49" s="175">
        <f ca="1">_xll.Export_BergomiVolSwapVolatility($P49,$P49,$P49+$AJ$2,AB$39,$B$6,$B$7,$B$8,$B$9,$B$10,$B$11,$B$12,$B$13,$B$14,$B$15,$F$12:$F$28,$G$12:$G$28,$B$22,$B$19,$B$20,$B$21)</f>
        <v>150.84484933633914</v>
      </c>
      <c r="AC49" s="175">
        <f ca="1">_xll.Export_BergomiVolSwapVolatility($P49,$P49,$P49+$AJ$2,AC$39,$B$6,$B$7,$B$8,$B$9,$B$10,$B$11,$B$12,$B$13,$B$14,$B$15,$F$12:$F$28,$G$12:$G$28,$B$22,$B$19,$B$20,$B$21)</f>
        <v>154.93338468894169</v>
      </c>
      <c r="AD49" s="175">
        <f ca="1">_xll.Export_BergomiVolSwapVolatility($P49,$P49,$P49+$AJ$2,AD$39,$B$6,$B$7,$B$8,$B$9,$B$10,$B$11,$B$12,$B$13,$B$14,$B$15,$F$12:$F$28,$G$12:$G$28,$B$22,$B$19,$B$20,$B$21)</f>
        <v>159.17398720365469</v>
      </c>
      <c r="AE49" s="175">
        <f ca="1">_xll.Export_BergomiVolSwapVolatility($P49,$P49,$P49+$AJ$2,AE$39,$B$6,$B$7,$B$8,$B$9,$B$10,$B$11,$B$12,$B$13,$B$14,$B$15,$F$12:$F$28,$G$12:$G$28,$B$22,$B$19,$B$20,$B$21)</f>
        <v>163.56641052594276</v>
      </c>
      <c r="AF49" s="175">
        <f ca="1">_xll.Export_BergomiVolSwapVolatility($P49,$P49,$P49+$AJ$2,AF$39,$B$6,$B$7,$B$8,$B$9,$B$10,$B$11,$B$12,$B$13,$B$14,$B$15,$F$12:$F$28,$G$12:$G$28,$B$22,$B$19,$B$20,$B$21)</f>
        <v>168.11039934292384</v>
      </c>
      <c r="AG49" s="175">
        <f ca="1">_xll.Export_BergomiVolSwapVolatility($P49,$P49,$P49+$AJ$2,AG$39,$B$6,$B$7,$B$8,$B$9,$B$10,$B$11,$B$12,$B$13,$B$14,$B$15,$F$12:$F$28,$G$12:$G$28,$B$22,$B$19,$B$20,$B$21)</f>
        <v>172.80568938336921</v>
      </c>
      <c r="AH49" s="175">
        <f ca="1">_xll.Export_BergomiVolSwapVolatility($P49,$P49,$P49+$AJ$2,AH$39,$B$6,$B$7,$B$8,$B$9,$B$10,$B$11,$B$12,$B$13,$B$14,$B$15,$F$12:$F$28,$G$12:$G$28,$B$22,$B$19,$B$20,$B$21)</f>
        <v>177.6520074177032</v>
      </c>
      <c r="AI49" s="110"/>
      <c r="AJ49" s="111" t="s">
        <v>29</v>
      </c>
      <c r="AK49" s="111"/>
      <c r="AL49" s="137" t="s">
        <v>488</v>
      </c>
      <c r="AM49" s="137"/>
      <c r="AN49" s="146" t="s">
        <v>489</v>
      </c>
      <c r="AO49" s="143" t="s">
        <v>492</v>
      </c>
      <c r="AP49" s="144" t="s">
        <v>493</v>
      </c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4"/>
      <c r="BC49" s="124"/>
      <c r="BD49" s="124"/>
      <c r="BE49" s="124"/>
      <c r="BF49" s="124"/>
      <c r="BG49" s="124"/>
      <c r="BH49" s="124"/>
      <c r="BI49" s="124"/>
      <c r="BJ49" s="124"/>
      <c r="BK49" s="124"/>
      <c r="BL49" s="124"/>
      <c r="BM49" s="124"/>
      <c r="BN49" s="124"/>
      <c r="BO49" s="124"/>
      <c r="BP49" s="124"/>
      <c r="BQ49" s="124"/>
      <c r="BR49" s="124"/>
    </row>
    <row r="50" spans="13:70" ht="15.75" thickBot="1">
      <c r="M50" s="27">
        <v>4.2</v>
      </c>
      <c r="N50" s="5">
        <f ca="1">_xll.Export_VarianceSwap_ForwardVariance($F$12:$F$29,$G$12:$G$29,M49,M50,$B$21)</f>
        <v>26.133661678195935</v>
      </c>
      <c r="O50" s="42">
        <f t="shared" si="3"/>
        <v>42020</v>
      </c>
      <c r="P50" s="11">
        <f t="shared" ca="1" si="4"/>
        <v>0.84873374401095136</v>
      </c>
      <c r="Q50" s="175">
        <f ca="1">_xll.Export_BergomiVolSwapVolatility($P50,$P50,$P50+$AJ$2,Q$39,$B$6,$B$7,$B$8,$B$9,$B$10,$B$11,$B$12,$B$13,$B$14,$B$15,$F$12:$F$28,$G$12:$G$28,$B$22,$B$19,$B$20,$B$21)</f>
        <v>111.96022591917989</v>
      </c>
      <c r="R50" s="175">
        <f ca="1">_xll.Export_BergomiVolSwapVolatility($P50,$P50,$P50+$AJ$2,R$39,$B$6,$B$7,$B$8,$B$9,$B$10,$B$11,$B$12,$B$13,$B$14,$B$15,$F$12:$F$28,$G$12:$G$28,$B$22,$B$19,$B$20,$B$21)</f>
        <v>114.34296788277119</v>
      </c>
      <c r="S50" s="175">
        <f ca="1">_xll.Export_BergomiVolSwapVolatility($P50,$P50,$P50+$AJ$2,S$39,$B$6,$B$7,$B$8,$B$9,$B$10,$B$11,$B$12,$B$13,$B$14,$B$15,$F$12:$F$28,$G$12:$G$28,$B$22,$B$19,$B$20,$B$21)</f>
        <v>116.87865948323386</v>
      </c>
      <c r="T50" s="175">
        <f ca="1">_xll.Export_BergomiVolSwapVolatility($P50,$P50,$P50+$AJ$2,T$39,$B$6,$B$7,$B$8,$B$9,$B$10,$B$11,$B$12,$B$13,$B$14,$B$15,$F$12:$F$28,$G$12:$G$28,$B$22,$B$19,$B$20,$B$21)</f>
        <v>119.56715528598629</v>
      </c>
      <c r="U50" s="175">
        <f ca="1">_xll.Export_BergomiVolSwapVolatility($P50,$P50,$P50+$AJ$2,U$39,$B$6,$B$7,$B$8,$B$9,$B$10,$B$11,$B$12,$B$13,$B$14,$B$15,$F$12:$F$28,$G$12:$G$28,$B$22,$B$19,$B$20,$B$21)</f>
        <v>122.40830104222972</v>
      </c>
      <c r="V50" s="175">
        <f ca="1">_xll.Export_BergomiVolSwapVolatility($P50,$P50,$P50+$AJ$2,V$39,$B$6,$B$7,$B$8,$B$9,$B$10,$B$11,$B$12,$B$13,$B$14,$B$15,$F$12:$F$28,$G$12:$G$28,$B$22,$B$19,$B$20,$B$21)</f>
        <v>125.40193368894836</v>
      </c>
      <c r="W50" s="175">
        <f ca="1">_xll.Export_BergomiVolSwapVolatility($P50,$P50,$P50+$AJ$2,W$39,$B$6,$B$7,$B$8,$B$9,$B$10,$B$11,$B$12,$B$13,$B$14,$B$15,$F$12:$F$28,$G$12:$G$28,$B$22,$B$19,$B$20,$B$21)</f>
        <v>128.5478813489093</v>
      </c>
      <c r="X50" s="175">
        <f ca="1">_xll.Export_BergomiVolSwapVolatility($P50,$P50,$P50+$AJ$2,X$39,$B$6,$B$7,$B$8,$B$9,$B$10,$B$11,$B$12,$B$13,$B$14,$B$15,$F$12:$F$28,$G$12:$G$28,$B$22,$B$19,$B$20,$B$21)</f>
        <v>131.84596333066258</v>
      </c>
      <c r="Y50" s="175">
        <f ca="1">_xll.Export_BergomiVolSwapVolatility($P50,$P50,$P50+$AJ$2,Y$39,$B$6,$B$7,$B$8,$B$9,$B$10,$B$11,$B$12,$B$13,$B$14,$B$15,$F$12:$F$28,$G$12:$G$28,$B$22,$B$19,$B$20,$B$21)</f>
        <v>135.29599012854123</v>
      </c>
      <c r="Z50" s="175">
        <f ca="1">_xll.Export_BergomiVolSwapVolatility($P50,$P50,$P50+$AJ$2,Z$39,$B$6,$B$7,$B$8,$B$9,$B$10,$B$11,$B$12,$B$13,$B$14,$B$15,$F$12:$F$28,$G$12:$G$28,$B$22,$B$19,$B$20,$B$21)</f>
        <v>138.89776342266114</v>
      </c>
      <c r="AA50" s="175">
        <f ca="1">_xll.Export_BergomiVolSwapVolatility($P50,$P50,$P50+$AJ$2,AA$39,$B$6,$B$7,$B$8,$B$9,$B$10,$B$11,$B$12,$B$13,$B$14,$B$15,$F$12:$F$28,$G$12:$G$28,$B$22,$B$19,$B$20,$B$21)</f>
        <v>142.65107607892111</v>
      </c>
      <c r="AB50" s="175">
        <f ca="1">_xll.Export_BergomiVolSwapVolatility($P50,$P50,$P50+$AJ$2,AB$39,$B$6,$B$7,$B$8,$B$9,$B$10,$B$11,$B$12,$B$13,$B$14,$B$15,$F$12:$F$28,$G$12:$G$28,$B$22,$B$19,$B$20,$B$21)</f>
        <v>146.55571214900294</v>
      </c>
      <c r="AC50" s="175">
        <f ca="1">_xll.Export_BergomiVolSwapVolatility($P50,$P50,$P50+$AJ$2,AC$39,$B$6,$B$7,$B$8,$B$9,$B$10,$B$11,$B$12,$B$13,$B$14,$B$15,$F$12:$F$28,$G$12:$G$28,$B$22,$B$19,$B$20,$B$21)</f>
        <v>150.61144687037134</v>
      </c>
      <c r="AD50" s="175">
        <f ca="1">_xll.Export_BergomiVolSwapVolatility($P50,$P50,$P50+$AJ$2,AD$39,$B$6,$B$7,$B$8,$B$9,$B$10,$B$11,$B$12,$B$13,$B$14,$B$15,$F$12:$F$28,$G$12:$G$28,$B$22,$B$19,$B$20,$B$21)</f>
        <v>154.81804666627391</v>
      </c>
      <c r="AE50" s="175">
        <f ca="1">_xll.Export_BergomiVolSwapVolatility($P50,$P50,$P50+$AJ$2,AE$39,$B$6,$B$7,$B$8,$B$9,$B$10,$B$11,$B$12,$B$13,$B$14,$B$15,$F$12:$F$28,$G$12:$G$28,$B$22,$B$19,$B$20,$B$21)</f>
        <v>159.1752691457412</v>
      </c>
      <c r="AF50" s="175">
        <f ca="1">_xll.Export_BergomiVolSwapVolatility($P50,$P50,$P50+$AJ$2,AF$39,$B$6,$B$7,$B$8,$B$9,$B$10,$B$11,$B$12,$B$13,$B$14,$B$15,$F$12:$F$28,$G$12:$G$28,$B$22,$B$19,$B$20,$B$21)</f>
        <v>163.6828631035867</v>
      </c>
      <c r="AG50" s="175">
        <f ca="1">_xll.Export_BergomiVolSwapVolatility($P50,$P50,$P50+$AJ$2,AG$39,$B$6,$B$7,$B$8,$B$9,$B$10,$B$11,$B$12,$B$13,$B$14,$B$15,$F$12:$F$28,$G$12:$G$28,$B$22,$B$19,$B$20,$B$21)</f>
        <v>168.34056852040683</v>
      </c>
      <c r="AH50" s="175">
        <f ca="1">_xll.Export_BergomiVolSwapVolatility($P50,$P50,$P50+$AJ$2,AH$39,$B$6,$B$7,$B$8,$B$9,$B$10,$B$11,$B$12,$B$13,$B$14,$B$15,$F$12:$F$28,$G$12:$G$28,$B$22,$B$19,$B$20,$B$21)</f>
        <v>173.14811656258092</v>
      </c>
      <c r="AJ50">
        <f ca="1">(AK50-$B$4)/365.25</f>
        <v>1.6427104722792608E-2</v>
      </c>
      <c r="AK50" s="50">
        <v>41716</v>
      </c>
      <c r="AL50" s="138">
        <f>AN8</f>
        <v>20.65</v>
      </c>
      <c r="AM50" s="138"/>
      <c r="AN50" s="147">
        <v>22.1</v>
      </c>
      <c r="AO50" s="102">
        <v>3</v>
      </c>
      <c r="AP50" s="104" t="s">
        <v>377</v>
      </c>
      <c r="AQ50" s="112">
        <f ca="1">_xll.Export_BSImplicitVol($AN50,AQ$38,$AJ50,AQ39,1)</f>
        <v>-1</v>
      </c>
      <c r="AR50" s="112">
        <f ca="1">_xll.Export_BSImplicitVol($AN50,AR$38,$AJ50,AR39,1)</f>
        <v>-1</v>
      </c>
      <c r="AS50" s="112">
        <f ca="1">_xll.Export_BSImplicitVol($AN50,AS$38,$AJ50,AS39,1)</f>
        <v>-1</v>
      </c>
      <c r="AT50" s="112">
        <f ca="1">_xll.Export_BSImplicitVol($AN50,AT$38,$AJ50,AT39,1)</f>
        <v>-1</v>
      </c>
      <c r="AU50" s="112">
        <f ca="1">_xll.Export_BSImplicitVol($AN50,AU$38,$AJ50,AU39,1)</f>
        <v>-1</v>
      </c>
      <c r="AV50" s="112">
        <f ca="1">_xll.Export_BSImplicitVol($AN50,AV$38,$AJ50,AV39,1)</f>
        <v>-1</v>
      </c>
      <c r="AW50" s="112">
        <f ca="1">_xll.Export_BSImplicitVol($AN50,AW$38,$AJ50,AW39,1)</f>
        <v>-1</v>
      </c>
      <c r="AX50" s="112">
        <f ca="1">_xll.Export_BSImplicitVol($AN50,AX$38,$AJ50,AX39,1)</f>
        <v>-1</v>
      </c>
      <c r="AY50" s="112">
        <f ca="1">_xll.Export_BSImplicitVol($AN50,AY$38,$AJ50,AY39,1)</f>
        <v>-1</v>
      </c>
      <c r="AZ50" s="112">
        <f ca="1">_xll.Export_BSImplicitVol($AN50,AZ$38,$AJ50,AZ39,1)</f>
        <v>-1</v>
      </c>
      <c r="BA50" s="112">
        <f ca="1">_xll.Export_BSImplicitVol($AN50,BA$38,$AJ50,BA39,1)</f>
        <v>-1</v>
      </c>
      <c r="BB50" s="112">
        <f ca="1">_xll.Export_BSImplicitVol($AN50,BB$38,$AJ50,BB39,1)</f>
        <v>-1</v>
      </c>
      <c r="BC50" s="112">
        <f ca="1">_xll.Export_BSImplicitVol($AN50,BC$38,$AJ50,BC39,1)</f>
        <v>-1</v>
      </c>
      <c r="BD50" s="112">
        <f ca="1">_xll.Export_BSImplicitVol($AN50,BD$38,$AJ50,BD39,1)</f>
        <v>0.44212123125191344</v>
      </c>
      <c r="BE50" s="112">
        <f ca="1">_xll.Export_BSImplicitVol($AN50,BE$38,$AJ50,BE39,1)</f>
        <v>0.61710123778591608</v>
      </c>
      <c r="BF50" s="112">
        <f ca="1">_xll.Export_BSImplicitVol($AN50,BF$38,$AJ50,BF39,1)</f>
        <v>0.76244303560364513</v>
      </c>
      <c r="BG50" s="112">
        <f ca="1">_xll.Export_BSImplicitVol($AN50,BG$38,$AJ50,BG39,1)</f>
        <v>0.93951127419925096</v>
      </c>
      <c r="BH50" s="112">
        <f ca="1">_xll.Export_BSImplicitVol($AN50,BH$38,$AJ50,BH39,1)</f>
        <v>1.1260132590860987</v>
      </c>
      <c r="BI50" s="112">
        <f ca="1">_xll.Export_BSImplicitVol($AN50,BI$38,$AJ50,BI39,1)</f>
        <v>1.2968171442196814</v>
      </c>
      <c r="BJ50" s="112">
        <f ca="1">_xll.Export_BSImplicitVol($AN50,BJ$38,$AJ50,BJ39,1)</f>
        <v>1.4098953159922021</v>
      </c>
      <c r="BK50" s="112">
        <f ca="1">_xll.Export_BSImplicitVol($AN50,BK$38,$AJ50,BK39,1)</f>
        <v>1.5554690039180685</v>
      </c>
      <c r="BL50" s="112">
        <f ca="1">_xll.Export_BSImplicitVol($AN50,BL$38,$AJ50,BL39,1)</f>
        <v>1.6924882998633011</v>
      </c>
      <c r="BM50" s="112">
        <f ca="1">_xll.Export_BSImplicitVol($AN50,BM$38,$AJ50,BM39,1)</f>
        <v>2.0043493961316554</v>
      </c>
      <c r="BN50" s="112">
        <f ca="1">_xll.Export_BSImplicitVol($AN50,BN$38,$AJ50,BN39,1)</f>
        <v>2.2811782306202995</v>
      </c>
    </row>
    <row r="51" spans="13:70" ht="15.75" thickBot="1">
      <c r="M51" s="27">
        <v>4.3</v>
      </c>
      <c r="N51" s="5">
        <f ca="1">_xll.Export_VarianceSwap_ForwardVariance($F$12:$F$29,$G$12:$G$29,M50,M51,$B$21)</f>
        <v>26.16634237281416</v>
      </c>
      <c r="O51" s="42">
        <f t="shared" si="3"/>
        <v>42055</v>
      </c>
      <c r="P51" s="11">
        <f t="shared" ca="1" si="4"/>
        <v>0.94455852156057496</v>
      </c>
      <c r="Q51" s="175">
        <f ca="1">_xll.Export_BergomiVolSwapVolatility($P51,$P51,$P51+$AJ$2,Q$39,$B$6,$B$7,$B$8,$B$9,$B$10,$B$11,$B$12,$B$13,$B$14,$B$15,$F$12:$F$28,$G$12:$G$28,$B$22,$B$19,$B$20,$B$21)</f>
        <v>107.74345010687153</v>
      </c>
      <c r="R51" s="175">
        <f ca="1">_xll.Export_BergomiVolSwapVolatility($P51,$P51,$P51+$AJ$2,R$39,$B$6,$B$7,$B$8,$B$9,$B$10,$B$11,$B$12,$B$13,$B$14,$B$15,$F$12:$F$28,$G$12:$G$28,$B$22,$B$19,$B$20,$B$21)</f>
        <v>110.08811204782785</v>
      </c>
      <c r="S51" s="175">
        <f ca="1">_xll.Export_BergomiVolSwapVolatility($P51,$P51,$P51+$AJ$2,S$39,$B$6,$B$7,$B$8,$B$9,$B$10,$B$11,$B$12,$B$13,$B$14,$B$15,$F$12:$F$28,$G$12:$G$28,$B$22,$B$19,$B$20,$B$21)</f>
        <v>112.58329149947355</v>
      </c>
      <c r="T51" s="175">
        <f ca="1">_xll.Export_BergomiVolSwapVolatility($P51,$P51,$P51+$AJ$2,T$39,$B$6,$B$7,$B$8,$B$9,$B$10,$B$11,$B$12,$B$13,$B$14,$B$15,$F$12:$F$28,$G$12:$G$28,$B$22,$B$19,$B$20,$B$21)</f>
        <v>115.22884764900294</v>
      </c>
      <c r="U51" s="175">
        <f ca="1">_xll.Export_BergomiVolSwapVolatility($P51,$P51,$P51+$AJ$2,U$39,$B$6,$B$7,$B$8,$B$9,$B$10,$B$11,$B$12,$B$13,$B$14,$B$15,$F$12:$F$28,$G$12:$G$28,$B$22,$B$19,$B$20,$B$21)</f>
        <v>118.02463114950088</v>
      </c>
      <c r="V51" s="175">
        <f ca="1">_xll.Export_BergomiVolSwapVolatility($P51,$P51,$P51+$AJ$2,V$39,$B$6,$B$7,$B$8,$B$9,$B$10,$B$11,$B$12,$B$13,$B$14,$B$15,$F$12:$F$28,$G$12:$G$28,$B$22,$B$19,$B$20,$B$21)</f>
        <v>120.97048411994282</v>
      </c>
      <c r="W51" s="175">
        <f ca="1">_xll.Export_BergomiVolSwapVolatility($P51,$P51,$P51+$AJ$2,W$39,$B$6,$B$7,$B$8,$B$9,$B$10,$B$11,$B$12,$B$13,$B$14,$B$15,$F$12:$F$28,$G$12:$G$28,$B$22,$B$19,$B$20,$B$21)</f>
        <v>124.06624014519471</v>
      </c>
      <c r="X51" s="175">
        <f ca="1">_xll.Export_BergomiVolSwapVolatility($P51,$P51,$P51+$AJ$2,X$39,$B$6,$B$7,$B$8,$B$9,$B$10,$B$11,$B$12,$B$13,$B$14,$B$15,$F$12:$F$28,$G$12:$G$28,$B$22,$B$19,$B$20,$B$21)</f>
        <v>127.31172427601318</v>
      </c>
      <c r="Y51" s="175">
        <f ca="1">_xll.Export_BergomiVolSwapVolatility($P51,$P51,$P51+$AJ$2,Y$39,$B$6,$B$7,$B$8,$B$9,$B$10,$B$11,$B$12,$B$13,$B$14,$B$15,$F$12:$F$28,$G$12:$G$28,$B$22,$B$19,$B$20,$B$21)</f>
        <v>130.70675302904533</v>
      </c>
      <c r="Z51" s="175">
        <f ca="1">_xll.Export_BergomiVolSwapVolatility($P51,$P51,$P51+$AJ$2,Z$39,$B$6,$B$7,$B$8,$B$9,$B$10,$B$11,$B$12,$B$13,$B$14,$B$15,$F$12:$F$28,$G$12:$G$28,$B$22,$B$19,$B$20,$B$21)</f>
        <v>134.2511343868288</v>
      </c>
      <c r="AA51" s="175">
        <f ca="1">_xll.Export_BergomiVolSwapVolatility($P51,$P51,$P51+$AJ$2,AA$39,$B$6,$B$7,$B$8,$B$9,$B$10,$B$11,$B$12,$B$13,$B$14,$B$15,$F$12:$F$28,$G$12:$G$28,$B$22,$B$19,$B$20,$B$21)</f>
        <v>137.94466779779191</v>
      </c>
      <c r="AB51" s="175">
        <f ca="1">_xll.Export_BergomiVolSwapVolatility($P51,$P51,$P51+$AJ$2,AB$39,$B$6,$B$7,$B$8,$B$9,$B$10,$B$11,$B$12,$B$13,$B$14,$B$15,$F$12:$F$28,$G$12:$G$28,$B$22,$B$19,$B$20,$B$21)</f>
        <v>141.78714417625343</v>
      </c>
      <c r="AC51" s="175">
        <f ca="1">_xll.Export_BergomiVolSwapVolatility($P51,$P51,$P51+$AJ$2,AC$39,$B$6,$B$7,$B$8,$B$9,$B$10,$B$11,$B$12,$B$13,$B$14,$B$15,$F$12:$F$28,$G$12:$G$28,$B$22,$B$19,$B$20,$B$21)</f>
        <v>145.77834590242279</v>
      </c>
      <c r="AD51" s="175">
        <f ca="1">_xll.Export_BergomiVolSwapVolatility($P51,$P51,$P51+$AJ$2,AD$39,$B$6,$B$7,$B$8,$B$9,$B$10,$B$11,$B$12,$B$13,$B$14,$B$15,$F$12:$F$28,$G$12:$G$28,$B$22,$B$19,$B$20,$B$21)</f>
        <v>149.91804682239984</v>
      </c>
      <c r="AE51" s="175">
        <f ca="1">_xll.Export_BergomiVolSwapVolatility($P51,$P51,$P51+$AJ$2,AE$39,$B$6,$B$7,$B$8,$B$9,$B$10,$B$11,$B$12,$B$13,$B$14,$B$15,$F$12:$F$28,$G$12:$G$28,$B$22,$B$19,$B$20,$B$21)</f>
        <v>154.20601224817517</v>
      </c>
      <c r="AF51" s="175">
        <f ca="1">_xll.Export_BergomiVolSwapVolatility($P51,$P51,$P51+$AJ$2,AF$39,$B$6,$B$7,$B$8,$B$9,$B$10,$B$11,$B$12,$B$13,$B$14,$B$15,$F$12:$F$28,$G$12:$G$28,$B$22,$B$19,$B$20,$B$21)</f>
        <v>158.64199895762982</v>
      </c>
      <c r="AG51" s="175">
        <f ca="1">_xll.Export_BergomiVolSwapVolatility($P51,$P51,$P51+$AJ$2,AG$39,$B$6,$B$7,$B$8,$B$9,$B$10,$B$11,$B$12,$B$13,$B$14,$B$15,$F$12:$F$28,$G$12:$G$28,$B$22,$B$19,$B$20,$B$21)</f>
        <v>163.22575519453545</v>
      </c>
      <c r="AH51" s="175">
        <f ca="1">_xll.Export_BergomiVolSwapVolatility($P51,$P51,$P51+$AJ$2,AH$39,$B$6,$B$7,$B$8,$B$9,$B$10,$B$11,$B$12,$B$13,$B$14,$B$15,$F$12:$F$28,$G$12:$G$28,$B$22,$B$19,$B$20,$B$21)</f>
        <v>167.95702066855424</v>
      </c>
      <c r="AL51" s="139">
        <f>AL50</f>
        <v>20.65</v>
      </c>
      <c r="AM51" s="139"/>
      <c r="AN51" s="148">
        <v>22.1</v>
      </c>
      <c r="AO51" s="102"/>
      <c r="AP51" s="104" t="s">
        <v>378</v>
      </c>
      <c r="AQ51" s="112">
        <f ca="1">_xll.Export_BSImplicitVol($AN51,AQ$38,$AJ51,AQ40,-1)</f>
        <v>-1</v>
      </c>
      <c r="AR51" s="112">
        <f ca="1">_xll.Export_BSImplicitVol($AN51,AR$38,$AJ51,AR40,-1)</f>
        <v>-1</v>
      </c>
      <c r="AS51" s="112">
        <f ca="1">_xll.Export_BSImplicitVol($AN51,AS$38,$AJ51,AS40,-1)</f>
        <v>-1</v>
      </c>
      <c r="AT51" s="112">
        <f ca="1">_xll.Export_BSImplicitVol($AN51,AT$38,$AJ51,AT40,-1)</f>
        <v>-1</v>
      </c>
      <c r="AU51" s="112">
        <f ca="1">_xll.Export_BSImplicitVol($AN51,AU$38,$AJ51,AU40,-1)</f>
        <v>-1</v>
      </c>
      <c r="AV51" s="112">
        <f ca="1">_xll.Export_BSImplicitVol($AN51,AV$38,$AJ51,AV40,-1)</f>
        <v>-1</v>
      </c>
      <c r="AW51" s="112">
        <f ca="1">_xll.Export_BSImplicitVol($AN51,AW$38,$AJ51,AW40,-1)</f>
        <v>0.3</v>
      </c>
      <c r="AX51" s="112">
        <f ca="1">_xll.Export_BSImplicitVol($AN51,AX$38,$AJ51,AX40,-1)</f>
        <v>0.3</v>
      </c>
      <c r="AY51" s="112">
        <f ca="1">_xll.Export_BSImplicitVol($AN51,AY$38,$AJ51,AY40,-1)</f>
        <v>0.3</v>
      </c>
      <c r="AZ51" s="112">
        <f ca="1">_xll.Export_BSImplicitVol($AN51,AZ$38,$AJ51,AZ40,-1)</f>
        <v>0.3</v>
      </c>
      <c r="BA51" s="112">
        <f ca="1">_xll.Export_BSImplicitVol($AN51,BA$38,$AJ51,BA40,-1)</f>
        <v>0.3</v>
      </c>
      <c r="BB51" s="112">
        <f ca="1">_xll.Export_BSImplicitVol($AN51,BB$38,$AJ51,BB40,-1)</f>
        <v>0.3</v>
      </c>
      <c r="BC51" s="112">
        <f ca="1">_xll.Export_BSImplicitVol($AN51,BC$38,$AJ51,BC40,-1)</f>
        <v>0.3</v>
      </c>
      <c r="BD51" s="112">
        <f ca="1">_xll.Export_BSImplicitVol($AN51,BD$38,$AJ51,BD40,-1)</f>
        <v>0.3</v>
      </c>
      <c r="BE51" s="112">
        <f ca="1">_xll.Export_BSImplicitVol($AN51,BE$38,$AJ51,BE40,-1)</f>
        <v>0.3</v>
      </c>
      <c r="BF51" s="112">
        <f ca="1">_xll.Export_BSImplicitVol($AN51,BF$38,$AJ51,BF40,-1)</f>
        <v>0.3</v>
      </c>
      <c r="BG51" s="112">
        <f ca="1">_xll.Export_BSImplicitVol($AN51,BG$38,$AJ51,BG40,-1)</f>
        <v>0.3</v>
      </c>
      <c r="BH51" s="112">
        <f ca="1">_xll.Export_BSImplicitVol($AN51,BH$38,$AJ51,BH40,-1)</f>
        <v>0.3</v>
      </c>
      <c r="BI51" s="112">
        <f ca="1">_xll.Export_BSImplicitVol($AN51,BI$38,$AJ51,BI40,-1)</f>
        <v>0.3</v>
      </c>
      <c r="BJ51" s="112">
        <f ca="1">_xll.Export_BSImplicitVol($AN51,BJ$38,$AJ51,BJ40,-1)</f>
        <v>0.3</v>
      </c>
      <c r="BK51" s="112">
        <f ca="1">_xll.Export_BSImplicitVol($AN51,BK$38,$AJ51,BK40,-1)</f>
        <v>0.3</v>
      </c>
      <c r="BL51" s="112">
        <f ca="1">_xll.Export_BSImplicitVol($AN51,BL$38,$AJ51,BL40,-1)</f>
        <v>0.3</v>
      </c>
      <c r="BM51" s="112">
        <f ca="1">_xll.Export_BSImplicitVol($AN51,BM$38,$AJ51,BM40,-1)</f>
        <v>0.3</v>
      </c>
      <c r="BN51" s="112">
        <f ca="1">_xll.Export_BSImplicitVol($AN51,BN$38,$AJ51,BN40,-1)</f>
        <v>0.3</v>
      </c>
    </row>
    <row r="52" spans="13:70" ht="15.75" thickBot="1">
      <c r="M52" s="27">
        <v>4.4000000000000004</v>
      </c>
      <c r="N52" s="5">
        <f ca="1">_xll.Export_VarianceSwap_ForwardVariance($F$12:$F$29,$G$12:$G$29,M51,M52,$B$21)</f>
        <v>26.186137235229623</v>
      </c>
      <c r="O52" s="42">
        <f t="shared" si="3"/>
        <v>42083</v>
      </c>
      <c r="P52" s="11">
        <f t="shared" ca="1" si="4"/>
        <v>1.0212183436002737</v>
      </c>
      <c r="Q52" s="175">
        <f ca="1">_xll.Export_BergomiVolSwapVolatility($P52,$P52,$P52+$AJ$2,Q$39,$B$6,$B$7,$B$8,$B$9,$B$10,$B$11,$B$12,$B$13,$B$14,$B$15,$F$12:$F$28,$G$12:$G$28,$B$22,$B$19,$B$20,$B$21)</f>
        <v>104.64652363458737</v>
      </c>
      <c r="R52" s="175">
        <f ca="1">_xll.Export_BergomiVolSwapVolatility($P52,$P52,$P52+$AJ$2,R$39,$B$6,$B$7,$B$8,$B$9,$B$10,$B$11,$B$12,$B$13,$B$14,$B$15,$F$12:$F$28,$G$12:$G$28,$B$22,$B$19,$B$20,$B$21)</f>
        <v>106.94971756523917</v>
      </c>
      <c r="S52" s="175">
        <f ca="1">_xll.Export_BergomiVolSwapVolatility($P52,$P52,$P52+$AJ$2,S$39,$B$6,$B$7,$B$8,$B$9,$B$10,$B$11,$B$12,$B$13,$B$14,$B$15,$F$12:$F$28,$G$12:$G$28,$B$22,$B$19,$B$20,$B$21)</f>
        <v>109.40078003889026</v>
      </c>
      <c r="T52" s="175">
        <f ca="1">_xll.Export_BergomiVolSwapVolatility($P52,$P52,$P52+$AJ$2,T$39,$B$6,$B$7,$B$8,$B$9,$B$10,$B$11,$B$12,$B$13,$B$14,$B$15,$F$12:$F$28,$G$12:$G$28,$B$22,$B$19,$B$20,$B$21)</f>
        <v>111.99957519045</v>
      </c>
      <c r="U52" s="175">
        <f ca="1">_xll.Export_BergomiVolSwapVolatility($P52,$P52,$P52+$AJ$2,U$39,$B$6,$B$7,$B$8,$B$9,$B$10,$B$11,$B$12,$B$13,$B$14,$B$15,$F$12:$F$28,$G$12:$G$28,$B$22,$B$19,$B$20,$B$21)</f>
        <v>114.74595892057981</v>
      </c>
      <c r="V52" s="175">
        <f ca="1">_xll.Export_BergomiVolSwapVolatility($P52,$P52,$P52+$AJ$2,V$39,$B$6,$B$7,$B$8,$B$9,$B$10,$B$11,$B$12,$B$13,$B$14,$B$15,$F$12:$F$28,$G$12:$G$28,$B$22,$B$19,$B$20,$B$21)</f>
        <v>117.63977889569321</v>
      </c>
      <c r="W52" s="175">
        <f ca="1">_xll.Export_BergomiVolSwapVolatility($P52,$P52,$P52+$AJ$2,W$39,$B$6,$B$7,$B$8,$B$9,$B$10,$B$11,$B$12,$B$13,$B$14,$B$15,$F$12:$F$28,$G$12:$G$28,$B$22,$B$19,$B$20,$B$21)</f>
        <v>120.68087454795568</v>
      </c>
      <c r="X52" s="175">
        <f ca="1">_xll.Export_BergomiVolSwapVolatility($P52,$P52,$P52+$AJ$2,X$39,$B$6,$B$7,$B$8,$B$9,$B$10,$B$11,$B$12,$B$13,$B$14,$B$15,$F$12:$F$28,$G$12:$G$28,$B$22,$B$19,$B$20,$B$21)</f>
        <v>123.86907707528492</v>
      </c>
      <c r="Y52" s="175">
        <f ca="1">_xll.Export_BergomiVolSwapVolatility($P52,$P52,$P52+$AJ$2,Y$39,$B$6,$B$7,$B$8,$B$9,$B$10,$B$11,$B$12,$B$13,$B$14,$B$15,$F$12:$F$28,$G$12:$G$28,$B$22,$B$19,$B$20,$B$21)</f>
        <v>127.20420944135067</v>
      </c>
      <c r="Z52" s="175">
        <f ca="1">_xll.Export_BergomiVolSwapVolatility($P52,$P52,$P52+$AJ$2,Z$39,$B$6,$B$7,$B$8,$B$9,$B$10,$B$11,$B$12,$B$13,$B$14,$B$15,$F$12:$F$28,$G$12:$G$28,$B$22,$B$19,$B$20,$B$21)</f>
        <v>130.68608637557472</v>
      </c>
      <c r="AA52" s="175">
        <f ca="1">_xll.Export_BergomiVolSwapVolatility($P52,$P52,$P52+$AJ$2,AA$39,$B$6,$B$7,$B$8,$B$9,$B$10,$B$11,$B$12,$B$13,$B$14,$B$15,$F$12:$F$28,$G$12:$G$28,$B$22,$B$19,$B$20,$B$21)</f>
        <v>134.31451437313092</v>
      </c>
      <c r="AB52" s="175">
        <f ca="1">_xll.Export_BergomiVolSwapVolatility($P52,$P52,$P52+$AJ$2,AB$39,$B$6,$B$7,$B$8,$B$9,$B$10,$B$11,$B$12,$B$13,$B$14,$B$15,$F$12:$F$28,$G$12:$G$28,$B$22,$B$19,$B$20,$B$21)</f>
        <v>138.08929169494536</v>
      </c>
      <c r="AC52" s="175">
        <f ca="1">_xll.Export_BergomiVolSwapVolatility($P52,$P52,$P52+$AJ$2,AC$39,$B$6,$B$7,$B$8,$B$9,$B$10,$B$11,$B$12,$B$13,$B$14,$B$15,$F$12:$F$28,$G$12:$G$28,$B$22,$B$19,$B$20,$B$21)</f>
        <v>142.01020836769598</v>
      </c>
      <c r="AD52" s="175">
        <f ca="1">_xll.Export_BergomiVolSwapVolatility($P52,$P52,$P52+$AJ$2,AD$39,$B$6,$B$7,$B$8,$B$9,$B$10,$B$11,$B$12,$B$13,$B$14,$B$15,$F$12:$F$28,$G$12:$G$28,$B$22,$B$19,$B$20,$B$21)</f>
        <v>146.07704618381294</v>
      </c>
      <c r="AE52" s="175">
        <f ca="1">_xll.Export_BergomiVolSwapVolatility($P52,$P52,$P52+$AJ$2,AE$39,$B$6,$B$7,$B$8,$B$9,$B$10,$B$11,$B$12,$B$13,$B$14,$B$15,$F$12:$F$28,$G$12:$G$28,$B$22,$B$19,$B$20,$B$21)</f>
        <v>150.28957870147849</v>
      </c>
      <c r="AF52" s="175">
        <f ca="1">_xll.Export_BergomiVolSwapVolatility($P52,$P52,$P52+$AJ$2,AF$39,$B$6,$B$7,$B$8,$B$9,$B$10,$B$11,$B$12,$B$13,$B$14,$B$15,$F$12:$F$28,$G$12:$G$28,$B$22,$B$19,$B$20,$B$21)</f>
        <v>154.64757124462687</v>
      </c>
      <c r="AG52" s="175">
        <f ca="1">_xll.Export_BergomiVolSwapVolatility($P52,$P52,$P52+$AJ$2,AG$39,$B$6,$B$7,$B$8,$B$9,$B$10,$B$11,$B$12,$B$13,$B$14,$B$15,$F$12:$F$28,$G$12:$G$28,$B$22,$B$19,$B$20,$B$21)</f>
        <v>159.15078090294449</v>
      </c>
      <c r="AH52" s="175">
        <f ca="1">_xll.Export_BergomiVolSwapVolatility($P52,$P52,$P52+$AJ$2,AH$39,$B$6,$B$7,$B$8,$B$9,$B$10,$B$11,$B$12,$B$13,$B$14,$B$15,$F$12:$F$28,$G$12:$G$28,$B$22,$B$19,$B$20,$B$21)</f>
        <v>163.79895653186981</v>
      </c>
      <c r="AJ52" s="177">
        <f ca="1">(AK52-$B$4)/365.25</f>
        <v>9.5824777549623541E-2</v>
      </c>
      <c r="AK52" s="50">
        <v>41745</v>
      </c>
      <c r="AL52" s="139">
        <f>AN9</f>
        <v>19.75</v>
      </c>
      <c r="AM52" s="139"/>
      <c r="AN52" s="148">
        <v>20.48</v>
      </c>
      <c r="AO52" s="102">
        <v>4</v>
      </c>
      <c r="AP52" s="104" t="s">
        <v>377</v>
      </c>
      <c r="AQ52" s="113" t="e">
        <f ca="1">_xll.Export_ParabolicVol_VIXLikeCall($F$12:$F$28,$G$12:$G$28,$AI10,AQ$38,$B$11,$B$12,$B$13,$B$14,$B$22,$B$20,$AO$6,$AJ$2,$AJ$3,$AJ41,$AK41,$AN$41,$B$21)</f>
        <v>#NAME?</v>
      </c>
      <c r="AR52" s="114" t="e">
        <f ca="1">_xll.Export_ParabolicVol_VIXLikeCall($F$12:$F$28,$G$12:$G$28,$AI10,AR$38,$B$11,$B$12,$B$13,$B$14,$B$22,$B$20,$AO$6,$AJ$2,$AJ$3,$AJ41,$AK41,$AN$41,$B$21)</f>
        <v>#NAME?</v>
      </c>
      <c r="AS52" s="114" t="e">
        <f ca="1">_xll.Export_ParabolicVol_VIXLikeCall($F$12:$F$28,$G$12:$G$28,$AI10,AS$38,$B$11,$B$12,$B$13,$B$14,$B$22,$B$20,$AO$6,$AJ$2,$AJ$3,$AJ41,$AK41,$AN$41,$B$21)</f>
        <v>#NAME?</v>
      </c>
      <c r="AT52" s="114" t="e">
        <f ca="1">_xll.Export_ParabolicVol_VIXLikeCall($F$12:$F$28,$G$12:$G$28,$AI10,AT$38,$B$11,$B$12,$B$13,$B$14,$B$22,$B$20,$AO$6,$AJ$2,$AJ$3,$AJ41,$AK41,$AN$41,$B$21)</f>
        <v>#NAME?</v>
      </c>
      <c r="AU52" s="114" t="e">
        <f ca="1">_xll.Export_ParabolicVol_VIXLikeCall($F$12:$F$28,$G$12:$G$28,$AI10,AU$38,$B$11,$B$12,$B$13,$B$14,$B$22,$B$20,$AO$6,$AJ$2,$AJ$3,$AJ41,$AK41,$AN$41,$B$21)</f>
        <v>#NAME?</v>
      </c>
      <c r="AV52" s="114" t="e">
        <f ca="1">_xll.Export_ParabolicVol_VIXLikeCall($F$12:$F$28,$G$12:$G$28,$AI10,AV$38,$B$11,$B$12,$B$13,$B$14,$B$22,$B$20,$AO$6,$AJ$2,$AJ$3,$AJ41,$AK41,$AN$41,$B$21)</f>
        <v>#NAME?</v>
      </c>
      <c r="AW52" s="114" t="e">
        <f ca="1">_xll.Export_ParabolicVol_VIXLikeCall($F$12:$F$28,$G$12:$G$28,$AI10,AW$38,$B$11,$B$12,$B$13,$B$14,$B$22,$B$20,$AO$6,$AJ$2,$AJ$3,$AJ41,$AK41,$AN$41,$B$21)</f>
        <v>#NAME?</v>
      </c>
      <c r="AX52" s="114" t="e">
        <f ca="1">_xll.Export_ParabolicVol_VIXLikeCall($F$12:$F$28,$G$12:$G$28,$AI10,AX$38,$B$11,$B$12,$B$13,$B$14,$B$22,$B$20,$AO$6,$AJ$2,$AJ$3,$AJ41,$AK41,$AN$41,$B$21)</f>
        <v>#NAME?</v>
      </c>
      <c r="AY52" s="114" t="e">
        <f ca="1">_xll.Export_ParabolicVol_VIXLikeCall($F$12:$F$28,$G$12:$G$28,$AI10,AY$38,$B$11,$B$12,$B$13,$B$14,$B$22,$B$20,$AO$6,$AJ$2,$AJ$3,$AJ41,$AK41,$AN$41,$B$21)</f>
        <v>#NAME?</v>
      </c>
      <c r="AZ52" s="114" t="e">
        <f ca="1">_xll.Export_ParabolicVol_VIXLikeCall($F$12:$F$28,$G$12:$G$28,$AI10,AZ$38,$B$11,$B$12,$B$13,$B$14,$B$22,$B$20,$AO$6,$AJ$2,$AJ$3,$AJ41,$AK41,$AN$41,$B$21)</f>
        <v>#NAME?</v>
      </c>
      <c r="BA52" s="114" t="e">
        <f ca="1">_xll.Export_ParabolicVol_VIXLikeCall($F$12:$F$28,$G$12:$G$28,$AI10,BA$38,$B$11,$B$12,$B$13,$B$14,$B$22,$B$20,$AO$6,$AJ$2,$AJ$3,$AJ41,$AK41,$AN$41,$B$21)</f>
        <v>#NAME?</v>
      </c>
      <c r="BB52" s="114" t="e">
        <f ca="1">_xll.Export_ParabolicVol_VIXLikeCall($F$12:$F$28,$G$12:$G$28,$AI10,BB$38,$B$11,$B$12,$B$13,$B$14,$B$22,$B$20,$AO$6,$AJ$2,$AJ$3,$AJ41,$AK41,$AN$41,$B$21)</f>
        <v>#NAME?</v>
      </c>
      <c r="BC52" s="114" t="e">
        <f ca="1">_xll.Export_ParabolicVol_VIXLikeCall($F$12:$F$28,$G$12:$G$28,$AI10,BC$38,$B$11,$B$12,$B$13,$B$14,$B$22,$B$20,$AO$6,$AJ$2,$AJ$3,$AJ41,$AK41,$AN$41,$B$21)</f>
        <v>#NAME?</v>
      </c>
      <c r="BD52" s="114" t="e">
        <f ca="1">_xll.Export_ParabolicVol_VIXLikeCall($F$12:$F$28,$G$12:$G$28,$AI10,BD$38,$B$11,$B$12,$B$13,$B$14,$B$22,$B$20,$AO$6,$AJ$2,$AJ$3,$AJ41,$AK41,$AN$41,$B$21)</f>
        <v>#NAME?</v>
      </c>
      <c r="BE52" s="114" t="e">
        <f ca="1">_xll.Export_ParabolicVol_VIXLikeCall($F$12:$F$28,$G$12:$G$28,$AI10,BE$38,$B$11,$B$12,$B$13,$B$14,$B$22,$B$20,$AO$6,$AJ$2,$AJ$3,$AJ41,$AK41,$AN$41,$B$21)</f>
        <v>#NAME?</v>
      </c>
      <c r="BF52" s="114" t="e">
        <f ca="1">_xll.Export_ParabolicVol_VIXLikeCall($F$12:$F$28,$G$12:$G$28,$AI10,BF$38,$B$11,$B$12,$B$13,$B$14,$B$22,$B$20,$AO$6,$AJ$2,$AJ$3,$AJ41,$AK41,$AN$41,$B$21)</f>
        <v>#NAME?</v>
      </c>
      <c r="BG52" s="114" t="e">
        <f ca="1">_xll.Export_ParabolicVol_VIXLikeCall($F$12:$F$28,$G$12:$G$28,$AI10,BG$38,$B$11,$B$12,$B$13,$B$14,$B$22,$B$20,$AO$6,$AJ$2,$AJ$3,$AJ41,$AK41,$AN$41,$B$21)</f>
        <v>#NAME?</v>
      </c>
      <c r="BH52" s="114" t="e">
        <f ca="1">_xll.Export_ParabolicVol_VIXLikeCall($F$12:$F$28,$G$12:$G$28,$AI10,BH$38,$B$11,$B$12,$B$13,$B$14,$B$22,$B$20,$AO$6,$AJ$2,$AJ$3,$AJ41,$AK41,$AN$41,$B$21)</f>
        <v>#NAME?</v>
      </c>
      <c r="BI52" s="114" t="e">
        <f ca="1">_xll.Export_ParabolicVol_VIXLikeCall($F$12:$F$28,$G$12:$G$28,$AI10,BI$38,$B$11,$B$12,$B$13,$B$14,$B$22,$B$20,$AO$6,$AJ$2,$AJ$3,$AJ41,$AK41,$AN$41,$B$21)</f>
        <v>#NAME?</v>
      </c>
      <c r="BJ52" s="114" t="e">
        <f ca="1">_xll.Export_ParabolicVol_VIXLikeCall($F$12:$F$28,$G$12:$G$28,$AI10,BJ$38,$B$11,$B$12,$B$13,$B$14,$B$22,$B$20,$AO$6,$AJ$2,$AJ$3,$AJ41,$AK41,$AN$41,$B$21)</f>
        <v>#NAME?</v>
      </c>
      <c r="BK52" s="114" t="e">
        <f ca="1">_xll.Export_ParabolicVol_VIXLikeCall($F$12:$F$28,$G$12:$G$28,$AI10,BK$38,$B$11,$B$12,$B$13,$B$14,$B$22,$B$20,$AO$6,$AJ$2,$AJ$3,$AJ41,$AK41,$AN$41,$B$21)</f>
        <v>#NAME?</v>
      </c>
      <c r="BL52" s="114" t="e">
        <f ca="1">_xll.Export_ParabolicVol_VIXLikeCall($F$12:$F$28,$G$12:$G$28,$AI10,BL$38,$B$11,$B$12,$B$13,$B$14,$B$22,$B$20,$AO$6,$AJ$2,$AJ$3,$AJ41,$AK41,$AN$41,$B$21)</f>
        <v>#NAME?</v>
      </c>
      <c r="BM52" s="114" t="e">
        <f ca="1">_xll.Export_ParabolicVol_VIXLikeCall($F$12:$F$28,$G$12:$G$28,$AI10,BM$38,$B$11,$B$12,$B$13,$B$14,$B$22,$B$20,$AO$6,$AJ$2,$AJ$3,$AJ41,$AK41,$AN$41,$B$21)</f>
        <v>#NAME?</v>
      </c>
      <c r="BN52" s="115" t="e">
        <f ca="1">_xll.Export_ParabolicVol_VIXLikeCall($F$12:$F$28,$G$12:$G$28,$AI10,BN$38,$B$11,$B$12,$B$13,$B$14,$B$22,$B$20,$AO$6,$AJ$2,$AJ$3,$AJ41,$AK41,$AN$41,$B$21)</f>
        <v>#NAME?</v>
      </c>
    </row>
    <row r="53" spans="13:70" ht="15.75" thickBot="1">
      <c r="M53" s="27">
        <v>4.5</v>
      </c>
      <c r="N53" s="5">
        <f ca="1">_xll.Export_VarianceSwap_ForwardVariance($F$12:$F$29,$G$12:$G$29,M52,M53,$B$21)</f>
        <v>26.193075480043159</v>
      </c>
      <c r="O53" s="42">
        <f t="shared" si="3"/>
        <v>42111</v>
      </c>
      <c r="P53" s="11">
        <f t="shared" ca="1" si="4"/>
        <v>1.0978781656399725</v>
      </c>
      <c r="Q53" s="175">
        <f ca="1">_xll.Export_BergomiVolSwapVolatility($P53,$P53,$P53+$AJ$2,Q$39,$B$6,$B$7,$B$8,$B$9,$B$10,$B$11,$B$12,$B$13,$B$14,$B$15,$F$12:$F$28,$G$12:$G$28,$B$22,$B$19,$B$20,$B$21)</f>
        <v>101.74697073420236</v>
      </c>
      <c r="R53" s="175">
        <f ca="1">_xll.Export_BergomiVolSwapVolatility($P53,$P53,$P53+$AJ$2,R$39,$B$6,$B$7,$B$8,$B$9,$B$10,$B$11,$B$12,$B$13,$B$14,$B$15,$F$12:$F$28,$G$12:$G$28,$B$22,$B$19,$B$20,$B$21)</f>
        <v>104.00004843350278</v>
      </c>
      <c r="S53" s="175">
        <f ca="1">_xll.Export_BergomiVolSwapVolatility($P53,$P53,$P53+$AJ$2,S$39,$B$6,$B$7,$B$8,$B$9,$B$10,$B$11,$B$12,$B$13,$B$14,$B$15,$F$12:$F$28,$G$12:$G$28,$B$22,$B$19,$B$20,$B$21)</f>
        <v>106.397792629034</v>
      </c>
      <c r="T53" s="175">
        <f ca="1">_xll.Export_BergomiVolSwapVolatility($P53,$P53,$P53+$AJ$2,T$39,$B$6,$B$7,$B$8,$B$9,$B$10,$B$11,$B$12,$B$13,$B$14,$B$15,$F$12:$F$28,$G$12:$G$28,$B$22,$B$19,$B$20,$B$21)</f>
        <v>108.94007331667031</v>
      </c>
      <c r="U53" s="175">
        <f ca="1">_xll.Export_BergomiVolSwapVolatility($P53,$P53,$P53+$AJ$2,U$39,$B$6,$B$7,$B$8,$B$9,$B$10,$B$11,$B$12,$B$13,$B$14,$B$15,$F$12:$F$28,$G$12:$G$28,$B$22,$B$19,$B$20,$B$21)</f>
        <v>111.62675261324814</v>
      </c>
      <c r="V53" s="175">
        <f ca="1">_xll.Export_BergomiVolSwapVolatility($P53,$P53,$P53+$AJ$2,V$39,$B$6,$B$7,$B$8,$B$9,$B$10,$B$11,$B$12,$B$13,$B$14,$B$15,$F$12:$F$28,$G$12:$G$28,$B$22,$B$19,$B$20,$B$21)</f>
        <v>114.457684756566</v>
      </c>
      <c r="W53" s="175">
        <f ca="1">_xll.Export_BergomiVolSwapVolatility($P53,$P53,$P53+$AJ$2,W$39,$B$6,$B$7,$B$8,$B$9,$B$10,$B$11,$B$12,$B$13,$B$14,$B$15,$F$12:$F$28,$G$12:$G$28,$B$22,$B$19,$B$20,$B$21)</f>
        <v>117.43271610538433</v>
      </c>
      <c r="X53" s="175">
        <f ca="1">_xll.Export_BergomiVolSwapVolatility($P53,$P53,$P53+$AJ$2,X$39,$B$6,$B$7,$B$8,$B$9,$B$10,$B$11,$B$12,$B$13,$B$14,$B$15,$F$12:$F$28,$G$12:$G$28,$B$22,$B$19,$B$20,$B$21)</f>
        <v>120.55168513942589</v>
      </c>
      <c r="Y53" s="175">
        <f ca="1">_xll.Export_BergomiVolSwapVolatility($P53,$P53,$P53+$AJ$2,Y$39,$B$6,$B$7,$B$8,$B$9,$B$10,$B$11,$B$12,$B$13,$B$14,$B$15,$F$12:$F$28,$G$12:$G$28,$B$22,$B$19,$B$20,$B$21)</f>
        <v>123.81442245937538</v>
      </c>
      <c r="Z53" s="175">
        <f ca="1">_xll.Export_BergomiVolSwapVolatility($P53,$P53,$P53+$AJ$2,Z$39,$B$6,$B$7,$B$8,$B$9,$B$10,$B$11,$B$12,$B$13,$B$14,$B$15,$F$12:$F$28,$G$12:$G$28,$B$22,$B$19,$B$20,$B$21)</f>
        <v>127.22075078687951</v>
      </c>
      <c r="AA53" s="175">
        <f ca="1">_xll.Export_BergomiVolSwapVolatility($P53,$P53,$P53+$AJ$2,AA$39,$B$6,$B$7,$B$8,$B$9,$B$10,$B$11,$B$12,$B$13,$B$14,$B$15,$F$12:$F$28,$G$12:$G$28,$B$22,$B$19,$B$20,$B$21)</f>
        <v>130.77048496454725</v>
      </c>
      <c r="AB53" s="175">
        <f ca="1">_xll.Export_BergomiVolSwapVolatility($P53,$P53,$P53+$AJ$2,AB$39,$B$6,$B$7,$B$8,$B$9,$B$10,$B$11,$B$12,$B$13,$B$14,$B$15,$F$12:$F$28,$G$12:$G$28,$B$22,$B$19,$B$20,$B$21)</f>
        <v>134.46343195594949</v>
      </c>
      <c r="AC53" s="175">
        <f ca="1">_xll.Export_BergomiVolSwapVolatility($P53,$P53,$P53+$AJ$2,AC$39,$B$6,$B$7,$B$8,$B$9,$B$10,$B$11,$B$12,$B$13,$B$14,$B$15,$F$12:$F$28,$G$12:$G$28,$B$22,$B$19,$B$20,$B$21)</f>
        <v>138.29939084561931</v>
      </c>
      <c r="AD53" s="175">
        <f ca="1">_xll.Export_BergomiVolSwapVolatility($P53,$P53,$P53+$AJ$2,AD$39,$B$6,$B$7,$B$8,$B$9,$B$10,$B$11,$B$12,$B$13,$B$14,$B$15,$F$12:$F$28,$G$12:$G$28,$B$22,$B$19,$B$20,$B$21)</f>
        <v>142.27815283905184</v>
      </c>
      <c r="AE53" s="175">
        <f ca="1">_xll.Export_BergomiVolSwapVolatility($P53,$P53,$P53+$AJ$2,AE$39,$B$6,$B$7,$B$8,$B$9,$B$10,$B$11,$B$12,$B$13,$B$14,$B$15,$F$12:$F$28,$G$12:$G$28,$B$22,$B$19,$B$20,$B$21)</f>
        <v>146.39950126270421</v>
      </c>
      <c r="AF53" s="175">
        <f ca="1">_xll.Export_BergomiVolSwapVolatility($P53,$P53,$P53+$AJ$2,AF$39,$B$6,$B$7,$B$8,$B$9,$B$10,$B$11,$B$12,$B$13,$B$14,$B$15,$F$12:$F$28,$G$12:$G$28,$B$22,$B$19,$B$20,$B$21)</f>
        <v>150.66321156399573</v>
      </c>
      <c r="AG53" s="175">
        <f ca="1">_xll.Export_BergomiVolSwapVolatility($P53,$P53,$P53+$AJ$2,AG$39,$B$6,$B$7,$B$8,$B$9,$B$10,$B$11,$B$12,$B$13,$B$14,$B$15,$F$12:$F$28,$G$12:$G$28,$B$22,$B$19,$B$20,$B$21)</f>
        <v>155.06905131130779</v>
      </c>
      <c r="AH53" s="175">
        <f ca="1">_xll.Export_BergomiVolSwapVolatility($P53,$P53,$P53+$AJ$2,AH$39,$B$6,$B$7,$B$8,$B$9,$B$10,$B$11,$B$12,$B$13,$B$14,$B$15,$F$12:$F$28,$G$12:$G$28,$B$22,$B$19,$B$20,$B$21)</f>
        <v>159.61678019398377</v>
      </c>
      <c r="AL53" s="139">
        <f>AL52</f>
        <v>19.75</v>
      </c>
      <c r="AM53" s="139"/>
      <c r="AN53" s="148">
        <v>20.48</v>
      </c>
      <c r="AO53" s="102"/>
      <c r="AP53" s="104" t="s">
        <v>378</v>
      </c>
      <c r="AQ53" s="113" t="e">
        <f ca="1">_xll.Export_ParabolicVol_VIXLikeCall($F$12:$F$28,$G$12:$G$28,$AI11,AQ$38,$B$11,$B$12,$B$13,$B$14,$B$22,$B$20,$AO$6,$AJ$2,$AJ$3,$AJ42,$AK42,$AN$42,$B$21)</f>
        <v>#NAME?</v>
      </c>
      <c r="AR53" s="114" t="e">
        <f ca="1">_xll.Export_ParabolicVol_VIXLikeCall($F$12:$F$28,$G$12:$G$28,$AI11,AR$38,$B$11,$B$12,$B$13,$B$14,$B$22,$B$20,$AO$6,$AJ$2,$AJ$3,$AJ42,$AK42,$AN$42,$B$21)</f>
        <v>#NAME?</v>
      </c>
      <c r="AS53" s="114" t="e">
        <f ca="1">_xll.Export_ParabolicVol_VIXLikeCall($F$12:$F$28,$G$12:$G$28,$AI11,AS$38,$B$11,$B$12,$B$13,$B$14,$B$22,$B$20,$AO$6,$AJ$2,$AJ$3,$AJ42,$AK42,$AN$42,$B$21)</f>
        <v>#NAME?</v>
      </c>
      <c r="AT53" s="114" t="e">
        <f ca="1">_xll.Export_ParabolicVol_VIXLikeCall($F$12:$F$28,$G$12:$G$28,$AI11,AT$38,$B$11,$B$12,$B$13,$B$14,$B$22,$B$20,$AO$6,$AJ$2,$AJ$3,$AJ42,$AK42,$AN$42,$B$21)</f>
        <v>#NAME?</v>
      </c>
      <c r="AU53" s="114" t="e">
        <f ca="1">_xll.Export_ParabolicVol_VIXLikeCall($F$12:$F$28,$G$12:$G$28,$AI11,AU$38,$B$11,$B$12,$B$13,$B$14,$B$22,$B$20,$AO$6,$AJ$2,$AJ$3,$AJ42,$AK42,$AN$42,$B$21)</f>
        <v>#NAME?</v>
      </c>
      <c r="AV53" s="114" t="e">
        <f ca="1">_xll.Export_ParabolicVol_VIXLikeCall($F$12:$F$28,$G$12:$G$28,$AI11,AV$38,$B$11,$B$12,$B$13,$B$14,$B$22,$B$20,$AO$6,$AJ$2,$AJ$3,$AJ42,$AK42,$AN$42,$B$21)</f>
        <v>#NAME?</v>
      </c>
      <c r="AW53" s="114" t="e">
        <f ca="1">_xll.Export_ParabolicVol_VIXLikeCall($F$12:$F$28,$G$12:$G$28,$AI11,AW$38,$B$11,$B$12,$B$13,$B$14,$B$22,$B$20,$AO$6,$AJ$2,$AJ$3,$AJ42,$AK42,$AN$42,$B$21)</f>
        <v>#NAME?</v>
      </c>
      <c r="AX53" s="114" t="e">
        <f ca="1">_xll.Export_ParabolicVol_VIXLikeCall($F$12:$F$28,$G$12:$G$28,$AI11,AX$38,$B$11,$B$12,$B$13,$B$14,$B$22,$B$20,$AO$6,$AJ$2,$AJ$3,$AJ42,$AK42,$AN$42,$B$21)</f>
        <v>#NAME?</v>
      </c>
      <c r="AY53" s="114" t="e">
        <f ca="1">_xll.Export_ParabolicVol_VIXLikeCall($F$12:$F$28,$G$12:$G$28,$AI11,AY$38,$B$11,$B$12,$B$13,$B$14,$B$22,$B$20,$AO$6,$AJ$2,$AJ$3,$AJ42,$AK42,$AN$42,$B$21)</f>
        <v>#NAME?</v>
      </c>
      <c r="AZ53" s="114" t="e">
        <f ca="1">_xll.Export_ParabolicVol_VIXLikeCall($F$12:$F$28,$G$12:$G$28,$AI11,AZ$38,$B$11,$B$12,$B$13,$B$14,$B$22,$B$20,$AO$6,$AJ$2,$AJ$3,$AJ42,$AK42,$AN$42,$B$21)</f>
        <v>#NAME?</v>
      </c>
      <c r="BA53" s="114" t="e">
        <f ca="1">_xll.Export_ParabolicVol_VIXLikeCall($F$12:$F$28,$G$12:$G$28,$AI11,BA$38,$B$11,$B$12,$B$13,$B$14,$B$22,$B$20,$AO$6,$AJ$2,$AJ$3,$AJ42,$AK42,$AN$42,$B$21)</f>
        <v>#NAME?</v>
      </c>
      <c r="BB53" s="114" t="e">
        <f ca="1">_xll.Export_ParabolicVol_VIXLikeCall($F$12:$F$28,$G$12:$G$28,$AI11,BB$38,$B$11,$B$12,$B$13,$B$14,$B$22,$B$20,$AO$6,$AJ$2,$AJ$3,$AJ42,$AK42,$AN$42,$B$21)</f>
        <v>#NAME?</v>
      </c>
      <c r="BC53" s="114" t="e">
        <f ca="1">_xll.Export_ParabolicVol_VIXLikeCall($F$12:$F$28,$G$12:$G$28,$AI11,BC$38,$B$11,$B$12,$B$13,$B$14,$B$22,$B$20,$AO$6,$AJ$2,$AJ$3,$AJ42,$AK42,$AN$42,$B$21)</f>
        <v>#NAME?</v>
      </c>
      <c r="BD53" s="114" t="e">
        <f ca="1">_xll.Export_ParabolicVol_VIXLikeCall($F$12:$F$28,$G$12:$G$28,$AI11,BD$38,$B$11,$B$12,$B$13,$B$14,$B$22,$B$20,$AO$6,$AJ$2,$AJ$3,$AJ42,$AK42,$AN$42,$B$21)</f>
        <v>#NAME?</v>
      </c>
      <c r="BE53" s="114" t="e">
        <f ca="1">_xll.Export_ParabolicVol_VIXLikeCall($F$12:$F$28,$G$12:$G$28,$AI11,BE$38,$B$11,$B$12,$B$13,$B$14,$B$22,$B$20,$AO$6,$AJ$2,$AJ$3,$AJ42,$AK42,$AN$42,$B$21)</f>
        <v>#NAME?</v>
      </c>
      <c r="BF53" s="114" t="e">
        <f ca="1">_xll.Export_ParabolicVol_VIXLikeCall($F$12:$F$28,$G$12:$G$28,$AI11,BF$38,$B$11,$B$12,$B$13,$B$14,$B$22,$B$20,$AO$6,$AJ$2,$AJ$3,$AJ42,$AK42,$AN$42,$B$21)</f>
        <v>#NAME?</v>
      </c>
      <c r="BG53" s="114" t="e">
        <f ca="1">_xll.Export_ParabolicVol_VIXLikeCall($F$12:$F$28,$G$12:$G$28,$AI11,BG$38,$B$11,$B$12,$B$13,$B$14,$B$22,$B$20,$AO$6,$AJ$2,$AJ$3,$AJ42,$AK42,$AN$42,$B$21)</f>
        <v>#NAME?</v>
      </c>
      <c r="BH53" s="114" t="e">
        <f ca="1">_xll.Export_ParabolicVol_VIXLikeCall($F$12:$F$28,$G$12:$G$28,$AI11,BH$38,$B$11,$B$12,$B$13,$B$14,$B$22,$B$20,$AO$6,$AJ$2,$AJ$3,$AJ42,$AK42,$AN$42,$B$21)</f>
        <v>#NAME?</v>
      </c>
      <c r="BI53" s="114" t="e">
        <f ca="1">_xll.Export_ParabolicVol_VIXLikeCall($F$12:$F$28,$G$12:$G$28,$AI11,BI$38,$B$11,$B$12,$B$13,$B$14,$B$22,$B$20,$AO$6,$AJ$2,$AJ$3,$AJ42,$AK42,$AN$42,$B$21)</f>
        <v>#NAME?</v>
      </c>
      <c r="BJ53" s="114" t="e">
        <f ca="1">_xll.Export_ParabolicVol_VIXLikeCall($F$12:$F$28,$G$12:$G$28,$AI11,BJ$38,$B$11,$B$12,$B$13,$B$14,$B$22,$B$20,$AO$6,$AJ$2,$AJ$3,$AJ42,$AK42,$AN$42,$B$21)</f>
        <v>#NAME?</v>
      </c>
      <c r="BK53" s="114" t="e">
        <f ca="1">_xll.Export_ParabolicVol_VIXLikeCall($F$12:$F$28,$G$12:$G$28,$AI11,BK$38,$B$11,$B$12,$B$13,$B$14,$B$22,$B$20,$AO$6,$AJ$2,$AJ$3,$AJ42,$AK42,$AN$42,$B$21)</f>
        <v>#NAME?</v>
      </c>
      <c r="BL53" s="114" t="e">
        <f ca="1">_xll.Export_ParabolicVol_VIXLikeCall($F$12:$F$28,$G$12:$G$28,$AI11,BL$38,$B$11,$B$12,$B$13,$B$14,$B$22,$B$20,$AO$6,$AJ$2,$AJ$3,$AJ42,$AK42,$AN$42,$B$21)</f>
        <v>#NAME?</v>
      </c>
      <c r="BM53" s="114" t="e">
        <f ca="1">_xll.Export_ParabolicVol_VIXLikeCall($F$12:$F$28,$G$12:$G$28,$AI11,BM$38,$B$11,$B$12,$B$13,$B$14,$B$22,$B$20,$AO$6,$AJ$2,$AJ$3,$AJ42,$AK42,$AN$42,$B$21)</f>
        <v>#NAME?</v>
      </c>
      <c r="BN53" s="115" t="e">
        <f ca="1">_xll.Export_ParabolicVol_VIXLikeCall($F$12:$F$28,$G$12:$G$28,$AI11,BN$38,$B$11,$B$12,$B$13,$B$14,$B$22,$B$20,$AO$6,$AJ$2,$AJ$3,$AJ42,$AK42,$AN$42,$B$21)</f>
        <v>#NAME?</v>
      </c>
    </row>
    <row r="54" spans="13:70" ht="15.75" thickBot="1">
      <c r="M54" s="27">
        <v>4.5999999999999996</v>
      </c>
      <c r="N54" s="5">
        <f ca="1">_xll.Export_VarianceSwap_ForwardVariance($F$12:$F$29,$G$12:$G$29,M53,M54,$B$21)</f>
        <v>26.187167326272863</v>
      </c>
      <c r="O54" s="42">
        <f t="shared" si="3"/>
        <v>42139</v>
      </c>
      <c r="P54" s="11">
        <f t="shared" ca="1" si="4"/>
        <v>1.1745379876796715</v>
      </c>
      <c r="Q54" s="175">
        <f ca="1">_xll.Export_BergomiVolSwapVolatility($P54,$P54,$P54+$AJ$2,Q$39,$B$6,$B$7,$B$8,$B$9,$B$10,$B$11,$B$12,$B$13,$B$14,$B$15,$F$12:$F$28,$G$12:$G$28,$B$22,$B$19,$B$20,$B$21)</f>
        <v>99.013531797253435</v>
      </c>
      <c r="R54" s="175">
        <f ca="1">_xll.Export_BergomiVolSwapVolatility($P54,$P54,$P54+$AJ$2,R$39,$B$6,$B$7,$B$8,$B$9,$B$10,$B$11,$B$12,$B$13,$B$14,$B$15,$F$12:$F$28,$G$12:$G$28,$B$22,$B$19,$B$20,$B$21)</f>
        <v>101.20904831098501</v>
      </c>
      <c r="S54" s="175">
        <f ca="1">_xll.Export_BergomiVolSwapVolatility($P54,$P54,$P54+$AJ$2,S$39,$B$6,$B$7,$B$8,$B$9,$B$10,$B$11,$B$12,$B$13,$B$14,$B$15,$F$12:$F$28,$G$12:$G$28,$B$22,$B$19,$B$20,$B$21)</f>
        <v>103.54555274417521</v>
      </c>
      <c r="T54" s="175">
        <f ca="1">_xll.Export_BergomiVolSwapVolatility($P54,$P54,$P54+$AJ$2,T$39,$B$6,$B$7,$B$8,$B$9,$B$10,$B$11,$B$12,$B$13,$B$14,$B$15,$F$12:$F$28,$G$12:$G$28,$B$22,$B$19,$B$20,$B$21)</f>
        <v>106.02292166421763</v>
      </c>
      <c r="U54" s="175">
        <f ca="1">_xll.Export_BergomiVolSwapVolatility($P54,$P54,$P54+$AJ$2,U$39,$B$6,$B$7,$B$8,$B$9,$B$10,$B$11,$B$12,$B$13,$B$14,$B$15,$F$12:$F$28,$G$12:$G$28,$B$22,$B$19,$B$20,$B$21)</f>
        <v>108.64102415774197</v>
      </c>
      <c r="V54" s="175">
        <f ca="1">_xll.Export_BergomiVolSwapVolatility($P54,$P54,$P54+$AJ$2,V$39,$B$6,$B$7,$B$8,$B$9,$B$10,$B$11,$B$12,$B$13,$B$14,$B$15,$F$12:$F$28,$G$12:$G$28,$B$22,$B$19,$B$20,$B$21)</f>
        <v>111.39972183061384</v>
      </c>
      <c r="W54" s="175">
        <f ca="1">_xll.Export_BergomiVolSwapVolatility($P54,$P54,$P54+$AJ$2,W$39,$B$6,$B$7,$B$8,$B$9,$B$10,$B$11,$B$12,$B$13,$B$14,$B$15,$F$12:$F$28,$G$12:$G$28,$B$22,$B$19,$B$20,$B$21)</f>
        <v>114.29886880793482</v>
      </c>
      <c r="X54" s="175">
        <f ca="1">_xll.Export_BergomiVolSwapVolatility($P54,$P54,$P54+$AJ$2,X$39,$B$6,$B$7,$B$8,$B$9,$B$10,$B$11,$B$12,$B$13,$B$14,$B$15,$F$12:$F$28,$G$12:$G$28,$B$22,$B$19,$B$20,$B$21)</f>
        <v>117.33831173404255</v>
      </c>
      <c r="Y54" s="175">
        <f ca="1">_xll.Export_BergomiVolSwapVolatility($P54,$P54,$P54+$AJ$2,Y$39,$B$6,$B$7,$B$8,$B$9,$B$10,$B$11,$B$12,$B$13,$B$14,$B$15,$F$12:$F$28,$G$12:$G$28,$B$22,$B$19,$B$20,$B$21)</f>
        <v>120.51788977251057</v>
      </c>
      <c r="Z54" s="175">
        <f ca="1">_xll.Export_BergomiVolSwapVolatility($P54,$P54,$P54+$AJ$2,Z$39,$B$6,$B$7,$B$8,$B$9,$B$10,$B$11,$B$12,$B$13,$B$14,$B$15,$F$12:$F$28,$G$12:$G$28,$B$22,$B$19,$B$20,$B$21)</f>
        <v>123.83743460614838</v>
      </c>
      <c r="AA54" s="175">
        <f ca="1">_xll.Export_BergomiVolSwapVolatility($P54,$P54,$P54+$AJ$2,AA$39,$B$6,$B$7,$B$8,$B$9,$B$10,$B$11,$B$12,$B$13,$B$14,$B$15,$F$12:$F$28,$G$12:$G$28,$B$22,$B$19,$B$20,$B$21)</f>
        <v>127.29677043700156</v>
      </c>
      <c r="AB54" s="175">
        <f ca="1">_xll.Export_BergomiVolSwapVolatility($P54,$P54,$P54+$AJ$2,AB$39,$B$6,$B$7,$B$8,$B$9,$B$10,$B$11,$B$12,$B$13,$B$14,$B$15,$F$12:$F$28,$G$12:$G$28,$B$22,$B$19,$B$20,$B$21)</f>
        <v>130.89571398635164</v>
      </c>
      <c r="AC54" s="175">
        <f ca="1">_xll.Export_BergomiVolSwapVolatility($P54,$P54,$P54+$AJ$2,AC$39,$B$6,$B$7,$B$8,$B$9,$B$10,$B$11,$B$12,$B$13,$B$14,$B$15,$F$12:$F$28,$G$12:$G$28,$B$22,$B$19,$B$20,$B$21)</f>
        <v>134.63407449471603</v>
      </c>
      <c r="AD54" s="175">
        <f ca="1">_xll.Export_BergomiVolSwapVolatility($P54,$P54,$P54+$AJ$2,AD$39,$B$6,$B$7,$B$8,$B$9,$B$10,$B$11,$B$12,$B$13,$B$14,$B$15,$F$12:$F$28,$G$12:$G$28,$B$22,$B$19,$B$20,$B$21)</f>
        <v>138.51165372184826</v>
      </c>
      <c r="AE54" s="175">
        <f ca="1">_xll.Export_BergomiVolSwapVolatility($P54,$P54,$P54+$AJ$2,AE$39,$B$6,$B$7,$B$8,$B$9,$B$10,$B$11,$B$12,$B$13,$B$14,$B$15,$F$12:$F$28,$G$12:$G$28,$B$22,$B$19,$B$20,$B$21)</f>
        <v>142.52824594673771</v>
      </c>
      <c r="AF54" s="175">
        <f ca="1">_xll.Export_BergomiVolSwapVolatility($P54,$P54,$P54+$AJ$2,AF$39,$B$6,$B$7,$B$8,$B$9,$B$10,$B$11,$B$12,$B$13,$B$14,$B$15,$F$12:$F$28,$G$12:$G$28,$B$22,$B$19,$B$20,$B$21)</f>
        <v>146.68363796760985</v>
      </c>
      <c r="AG54" s="175">
        <f ca="1">_xll.Export_BergomiVolSwapVolatility($P54,$P54,$P54+$AJ$2,AG$39,$B$6,$B$7,$B$8,$B$9,$B$10,$B$11,$B$12,$B$13,$B$14,$B$15,$F$12:$F$28,$G$12:$G$28,$B$22,$B$19,$B$20,$B$21)</f>
        <v>150.97760910192613</v>
      </c>
      <c r="AH54" s="175">
        <f ca="1">_xll.Export_BergomiVolSwapVolatility($P54,$P54,$P54+$AJ$2,AH$39,$B$6,$B$7,$B$8,$B$9,$B$10,$B$11,$B$12,$B$13,$B$14,$B$15,$F$12:$F$28,$G$12:$G$28,$B$22,$B$19,$B$20,$B$21)</f>
        <v>155.40993118638383</v>
      </c>
      <c r="AJ54" s="177">
        <f ca="1">(AK54-$B$4)/365.25</f>
        <v>0.19164955509924708</v>
      </c>
      <c r="AK54" s="50">
        <v>41780</v>
      </c>
      <c r="AL54" s="139">
        <f>AN10</f>
        <v>20.25</v>
      </c>
      <c r="AM54" s="139"/>
      <c r="AN54" s="148">
        <v>20.25</v>
      </c>
      <c r="AO54" s="102">
        <v>5</v>
      </c>
      <c r="AP54" s="104" t="s">
        <v>377</v>
      </c>
      <c r="AQ54" s="113" t="e">
        <f ca="1">_xll.Export_ParabolicVol_VIXLikeCall($F$12:$F$28,$G$12:$G$28,$AI12,AQ$38,$B$11,$B$12,$B$13,$B$14,$B$22,$B$20,$AO$6,$AJ$2,$AJ$3,$AJ43,$AK43,$AN$43,$B$21)</f>
        <v>#NAME?</v>
      </c>
      <c r="AR54" s="114" t="e">
        <f ca="1">_xll.Export_ParabolicVol_VIXLikeCall($F$12:$F$28,$G$12:$G$28,$AI12,AR$38,$B$11,$B$12,$B$13,$B$14,$B$22,$B$20,$AO$6,$AJ$2,$AJ$3,$AJ43,$AK43,$AN$43,$B$21)</f>
        <v>#NAME?</v>
      </c>
      <c r="AS54" s="114" t="e">
        <f ca="1">_xll.Export_ParabolicVol_VIXLikeCall($F$12:$F$28,$G$12:$G$28,$AI12,AS$38,$B$11,$B$12,$B$13,$B$14,$B$22,$B$20,$AO$6,$AJ$2,$AJ$3,$AJ43,$AK43,$AN$43,$B$21)</f>
        <v>#NAME?</v>
      </c>
      <c r="AT54" s="114" t="e">
        <f ca="1">_xll.Export_ParabolicVol_VIXLikeCall($F$12:$F$28,$G$12:$G$28,$AI12,AT$38,$B$11,$B$12,$B$13,$B$14,$B$22,$B$20,$AO$6,$AJ$2,$AJ$3,$AJ43,$AK43,$AN$43,$B$21)</f>
        <v>#NAME?</v>
      </c>
      <c r="AU54" s="114" t="e">
        <f ca="1">_xll.Export_ParabolicVol_VIXLikeCall($F$12:$F$28,$G$12:$G$28,$AI12,AU$38,$B$11,$B$12,$B$13,$B$14,$B$22,$B$20,$AO$6,$AJ$2,$AJ$3,$AJ43,$AK43,$AN$43,$B$21)</f>
        <v>#NAME?</v>
      </c>
      <c r="AV54" s="114" t="e">
        <f ca="1">_xll.Export_ParabolicVol_VIXLikeCall($F$12:$F$28,$G$12:$G$28,$AI12,AV$38,$B$11,$B$12,$B$13,$B$14,$B$22,$B$20,$AO$6,$AJ$2,$AJ$3,$AJ43,$AK43,$AN$43,$B$21)</f>
        <v>#NAME?</v>
      </c>
      <c r="AW54" s="114" t="e">
        <f ca="1">_xll.Export_ParabolicVol_VIXLikeCall($F$12:$F$28,$G$12:$G$28,$AI12,AW$38,$B$11,$B$12,$B$13,$B$14,$B$22,$B$20,$AO$6,$AJ$2,$AJ$3,$AJ43,$AK43,$AN$43,$B$21)</f>
        <v>#NAME?</v>
      </c>
      <c r="AX54" s="114" t="e">
        <f ca="1">_xll.Export_ParabolicVol_VIXLikeCall($F$12:$F$28,$G$12:$G$28,$AI12,AX$38,$B$11,$B$12,$B$13,$B$14,$B$22,$B$20,$AO$6,$AJ$2,$AJ$3,$AJ43,$AK43,$AN$43,$B$21)</f>
        <v>#NAME?</v>
      </c>
      <c r="AY54" s="114" t="e">
        <f ca="1">_xll.Export_ParabolicVol_VIXLikeCall($F$12:$F$28,$G$12:$G$28,$AI12,AY$38,$B$11,$B$12,$B$13,$B$14,$B$22,$B$20,$AO$6,$AJ$2,$AJ$3,$AJ43,$AK43,$AN$43,$B$21)</f>
        <v>#NAME?</v>
      </c>
      <c r="AZ54" s="114" t="e">
        <f ca="1">_xll.Export_ParabolicVol_VIXLikeCall($F$12:$F$28,$G$12:$G$28,$AI12,AZ$38,$B$11,$B$12,$B$13,$B$14,$B$22,$B$20,$AO$6,$AJ$2,$AJ$3,$AJ43,$AK43,$AN$43,$B$21)</f>
        <v>#NAME?</v>
      </c>
      <c r="BA54" s="114" t="e">
        <f ca="1">_xll.Export_ParabolicVol_VIXLikeCall($F$12:$F$28,$G$12:$G$28,$AI12,BA$38,$B$11,$B$12,$B$13,$B$14,$B$22,$B$20,$AO$6,$AJ$2,$AJ$3,$AJ43,$AK43,$AN$43,$B$21)</f>
        <v>#NAME?</v>
      </c>
      <c r="BB54" s="114" t="e">
        <f ca="1">_xll.Export_ParabolicVol_VIXLikeCall($F$12:$F$28,$G$12:$G$28,$AI12,BB$38,$B$11,$B$12,$B$13,$B$14,$B$22,$B$20,$AO$6,$AJ$2,$AJ$3,$AJ43,$AK43,$AN$43,$B$21)</f>
        <v>#NAME?</v>
      </c>
      <c r="BC54" s="114" t="e">
        <f ca="1">_xll.Export_ParabolicVol_VIXLikeCall($F$12:$F$28,$G$12:$G$28,$AI12,BC$38,$B$11,$B$12,$B$13,$B$14,$B$22,$B$20,$AO$6,$AJ$2,$AJ$3,$AJ43,$AK43,$AN$43,$B$21)</f>
        <v>#NAME?</v>
      </c>
      <c r="BD54" s="114" t="e">
        <f ca="1">_xll.Export_ParabolicVol_VIXLikeCall($F$12:$F$28,$G$12:$G$28,$AI12,BD$38,$B$11,$B$12,$B$13,$B$14,$B$22,$B$20,$AO$6,$AJ$2,$AJ$3,$AJ43,$AK43,$AN$43,$B$21)</f>
        <v>#NAME?</v>
      </c>
      <c r="BE54" s="114" t="e">
        <f ca="1">_xll.Export_ParabolicVol_VIXLikeCall($F$12:$F$28,$G$12:$G$28,$AI12,BE$38,$B$11,$B$12,$B$13,$B$14,$B$22,$B$20,$AO$6,$AJ$2,$AJ$3,$AJ43,$AK43,$AN$43,$B$21)</f>
        <v>#NAME?</v>
      </c>
      <c r="BF54" s="114" t="e">
        <f ca="1">_xll.Export_ParabolicVol_VIXLikeCall($F$12:$F$28,$G$12:$G$28,$AI12,BF$38,$B$11,$B$12,$B$13,$B$14,$B$22,$B$20,$AO$6,$AJ$2,$AJ$3,$AJ43,$AK43,$AN$43,$B$21)</f>
        <v>#NAME?</v>
      </c>
      <c r="BG54" s="114" t="e">
        <f ca="1">_xll.Export_ParabolicVol_VIXLikeCall($F$12:$F$28,$G$12:$G$28,$AI12,BG$38,$B$11,$B$12,$B$13,$B$14,$B$22,$B$20,$AO$6,$AJ$2,$AJ$3,$AJ43,$AK43,$AN$43,$B$21)</f>
        <v>#NAME?</v>
      </c>
      <c r="BH54" s="114" t="e">
        <f ca="1">_xll.Export_ParabolicVol_VIXLikeCall($F$12:$F$28,$G$12:$G$28,$AI12,BH$38,$B$11,$B$12,$B$13,$B$14,$B$22,$B$20,$AO$6,$AJ$2,$AJ$3,$AJ43,$AK43,$AN$43,$B$21)</f>
        <v>#NAME?</v>
      </c>
      <c r="BI54" s="114" t="e">
        <f ca="1">_xll.Export_ParabolicVol_VIXLikeCall($F$12:$F$28,$G$12:$G$28,$AI12,BI$38,$B$11,$B$12,$B$13,$B$14,$B$22,$B$20,$AO$6,$AJ$2,$AJ$3,$AJ43,$AK43,$AN$43,$B$21)</f>
        <v>#NAME?</v>
      </c>
      <c r="BJ54" s="114" t="e">
        <f ca="1">_xll.Export_ParabolicVol_VIXLikeCall($F$12:$F$28,$G$12:$G$28,$AI12,BJ$38,$B$11,$B$12,$B$13,$B$14,$B$22,$B$20,$AO$6,$AJ$2,$AJ$3,$AJ43,$AK43,$AN$43,$B$21)</f>
        <v>#NAME?</v>
      </c>
      <c r="BK54" s="114" t="e">
        <f ca="1">_xll.Export_ParabolicVol_VIXLikeCall($F$12:$F$28,$G$12:$G$28,$AI12,BK$38,$B$11,$B$12,$B$13,$B$14,$B$22,$B$20,$AO$6,$AJ$2,$AJ$3,$AJ43,$AK43,$AN$43,$B$21)</f>
        <v>#NAME?</v>
      </c>
      <c r="BL54" s="114" t="e">
        <f ca="1">_xll.Export_ParabolicVol_VIXLikeCall($F$12:$F$28,$G$12:$G$28,$AI12,BL$38,$B$11,$B$12,$B$13,$B$14,$B$22,$B$20,$AO$6,$AJ$2,$AJ$3,$AJ43,$AK43,$AN$43,$B$21)</f>
        <v>#NAME?</v>
      </c>
      <c r="BM54" s="114" t="e">
        <f ca="1">_xll.Export_ParabolicVol_VIXLikeCall($F$12:$F$28,$G$12:$G$28,$AI12,BM$38,$B$11,$B$12,$B$13,$B$14,$B$22,$B$20,$AO$6,$AJ$2,$AJ$3,$AJ43,$AK43,$AN$43,$B$21)</f>
        <v>#NAME?</v>
      </c>
      <c r="BN54" s="115" t="e">
        <f ca="1">_xll.Export_ParabolicVol_VIXLikeCall($F$12:$F$28,$G$12:$G$28,$AI12,BN$38,$B$11,$B$12,$B$13,$B$14,$B$22,$B$20,$AO$6,$AJ$2,$AJ$3,$AJ43,$AK43,$AN$43,$B$21)</f>
        <v>#NAME?</v>
      </c>
    </row>
    <row r="55" spans="13:70" ht="15.75" thickBot="1">
      <c r="M55" s="27">
        <v>4.7</v>
      </c>
      <c r="N55" s="5">
        <f ca="1">_xll.Export_VarianceSwap_ForwardVariance($F$12:$F$29,$G$12:$G$29,M54,M55,$B$21)</f>
        <v>26.168404072759692</v>
      </c>
      <c r="O55" s="42">
        <f t="shared" si="3"/>
        <v>42174</v>
      </c>
      <c r="P55" s="11">
        <f t="shared" ca="1" si="4"/>
        <v>1.270362765229295</v>
      </c>
      <c r="Q55" s="175">
        <f ca="1">_xll.Export_BergomiVolSwapVolatility($P55,$P55,$P55+$AJ$2,Q$39,$B$6,$B$7,$B$8,$B$9,$B$10,$B$11,$B$12,$B$13,$B$14,$B$15,$F$12:$F$28,$G$12:$G$28,$B$22,$B$19,$B$20,$B$21)</f>
        <v>95.829086218787779</v>
      </c>
      <c r="R55" s="175">
        <f ca="1">_xll.Export_BergomiVolSwapVolatility($P55,$P55,$P55+$AJ$2,R$39,$B$6,$B$7,$B$8,$B$9,$B$10,$B$11,$B$12,$B$13,$B$14,$B$15,$F$12:$F$28,$G$12:$G$28,$B$22,$B$19,$B$20,$B$21)</f>
        <v>97.948573030302029</v>
      </c>
      <c r="S55" s="175">
        <f ca="1">_xll.Export_BergomiVolSwapVolatility($P55,$P55,$P55+$AJ$2,S$39,$B$6,$B$7,$B$8,$B$9,$B$10,$B$11,$B$12,$B$13,$B$14,$B$15,$F$12:$F$28,$G$12:$G$28,$B$22,$B$19,$B$20,$B$21)</f>
        <v>100.20418751361362</v>
      </c>
      <c r="T55" s="175">
        <f ca="1">_xll.Export_BergomiVolSwapVolatility($P55,$P55,$P55+$AJ$2,T$39,$B$6,$B$7,$B$8,$B$9,$B$10,$B$11,$B$12,$B$13,$B$14,$B$15,$F$12:$F$28,$G$12:$G$28,$B$22,$B$19,$B$20,$B$21)</f>
        <v>102.5958146538195</v>
      </c>
      <c r="U55" s="175">
        <f ca="1">_xll.Export_BergomiVolSwapVolatility($P55,$P55,$P55+$AJ$2,U$39,$B$6,$B$7,$B$8,$B$9,$B$10,$B$11,$B$12,$B$13,$B$14,$B$15,$F$12:$F$28,$G$12:$G$28,$B$22,$B$19,$B$20,$B$21)</f>
        <v>105.12333246541634</v>
      </c>
      <c r="V55" s="175">
        <f ca="1">_xll.Export_BergomiVolSwapVolatility($P55,$P55,$P55+$AJ$2,V$39,$B$6,$B$7,$B$8,$B$9,$B$10,$B$11,$B$12,$B$13,$B$14,$B$15,$F$12:$F$28,$G$12:$G$28,$B$22,$B$19,$B$20,$B$21)</f>
        <v>107.78661199230075</v>
      </c>
      <c r="W55" s="175">
        <f ca="1">_xll.Export_BergomiVolSwapVolatility($P55,$P55,$P55+$AJ$2,W$39,$B$6,$B$7,$B$8,$B$9,$B$10,$B$11,$B$12,$B$13,$B$14,$B$15,$F$12:$F$28,$G$12:$G$28,$B$22,$B$19,$B$20,$B$21)</f>
        <v>110.58551730776898</v>
      </c>
      <c r="X55" s="175">
        <f ca="1">_xll.Export_BergomiVolSwapVolatility($P55,$P55,$P55+$AJ$2,X$39,$B$6,$B$7,$B$8,$B$9,$B$10,$B$11,$B$12,$B$13,$B$14,$B$15,$F$12:$F$28,$G$12:$G$28,$B$22,$B$19,$B$20,$B$21)</f>
        <v>113.51990551451729</v>
      </c>
      <c r="Y55" s="175">
        <f ca="1">_xll.Export_BergomiVolSwapVolatility($P55,$P55,$P55+$AJ$2,Y$39,$B$6,$B$7,$B$8,$B$9,$B$10,$B$11,$B$12,$B$13,$B$14,$B$15,$F$12:$F$28,$G$12:$G$28,$B$22,$B$19,$B$20,$B$21)</f>
        <v>116.58962674464162</v>
      </c>
      <c r="Z55" s="175">
        <f ca="1">_xll.Export_BergomiVolSwapVolatility($P55,$P55,$P55+$AJ$2,Z$39,$B$6,$B$7,$B$8,$B$9,$B$10,$B$11,$B$12,$B$13,$B$14,$B$15,$F$12:$F$28,$G$12:$G$28,$B$22,$B$19,$B$20,$B$21)</f>
        <v>119.79452415963772</v>
      </c>
      <c r="AA55" s="175">
        <f ca="1">_xll.Export_BergomiVolSwapVolatility($P55,$P55,$P55+$AJ$2,AA$39,$B$6,$B$7,$B$8,$B$9,$B$10,$B$11,$B$12,$B$13,$B$14,$B$15,$F$12:$F$28,$G$12:$G$28,$B$22,$B$19,$B$20,$B$21)</f>
        <v>123.13443395040127</v>
      </c>
      <c r="AB55" s="175">
        <f ca="1">_xll.Export_BergomiVolSwapVolatility($P55,$P55,$P55+$AJ$2,AB$39,$B$6,$B$7,$B$8,$B$9,$B$10,$B$11,$B$12,$B$13,$B$14,$B$15,$F$12:$F$28,$G$12:$G$28,$B$22,$B$19,$B$20,$B$21)</f>
        <v>126.60918533722763</v>
      </c>
      <c r="AC55" s="175">
        <f ca="1">_xll.Export_BergomiVolSwapVolatility($P55,$P55,$P55+$AJ$2,AC$39,$B$6,$B$7,$B$8,$B$9,$B$10,$B$11,$B$12,$B$13,$B$14,$B$15,$F$12:$F$28,$G$12:$G$28,$B$22,$B$19,$B$20,$B$21)</f>
        <v>130.218600569812</v>
      </c>
      <c r="AD55" s="175">
        <f ca="1">_xll.Export_BergomiVolSwapVolatility($P55,$P55,$P55+$AJ$2,AD$39,$B$6,$B$7,$B$8,$B$9,$B$10,$B$11,$B$12,$B$13,$B$14,$B$15,$F$12:$F$28,$G$12:$G$28,$B$22,$B$19,$B$20,$B$21)</f>
        <v>133.96249492724948</v>
      </c>
      <c r="AE55" s="175">
        <f ca="1">_xll.Export_BergomiVolSwapVolatility($P55,$P55,$P55+$AJ$2,AE$39,$B$6,$B$7,$B$8,$B$9,$B$10,$B$11,$B$12,$B$13,$B$14,$B$15,$F$12:$F$28,$G$12:$G$28,$B$22,$B$19,$B$20,$B$21)</f>
        <v>137.84067671803493</v>
      </c>
      <c r="AF55" s="175">
        <f ca="1">_xll.Export_BergomiVolSwapVolatility($P55,$P55,$P55+$AJ$2,AF$39,$B$6,$B$7,$B$8,$B$9,$B$10,$B$11,$B$12,$B$13,$B$14,$B$15,$F$12:$F$28,$G$12:$G$28,$B$22,$B$19,$B$20,$B$21)</f>
        <v>141.85294728006295</v>
      </c>
      <c r="AG55" s="175">
        <f ca="1">_xll.Export_BergomiVolSwapVolatility($P55,$P55,$P55+$AJ$2,AG$39,$B$6,$B$7,$B$8,$B$9,$B$10,$B$11,$B$12,$B$13,$B$14,$B$15,$F$12:$F$28,$G$12:$G$28,$B$22,$B$19,$B$20,$B$21)</f>
        <v>145.9991009806281</v>
      </c>
      <c r="AH55" s="175">
        <f ca="1">_xll.Export_BergomiVolSwapVolatility($P55,$P55,$P55+$AJ$2,AH$39,$B$6,$B$7,$B$8,$B$9,$B$10,$B$11,$B$12,$B$13,$B$14,$B$15,$F$12:$F$28,$G$12:$G$28,$B$22,$B$19,$B$20,$B$21)</f>
        <v>150.2789252164246</v>
      </c>
      <c r="AL55" s="139">
        <f>AL54</f>
        <v>20.25</v>
      </c>
      <c r="AM55" s="139"/>
      <c r="AN55" s="148">
        <v>20.25</v>
      </c>
      <c r="AO55" s="102"/>
      <c r="AP55" s="104" t="s">
        <v>378</v>
      </c>
      <c r="AQ55" s="113" t="e">
        <f ca="1">_xll.Export_ParabolicVol_VIXLikeCall($F$12:$F$28,$G$12:$G$28,$AI13,AQ$38,$B$11,$B$12,$B$13,$B$14,$B$22,$B$20,$AO$6,$AJ$2,$AJ$3,$AJ44,$AK44,$AN$44,$B$21)</f>
        <v>#NAME?</v>
      </c>
      <c r="AR55" s="114" t="e">
        <f ca="1">_xll.Export_ParabolicVol_VIXLikeCall($F$12:$F$28,$G$12:$G$28,$AI13,AR$38,$B$11,$B$12,$B$13,$B$14,$B$22,$B$20,$AO$6,$AJ$2,$AJ$3,$AJ44,$AK44,$AN$44,$B$21)</f>
        <v>#NAME?</v>
      </c>
      <c r="AS55" s="114" t="e">
        <f ca="1">_xll.Export_ParabolicVol_VIXLikeCall($F$12:$F$28,$G$12:$G$28,$AI13,AS$38,$B$11,$B$12,$B$13,$B$14,$B$22,$B$20,$AO$6,$AJ$2,$AJ$3,$AJ44,$AK44,$AN$44,$B$21)</f>
        <v>#NAME?</v>
      </c>
      <c r="AT55" s="114" t="e">
        <f ca="1">_xll.Export_ParabolicVol_VIXLikeCall($F$12:$F$28,$G$12:$G$28,$AI13,AT$38,$B$11,$B$12,$B$13,$B$14,$B$22,$B$20,$AO$6,$AJ$2,$AJ$3,$AJ44,$AK44,$AN$44,$B$21)</f>
        <v>#NAME?</v>
      </c>
      <c r="AU55" s="114" t="e">
        <f ca="1">_xll.Export_ParabolicVol_VIXLikeCall($F$12:$F$28,$G$12:$G$28,$AI13,AU$38,$B$11,$B$12,$B$13,$B$14,$B$22,$B$20,$AO$6,$AJ$2,$AJ$3,$AJ44,$AK44,$AN$44,$B$21)</f>
        <v>#NAME?</v>
      </c>
      <c r="AV55" s="114" t="e">
        <f ca="1">_xll.Export_ParabolicVol_VIXLikeCall($F$12:$F$28,$G$12:$G$28,$AI13,AV$38,$B$11,$B$12,$B$13,$B$14,$B$22,$B$20,$AO$6,$AJ$2,$AJ$3,$AJ44,$AK44,$AN$44,$B$21)</f>
        <v>#NAME?</v>
      </c>
      <c r="AW55" s="114" t="e">
        <f ca="1">_xll.Export_ParabolicVol_VIXLikeCall($F$12:$F$28,$G$12:$G$28,$AI13,AW$38,$B$11,$B$12,$B$13,$B$14,$B$22,$B$20,$AO$6,$AJ$2,$AJ$3,$AJ44,$AK44,$AN$44,$B$21)</f>
        <v>#NAME?</v>
      </c>
      <c r="AX55" s="114" t="e">
        <f ca="1">_xll.Export_ParabolicVol_VIXLikeCall($F$12:$F$28,$G$12:$G$28,$AI13,AX$38,$B$11,$B$12,$B$13,$B$14,$B$22,$B$20,$AO$6,$AJ$2,$AJ$3,$AJ44,$AK44,$AN$44,$B$21)</f>
        <v>#NAME?</v>
      </c>
      <c r="AY55" s="114" t="e">
        <f ca="1">_xll.Export_ParabolicVol_VIXLikeCall($F$12:$F$28,$G$12:$G$28,$AI13,AY$38,$B$11,$B$12,$B$13,$B$14,$B$22,$B$20,$AO$6,$AJ$2,$AJ$3,$AJ44,$AK44,$AN$44,$B$21)</f>
        <v>#NAME?</v>
      </c>
      <c r="AZ55" s="114" t="e">
        <f ca="1">_xll.Export_ParabolicVol_VIXLikeCall($F$12:$F$28,$G$12:$G$28,$AI13,AZ$38,$B$11,$B$12,$B$13,$B$14,$B$22,$B$20,$AO$6,$AJ$2,$AJ$3,$AJ44,$AK44,$AN$44,$B$21)</f>
        <v>#NAME?</v>
      </c>
      <c r="BA55" s="114" t="e">
        <f ca="1">_xll.Export_ParabolicVol_VIXLikeCall($F$12:$F$28,$G$12:$G$28,$AI13,BA$38,$B$11,$B$12,$B$13,$B$14,$B$22,$B$20,$AO$6,$AJ$2,$AJ$3,$AJ44,$AK44,$AN$44,$B$21)</f>
        <v>#NAME?</v>
      </c>
      <c r="BB55" s="114" t="e">
        <f ca="1">_xll.Export_ParabolicVol_VIXLikeCall($F$12:$F$28,$G$12:$G$28,$AI13,BB$38,$B$11,$B$12,$B$13,$B$14,$B$22,$B$20,$AO$6,$AJ$2,$AJ$3,$AJ44,$AK44,$AN$44,$B$21)</f>
        <v>#NAME?</v>
      </c>
      <c r="BC55" s="114" t="e">
        <f ca="1">_xll.Export_ParabolicVol_VIXLikeCall($F$12:$F$28,$G$12:$G$28,$AI13,BC$38,$B$11,$B$12,$B$13,$B$14,$B$22,$B$20,$AO$6,$AJ$2,$AJ$3,$AJ44,$AK44,$AN$44,$B$21)</f>
        <v>#NAME?</v>
      </c>
      <c r="BD55" s="114" t="e">
        <f ca="1">_xll.Export_ParabolicVol_VIXLikeCall($F$12:$F$28,$G$12:$G$28,$AI13,BD$38,$B$11,$B$12,$B$13,$B$14,$B$22,$B$20,$AO$6,$AJ$2,$AJ$3,$AJ44,$AK44,$AN$44,$B$21)</f>
        <v>#NAME?</v>
      </c>
      <c r="BE55" s="114" t="e">
        <f ca="1">_xll.Export_ParabolicVol_VIXLikeCall($F$12:$F$28,$G$12:$G$28,$AI13,BE$38,$B$11,$B$12,$B$13,$B$14,$B$22,$B$20,$AO$6,$AJ$2,$AJ$3,$AJ44,$AK44,$AN$44,$B$21)</f>
        <v>#NAME?</v>
      </c>
      <c r="BF55" s="114" t="e">
        <f ca="1">_xll.Export_ParabolicVol_VIXLikeCall($F$12:$F$28,$G$12:$G$28,$AI13,BF$38,$B$11,$B$12,$B$13,$B$14,$B$22,$B$20,$AO$6,$AJ$2,$AJ$3,$AJ44,$AK44,$AN$44,$B$21)</f>
        <v>#NAME?</v>
      </c>
      <c r="BG55" s="114" t="e">
        <f ca="1">_xll.Export_ParabolicVol_VIXLikeCall($F$12:$F$28,$G$12:$G$28,$AI13,BG$38,$B$11,$B$12,$B$13,$B$14,$B$22,$B$20,$AO$6,$AJ$2,$AJ$3,$AJ44,$AK44,$AN$44,$B$21)</f>
        <v>#NAME?</v>
      </c>
      <c r="BH55" s="114" t="e">
        <f ca="1">_xll.Export_ParabolicVol_VIXLikeCall($F$12:$F$28,$G$12:$G$28,$AI13,BH$38,$B$11,$B$12,$B$13,$B$14,$B$22,$B$20,$AO$6,$AJ$2,$AJ$3,$AJ44,$AK44,$AN$44,$B$21)</f>
        <v>#NAME?</v>
      </c>
      <c r="BI55" s="114" t="e">
        <f ca="1">_xll.Export_ParabolicVol_VIXLikeCall($F$12:$F$28,$G$12:$G$28,$AI13,BI$38,$B$11,$B$12,$B$13,$B$14,$B$22,$B$20,$AO$6,$AJ$2,$AJ$3,$AJ44,$AK44,$AN$44,$B$21)</f>
        <v>#NAME?</v>
      </c>
      <c r="BJ55" s="114" t="e">
        <f ca="1">_xll.Export_ParabolicVol_VIXLikeCall($F$12:$F$28,$G$12:$G$28,$AI13,BJ$38,$B$11,$B$12,$B$13,$B$14,$B$22,$B$20,$AO$6,$AJ$2,$AJ$3,$AJ44,$AK44,$AN$44,$B$21)</f>
        <v>#NAME?</v>
      </c>
      <c r="BK55" s="114" t="e">
        <f ca="1">_xll.Export_ParabolicVol_VIXLikeCall($F$12:$F$28,$G$12:$G$28,$AI13,BK$38,$B$11,$B$12,$B$13,$B$14,$B$22,$B$20,$AO$6,$AJ$2,$AJ$3,$AJ44,$AK44,$AN$44,$B$21)</f>
        <v>#NAME?</v>
      </c>
      <c r="BL55" s="114" t="e">
        <f ca="1">_xll.Export_ParabolicVol_VIXLikeCall($F$12:$F$28,$G$12:$G$28,$AI13,BL$38,$B$11,$B$12,$B$13,$B$14,$B$22,$B$20,$AO$6,$AJ$2,$AJ$3,$AJ44,$AK44,$AN$44,$B$21)</f>
        <v>#NAME?</v>
      </c>
      <c r="BM55" s="114" t="e">
        <f ca="1">_xll.Export_ParabolicVol_VIXLikeCall($F$12:$F$28,$G$12:$G$28,$AI13,BM$38,$B$11,$B$12,$B$13,$B$14,$B$22,$B$20,$AO$6,$AJ$2,$AJ$3,$AJ44,$AK44,$AN$44,$B$21)</f>
        <v>#NAME?</v>
      </c>
      <c r="BN55" s="115" t="e">
        <f ca="1">_xll.Export_ParabolicVol_VIXLikeCall($F$12:$F$28,$G$12:$G$28,$AI13,BN$38,$B$11,$B$12,$B$13,$B$14,$B$22,$B$20,$AO$6,$AJ$2,$AJ$3,$AJ44,$AK44,$AN$44,$B$21)</f>
        <v>#NAME?</v>
      </c>
    </row>
    <row r="56" spans="13:70" ht="15.75" thickBot="1">
      <c r="M56" s="27">
        <v>4.8</v>
      </c>
      <c r="N56" s="5">
        <f ca="1">_xll.Export_VarianceSwap_ForwardVariance($F$12:$F$29,$G$12:$G$29,M55,M56,$B$21)</f>
        <v>26.136795125192002</v>
      </c>
      <c r="O56" s="42">
        <f t="shared" si="3"/>
        <v>42202</v>
      </c>
      <c r="P56" s="11">
        <f t="shared" ca="1" si="4"/>
        <v>1.3470225872689938</v>
      </c>
      <c r="Q56" s="175">
        <f ca="1">_xll.Export_BergomiVolSwapVolatility($P56,$P56,$P56+$AJ$2,Q$39,$B$6,$B$7,$B$8,$B$9,$B$10,$B$11,$B$12,$B$13,$B$14,$B$15,$F$12:$F$28,$G$12:$G$28,$B$22,$B$19,$B$20,$B$21)</f>
        <v>93.560262677070654</v>
      </c>
      <c r="R56" s="175">
        <f ca="1">_xll.Export_BergomiVolSwapVolatility($P56,$P56,$P56+$AJ$2,R$39,$B$6,$B$7,$B$8,$B$9,$B$10,$B$11,$B$12,$B$13,$B$14,$B$15,$F$12:$F$28,$G$12:$G$28,$B$22,$B$19,$B$20,$B$21)</f>
        <v>95.632607864943139</v>
      </c>
      <c r="S56" s="175">
        <f ca="1">_xll.Export_BergomiVolSwapVolatility($P56,$P56,$P56+$AJ$2,S$39,$B$6,$B$7,$B$8,$B$9,$B$10,$B$11,$B$12,$B$13,$B$14,$B$15,$F$12:$F$28,$G$12:$G$28,$B$22,$B$19,$B$20,$B$21)</f>
        <v>97.838066366540929</v>
      </c>
      <c r="T56" s="175">
        <f ca="1">_xll.Export_BergomiVolSwapVolatility($P56,$P56,$P56+$AJ$2,T$39,$B$6,$B$7,$B$8,$B$9,$B$10,$B$11,$B$12,$B$13,$B$14,$B$15,$F$12:$F$28,$G$12:$G$28,$B$22,$B$19,$B$20,$B$21)</f>
        <v>100.17652823639878</v>
      </c>
      <c r="U56" s="175">
        <f ca="1">_xll.Export_BergomiVolSwapVolatility($P56,$P56,$P56+$AJ$2,U$39,$B$6,$B$7,$B$8,$B$9,$B$10,$B$11,$B$12,$B$13,$B$14,$B$15,$F$12:$F$28,$G$12:$G$28,$B$22,$B$19,$B$20,$B$21)</f>
        <v>102.64787686568981</v>
      </c>
      <c r="V56" s="175">
        <f ca="1">_xll.Export_BergomiVolSwapVolatility($P56,$P56,$P56+$AJ$2,V$39,$B$6,$B$7,$B$8,$B$9,$B$10,$B$11,$B$12,$B$13,$B$14,$B$15,$F$12:$F$28,$G$12:$G$28,$B$22,$B$19,$B$20,$B$21)</f>
        <v>105.25198898222577</v>
      </c>
      <c r="W56" s="175">
        <f ca="1">_xll.Export_BergomiVolSwapVolatility($P56,$P56,$P56+$AJ$2,W$39,$B$6,$B$7,$B$8,$B$9,$B$10,$B$11,$B$12,$B$13,$B$14,$B$15,$F$12:$F$28,$G$12:$G$28,$B$22,$B$19,$B$20,$B$21)</f>
        <v>107.98873465045669</v>
      </c>
      <c r="X56" s="175">
        <f ca="1">_xll.Export_BergomiVolSwapVolatility($P56,$P56,$P56+$AJ$2,X$39,$B$6,$B$7,$B$8,$B$9,$B$10,$B$11,$B$12,$B$13,$B$14,$B$15,$F$12:$F$28,$G$12:$G$28,$B$22,$B$19,$B$20,$B$21)</f>
        <v>110.8579772714712</v>
      </c>
      <c r="Y56" s="175">
        <f ca="1">_xll.Export_BergomiVolSwapVolatility($P56,$P56,$P56+$AJ$2,Y$39,$B$6,$B$7,$B$8,$B$9,$B$10,$B$11,$B$12,$B$13,$B$14,$B$15,$F$12:$F$28,$G$12:$G$28,$B$22,$B$19,$B$20,$B$21)</f>
        <v>113.85957358299635</v>
      </c>
      <c r="Z56" s="175">
        <f ca="1">_xll.Export_BergomiVolSwapVolatility($P56,$P56,$P56+$AJ$2,Z$39,$B$6,$B$7,$B$8,$B$9,$B$10,$B$11,$B$12,$B$13,$B$14,$B$15,$F$12:$F$28,$G$12:$G$28,$B$22,$B$19,$B$20,$B$21)</f>
        <v>116.99337365939766</v>
      </c>
      <c r="AA56" s="175">
        <f ca="1">_xll.Export_BergomiVolSwapVolatility($P56,$P56,$P56+$AJ$2,AA$39,$B$6,$B$7,$B$8,$B$9,$B$10,$B$11,$B$12,$B$13,$B$14,$B$15,$F$12:$F$28,$G$12:$G$28,$B$22,$B$19,$B$20,$B$21)</f>
        <v>120.25922091167914</v>
      </c>
      <c r="AB56" s="175">
        <f ca="1">_xll.Export_BergomiVolSwapVolatility($P56,$P56,$P56+$AJ$2,AB$39,$B$6,$B$7,$B$8,$B$9,$B$10,$B$11,$B$12,$B$13,$B$14,$B$15,$F$12:$F$28,$G$12:$G$28,$B$22,$B$19,$B$20,$B$21)</f>
        <v>123.65695208748318</v>
      </c>
      <c r="AC56" s="175">
        <f ca="1">_xll.Export_BergomiVolSwapVolatility($P56,$P56,$P56+$AJ$2,AC$39,$B$6,$B$7,$B$8,$B$9,$B$10,$B$11,$B$12,$B$13,$B$14,$B$15,$F$12:$F$28,$G$12:$G$28,$B$22,$B$19,$B$20,$B$21)</f>
        <v>127.1863972710908</v>
      </c>
      <c r="AD56" s="175">
        <f ca="1">_xll.Export_BergomiVolSwapVolatility($P56,$P56,$P56+$AJ$2,AD$39,$B$6,$B$7,$B$8,$B$9,$B$10,$B$11,$B$12,$B$13,$B$14,$B$15,$F$12:$F$28,$G$12:$G$28,$B$22,$B$19,$B$20,$B$21)</f>
        <v>130.84737988342133</v>
      </c>
      <c r="AE56" s="175">
        <f ca="1">_xll.Export_BergomiVolSwapVolatility($P56,$P56,$P56+$AJ$2,AE$39,$B$6,$B$7,$B$8,$B$9,$B$10,$B$11,$B$12,$B$13,$B$14,$B$15,$F$12:$F$28,$G$12:$G$28,$B$22,$B$19,$B$20,$B$21)</f>
        <v>134.63971668203268</v>
      </c>
      <c r="AF56" s="175">
        <f ca="1">_xll.Export_BergomiVolSwapVolatility($P56,$P56,$P56+$AJ$2,AF$39,$B$6,$B$7,$B$8,$B$9,$B$10,$B$11,$B$12,$B$13,$B$14,$B$15,$F$12:$F$28,$G$12:$G$28,$B$22,$B$19,$B$20,$B$21)</f>
        <v>138.56321776112111</v>
      </c>
      <c r="AG56" s="175">
        <f ca="1">_xll.Export_BergomiVolSwapVolatility($P56,$P56,$P56+$AJ$2,AG$39,$B$6,$B$7,$B$8,$B$9,$B$10,$B$11,$B$12,$B$13,$B$14,$B$15,$F$12:$F$28,$G$12:$G$28,$B$22,$B$19,$B$20,$B$21)</f>
        <v>142.6176865515215</v>
      </c>
      <c r="AH56" s="175">
        <f ca="1">_xll.Export_BergomiVolSwapVolatility($P56,$P56,$P56+$AJ$2,AH$39,$B$6,$B$7,$B$8,$B$9,$B$10,$B$11,$B$12,$B$13,$B$14,$B$15,$F$12:$F$28,$G$12:$G$28,$B$22,$B$19,$B$20,$B$21)</f>
        <v>146.80291982070705</v>
      </c>
      <c r="AJ56" s="177">
        <f ca="1">(AK56-$B$4)/365.25</f>
        <v>0.26830937713894593</v>
      </c>
      <c r="AK56" s="50">
        <v>41808</v>
      </c>
      <c r="AL56" s="139">
        <f>AN11</f>
        <v>20.65</v>
      </c>
      <c r="AM56" s="139"/>
      <c r="AN56" s="148">
        <v>20.48</v>
      </c>
      <c r="AO56" s="102">
        <v>6</v>
      </c>
      <c r="AP56" s="104" t="s">
        <v>377</v>
      </c>
      <c r="AQ56" s="113" t="e">
        <f ca="1">_xll.Export_ParabolicVol_VIXLikeCall($F$12:$F$28,$G$12:$G$28,$AI14,AQ$38,$B$11,$B$12,$B$13,$B$14,$B$22,$B$20,$AO$6,$AJ$2,$AJ$3,$AJ45,$AK45,$AN$45,$B$21)</f>
        <v>#NAME?</v>
      </c>
      <c r="AR56" s="114" t="e">
        <f ca="1">_xll.Export_ParabolicVol_VIXLikeCall($F$12:$F$28,$G$12:$G$28,$AI14,AR$38,$B$11,$B$12,$B$13,$B$14,$B$22,$B$20,$AO$6,$AJ$2,$AJ$3,$AJ45,$AK45,$AN$45,$B$21)</f>
        <v>#NAME?</v>
      </c>
      <c r="AS56" s="114" t="e">
        <f ca="1">_xll.Export_ParabolicVol_VIXLikeCall($F$12:$F$28,$G$12:$G$28,$AI14,AS$38,$B$11,$B$12,$B$13,$B$14,$B$22,$B$20,$AO$6,$AJ$2,$AJ$3,$AJ45,$AK45,$AN$45,$B$21)</f>
        <v>#NAME?</v>
      </c>
      <c r="AT56" s="114" t="e">
        <f ca="1">_xll.Export_ParabolicVol_VIXLikeCall($F$12:$F$28,$G$12:$G$28,$AI14,AT$38,$B$11,$B$12,$B$13,$B$14,$B$22,$B$20,$AO$6,$AJ$2,$AJ$3,$AJ45,$AK45,$AN$45,$B$21)</f>
        <v>#NAME?</v>
      </c>
      <c r="AU56" s="114" t="e">
        <f ca="1">_xll.Export_ParabolicVol_VIXLikeCall($F$12:$F$28,$G$12:$G$28,$AI14,AU$38,$B$11,$B$12,$B$13,$B$14,$B$22,$B$20,$AO$6,$AJ$2,$AJ$3,$AJ45,$AK45,$AN$45,$B$21)</f>
        <v>#NAME?</v>
      </c>
      <c r="AV56" s="114" t="e">
        <f ca="1">_xll.Export_ParabolicVol_VIXLikeCall($F$12:$F$28,$G$12:$G$28,$AI14,AV$38,$B$11,$B$12,$B$13,$B$14,$B$22,$B$20,$AO$6,$AJ$2,$AJ$3,$AJ45,$AK45,$AN$45,$B$21)</f>
        <v>#NAME?</v>
      </c>
      <c r="AW56" s="114" t="e">
        <f ca="1">_xll.Export_ParabolicVol_VIXLikeCall($F$12:$F$28,$G$12:$G$28,$AI14,AW$38,$B$11,$B$12,$B$13,$B$14,$B$22,$B$20,$AO$6,$AJ$2,$AJ$3,$AJ45,$AK45,$AN$45,$B$21)</f>
        <v>#NAME?</v>
      </c>
      <c r="AX56" s="114" t="e">
        <f ca="1">_xll.Export_ParabolicVol_VIXLikeCall($F$12:$F$28,$G$12:$G$28,$AI14,AX$38,$B$11,$B$12,$B$13,$B$14,$B$22,$B$20,$AO$6,$AJ$2,$AJ$3,$AJ45,$AK45,$AN$45,$B$21)</f>
        <v>#NAME?</v>
      </c>
      <c r="AY56" s="114" t="e">
        <f ca="1">_xll.Export_ParabolicVol_VIXLikeCall($F$12:$F$28,$G$12:$G$28,$AI14,AY$38,$B$11,$B$12,$B$13,$B$14,$B$22,$B$20,$AO$6,$AJ$2,$AJ$3,$AJ45,$AK45,$AN$45,$B$21)</f>
        <v>#NAME?</v>
      </c>
      <c r="AZ56" s="114" t="e">
        <f ca="1">_xll.Export_ParabolicVol_VIXLikeCall($F$12:$F$28,$G$12:$G$28,$AI14,AZ$38,$B$11,$B$12,$B$13,$B$14,$B$22,$B$20,$AO$6,$AJ$2,$AJ$3,$AJ45,$AK45,$AN$45,$B$21)</f>
        <v>#NAME?</v>
      </c>
      <c r="BA56" s="114" t="e">
        <f ca="1">_xll.Export_ParabolicVol_VIXLikeCall($F$12:$F$28,$G$12:$G$28,$AI14,BA$38,$B$11,$B$12,$B$13,$B$14,$B$22,$B$20,$AO$6,$AJ$2,$AJ$3,$AJ45,$AK45,$AN$45,$B$21)</f>
        <v>#NAME?</v>
      </c>
      <c r="BB56" s="114" t="e">
        <f ca="1">_xll.Export_ParabolicVol_VIXLikeCall($F$12:$F$28,$G$12:$G$28,$AI14,BB$38,$B$11,$B$12,$B$13,$B$14,$B$22,$B$20,$AO$6,$AJ$2,$AJ$3,$AJ45,$AK45,$AN$45,$B$21)</f>
        <v>#NAME?</v>
      </c>
      <c r="BC56" s="114" t="e">
        <f ca="1">_xll.Export_ParabolicVol_VIXLikeCall($F$12:$F$28,$G$12:$G$28,$AI14,BC$38,$B$11,$B$12,$B$13,$B$14,$B$22,$B$20,$AO$6,$AJ$2,$AJ$3,$AJ45,$AK45,$AN$45,$B$21)</f>
        <v>#NAME?</v>
      </c>
      <c r="BD56" s="114" t="e">
        <f ca="1">_xll.Export_ParabolicVol_VIXLikeCall($F$12:$F$28,$G$12:$G$28,$AI14,BD$38,$B$11,$B$12,$B$13,$B$14,$B$22,$B$20,$AO$6,$AJ$2,$AJ$3,$AJ45,$AK45,$AN$45,$B$21)</f>
        <v>#NAME?</v>
      </c>
      <c r="BE56" s="114" t="e">
        <f ca="1">_xll.Export_ParabolicVol_VIXLikeCall($F$12:$F$28,$G$12:$G$28,$AI14,BE$38,$B$11,$B$12,$B$13,$B$14,$B$22,$B$20,$AO$6,$AJ$2,$AJ$3,$AJ45,$AK45,$AN$45,$B$21)</f>
        <v>#NAME?</v>
      </c>
      <c r="BF56" s="114" t="e">
        <f ca="1">_xll.Export_ParabolicVol_VIXLikeCall($F$12:$F$28,$G$12:$G$28,$AI14,BF$38,$B$11,$B$12,$B$13,$B$14,$B$22,$B$20,$AO$6,$AJ$2,$AJ$3,$AJ45,$AK45,$AN$45,$B$21)</f>
        <v>#NAME?</v>
      </c>
      <c r="BG56" s="114" t="e">
        <f ca="1">_xll.Export_ParabolicVol_VIXLikeCall($F$12:$F$28,$G$12:$G$28,$AI14,BG$38,$B$11,$B$12,$B$13,$B$14,$B$22,$B$20,$AO$6,$AJ$2,$AJ$3,$AJ45,$AK45,$AN$45,$B$21)</f>
        <v>#NAME?</v>
      </c>
      <c r="BH56" s="114" t="e">
        <f ca="1">_xll.Export_ParabolicVol_VIXLikeCall($F$12:$F$28,$G$12:$G$28,$AI14,BH$38,$B$11,$B$12,$B$13,$B$14,$B$22,$B$20,$AO$6,$AJ$2,$AJ$3,$AJ45,$AK45,$AN$45,$B$21)</f>
        <v>#NAME?</v>
      </c>
      <c r="BI56" s="114" t="e">
        <f ca="1">_xll.Export_ParabolicVol_VIXLikeCall($F$12:$F$28,$G$12:$G$28,$AI14,BI$38,$B$11,$B$12,$B$13,$B$14,$B$22,$B$20,$AO$6,$AJ$2,$AJ$3,$AJ45,$AK45,$AN$45,$B$21)</f>
        <v>#NAME?</v>
      </c>
      <c r="BJ56" s="114" t="e">
        <f ca="1">_xll.Export_ParabolicVol_VIXLikeCall($F$12:$F$28,$G$12:$G$28,$AI14,BJ$38,$B$11,$B$12,$B$13,$B$14,$B$22,$B$20,$AO$6,$AJ$2,$AJ$3,$AJ45,$AK45,$AN$45,$B$21)</f>
        <v>#NAME?</v>
      </c>
      <c r="BK56" s="114" t="e">
        <f ca="1">_xll.Export_ParabolicVol_VIXLikeCall($F$12:$F$28,$G$12:$G$28,$AI14,BK$38,$B$11,$B$12,$B$13,$B$14,$B$22,$B$20,$AO$6,$AJ$2,$AJ$3,$AJ45,$AK45,$AN$45,$B$21)</f>
        <v>#NAME?</v>
      </c>
      <c r="BL56" s="114" t="e">
        <f ca="1">_xll.Export_ParabolicVol_VIXLikeCall($F$12:$F$28,$G$12:$G$28,$AI14,BL$38,$B$11,$B$12,$B$13,$B$14,$B$22,$B$20,$AO$6,$AJ$2,$AJ$3,$AJ45,$AK45,$AN$45,$B$21)</f>
        <v>#NAME?</v>
      </c>
      <c r="BM56" s="114" t="e">
        <f ca="1">_xll.Export_ParabolicVol_VIXLikeCall($F$12:$F$28,$G$12:$G$28,$AI14,BM$38,$B$11,$B$12,$B$13,$B$14,$B$22,$B$20,$AO$6,$AJ$2,$AJ$3,$AJ45,$AK45,$AN$45,$B$21)</f>
        <v>#NAME?</v>
      </c>
      <c r="BN56" s="115" t="e">
        <f ca="1">_xll.Export_ParabolicVol_VIXLikeCall($F$12:$F$28,$G$12:$G$28,$AI14,BN$38,$B$11,$B$12,$B$13,$B$14,$B$22,$B$20,$AO$6,$AJ$2,$AJ$3,$AJ45,$AK45,$AN$45,$B$21)</f>
        <v>#NAME?</v>
      </c>
    </row>
    <row r="57" spans="13:70" ht="15.75" thickBot="1">
      <c r="M57" s="27">
        <v>4.9000000000000004</v>
      </c>
      <c r="N57" s="5">
        <f ca="1">_xll.Export_VarianceSwap_ForwardVariance($F$12:$F$29,$G$12:$G$29,M56,M57,$B$21)</f>
        <v>26.098173173177923</v>
      </c>
      <c r="O57" s="42">
        <f t="shared" si="3"/>
        <v>42237</v>
      </c>
      <c r="P57" s="11">
        <f t="shared" ca="1" si="4"/>
        <v>1.4428473648186173</v>
      </c>
      <c r="Q57" s="175">
        <f ca="1">_xll.Export_BergomiVolSwapVolatility($P57,$P57,$P57+$AJ$2,Q$39,$B$6,$B$7,$B$8,$B$9,$B$10,$B$11,$B$12,$B$13,$B$14,$B$15,$F$12:$F$28,$G$12:$G$28,$B$22,$B$19,$B$20,$B$21)</f>
        <v>91.070388212543122</v>
      </c>
      <c r="R57" s="175">
        <f ca="1">_xll.Export_BergomiVolSwapVolatility($P57,$P57,$P57+$AJ$2,R$39,$B$6,$B$7,$B$8,$B$9,$B$10,$B$11,$B$12,$B$13,$B$14,$B$15,$F$12:$F$28,$G$12:$G$28,$B$22,$B$19,$B$20,$B$21)</f>
        <v>93.105092507008749</v>
      </c>
      <c r="S57" s="175">
        <f ca="1">_xll.Export_BergomiVolSwapVolatility($P57,$P57,$P57+$AJ$2,S$39,$B$6,$B$7,$B$8,$B$9,$B$10,$B$11,$B$12,$B$13,$B$14,$B$15,$F$12:$F$28,$G$12:$G$28,$B$22,$B$19,$B$20,$B$21)</f>
        <v>95.270502819302308</v>
      </c>
      <c r="T57" s="175">
        <f ca="1">_xll.Export_BergomiVolSwapVolatility($P57,$P57,$P57+$AJ$2,T$39,$B$6,$B$7,$B$8,$B$9,$B$10,$B$11,$B$12,$B$13,$B$14,$B$15,$F$12:$F$28,$G$12:$G$28,$B$22,$B$19,$B$20,$B$21)</f>
        <v>97.566513169365777</v>
      </c>
      <c r="U57" s="175">
        <f ca="1">_xll.Export_BergomiVolSwapVolatility($P57,$P57,$P57+$AJ$2,U$39,$B$6,$B$7,$B$8,$B$9,$B$10,$B$11,$B$12,$B$13,$B$14,$B$15,$F$12:$F$28,$G$12:$G$28,$B$22,$B$19,$B$20,$B$21)</f>
        <v>99.993011154107265</v>
      </c>
      <c r="V57" s="175">
        <f ca="1">_xll.Export_BergomiVolSwapVolatility($P57,$P57,$P57+$AJ$2,V$39,$B$6,$B$7,$B$8,$B$9,$B$10,$B$11,$B$12,$B$13,$B$14,$B$15,$F$12:$F$28,$G$12:$G$28,$B$22,$B$19,$B$20,$B$21)</f>
        <v>102.54987794740111</v>
      </c>
      <c r="W57" s="175">
        <f ca="1">_xll.Export_BergomiVolSwapVolatility($P57,$P57,$P57+$AJ$2,W$39,$B$6,$B$7,$B$8,$B$9,$B$10,$B$11,$B$12,$B$13,$B$14,$B$15,$F$12:$F$28,$G$12:$G$28,$B$22,$B$19,$B$20,$B$21)</f>
        <v>105.23698830008772</v>
      </c>
      <c r="X57" s="175">
        <f ca="1">_xll.Export_BergomiVolSwapVolatility($P57,$P57,$P57+$AJ$2,X$39,$B$6,$B$7,$B$8,$B$9,$B$10,$B$11,$B$12,$B$13,$B$14,$B$15,$F$12:$F$28,$G$12:$G$28,$B$22,$B$19,$B$20,$B$21)</f>
        <v>108.05421053997381</v>
      </c>
      <c r="Y57" s="175">
        <f ca="1">_xll.Export_BergomiVolSwapVolatility($P57,$P57,$P57+$AJ$2,Y$39,$B$6,$B$7,$B$8,$B$9,$B$10,$B$11,$B$12,$B$13,$B$14,$B$15,$F$12:$F$28,$G$12:$G$28,$B$22,$B$19,$B$20,$B$21)</f>
        <v>111.00140657183222</v>
      </c>
      <c r="Z57" s="175">
        <f ca="1">_xll.Export_BergomiVolSwapVolatility($P57,$P57,$P57+$AJ$2,Z$39,$B$6,$B$7,$B$8,$B$9,$B$10,$B$11,$B$12,$B$13,$B$14,$B$15,$F$12:$F$28,$G$12:$G$28,$B$22,$B$19,$B$20,$B$21)</f>
        <v>114.07843187740197</v>
      </c>
      <c r="AA57" s="175">
        <f ca="1">_xll.Export_BergomiVolSwapVolatility($P57,$P57,$P57+$AJ$2,AA$39,$B$6,$B$7,$B$8,$B$9,$B$10,$B$11,$B$12,$B$13,$B$14,$B$15,$F$12:$F$28,$G$12:$G$28,$B$22,$B$19,$B$20,$B$21)</f>
        <v>117.28513551538822</v>
      </c>
      <c r="AB57" s="175">
        <f ca="1">_xll.Export_BergomiVolSwapVolatility($P57,$P57,$P57+$AJ$2,AB$39,$B$6,$B$7,$B$8,$B$9,$B$10,$B$11,$B$12,$B$13,$B$14,$B$15,$F$12:$F$28,$G$12:$G$28,$B$22,$B$19,$B$20,$B$21)</f>
        <v>120.62136012146236</v>
      </c>
      <c r="AC57" s="175">
        <f ca="1">_xll.Export_BergomiVolSwapVolatility($P57,$P57,$P57+$AJ$2,AC$39,$B$6,$B$7,$B$8,$B$9,$B$10,$B$11,$B$12,$B$13,$B$14,$B$15,$F$12:$F$28,$G$12:$G$28,$B$22,$B$19,$B$20,$B$21)</f>
        <v>124.08694190826199</v>
      </c>
      <c r="AD57" s="175">
        <f ca="1">_xll.Export_BergomiVolSwapVolatility($P57,$P57,$P57+$AJ$2,AD$39,$B$6,$B$7,$B$8,$B$9,$B$10,$B$11,$B$12,$B$13,$B$14,$B$15,$F$12:$F$28,$G$12:$G$28,$B$22,$B$19,$B$20,$B$21)</f>
        <v>127.68171066539078</v>
      </c>
      <c r="AE57" s="175">
        <f ca="1">_xll.Export_BergomiVolSwapVolatility($P57,$P57,$P57+$AJ$2,AE$39,$B$6,$B$7,$B$8,$B$9,$B$10,$B$11,$B$12,$B$13,$B$14,$B$15,$F$12:$F$28,$G$12:$G$28,$B$22,$B$19,$B$20,$B$21)</f>
        <v>131.40548975941869</v>
      </c>
      <c r="AF57" s="175">
        <f ca="1">_xll.Export_BergomiVolSwapVolatility($P57,$P57,$P57+$AJ$2,AF$39,$B$6,$B$7,$B$8,$B$9,$B$10,$B$11,$B$12,$B$13,$B$14,$B$15,$F$12:$F$28,$G$12:$G$28,$B$22,$B$19,$B$20,$B$21)</f>
        <v>135.25809613388176</v>
      </c>
      <c r="AG57" s="175">
        <f ca="1">_xll.Export_BergomiVolSwapVolatility($P57,$P57,$P57+$AJ$2,AG$39,$B$6,$B$7,$B$8,$B$9,$B$10,$B$11,$B$12,$B$13,$B$14,$B$15,$F$12:$F$28,$G$12:$G$28,$B$22,$B$19,$B$20,$B$21)</f>
        <v>139.23934030928231</v>
      </c>
      <c r="AH57" s="175">
        <f ca="1">_xll.Export_BergomiVolSwapVolatility($P57,$P57,$P57+$AJ$2,AH$39,$B$6,$B$7,$B$8,$B$9,$B$10,$B$11,$B$12,$B$13,$B$14,$B$15,$F$12:$F$28,$G$12:$G$28,$B$22,$B$19,$B$20,$B$21)</f>
        <v>143.34902638308878</v>
      </c>
      <c r="AL57" s="139">
        <f>AL56</f>
        <v>20.65</v>
      </c>
      <c r="AM57" s="139"/>
      <c r="AN57" s="148">
        <v>20.48</v>
      </c>
      <c r="AO57" s="102"/>
      <c r="AP57" s="104" t="s">
        <v>378</v>
      </c>
      <c r="AQ57" s="113" t="e">
        <f ca="1">_xll.Export_ParabolicVol_VIXLikeCall($F$12:$F$28,$G$12:$G$28,$AI15,AQ$38,$B$11,$B$12,$B$13,$B$14,$B$22,$B$20,$AO$6,$AJ$2,$AJ$3,$AJ46,$AK46,$AN$46,$B$21)</f>
        <v>#NAME?</v>
      </c>
      <c r="AR57" s="114" t="e">
        <f ca="1">_xll.Export_ParabolicVol_VIXLikeCall($F$12:$F$28,$G$12:$G$28,$AI15,AR$38,$B$11,$B$12,$B$13,$B$14,$B$22,$B$20,$AO$6,$AJ$2,$AJ$3,$AJ46,$AK46,$AN$46,$B$21)</f>
        <v>#NAME?</v>
      </c>
      <c r="AS57" s="114" t="e">
        <f ca="1">_xll.Export_ParabolicVol_VIXLikeCall($F$12:$F$28,$G$12:$G$28,$AI15,AS$38,$B$11,$B$12,$B$13,$B$14,$B$22,$B$20,$AO$6,$AJ$2,$AJ$3,$AJ46,$AK46,$AN$46,$B$21)</f>
        <v>#NAME?</v>
      </c>
      <c r="AT57" s="114" t="e">
        <f ca="1">_xll.Export_ParabolicVol_VIXLikeCall($F$12:$F$28,$G$12:$G$28,$AI15,AT$38,$B$11,$B$12,$B$13,$B$14,$B$22,$B$20,$AO$6,$AJ$2,$AJ$3,$AJ46,$AK46,$AN$46,$B$21)</f>
        <v>#NAME?</v>
      </c>
      <c r="AU57" s="114" t="e">
        <f ca="1">_xll.Export_ParabolicVol_VIXLikeCall($F$12:$F$28,$G$12:$G$28,$AI15,AU$38,$B$11,$B$12,$B$13,$B$14,$B$22,$B$20,$AO$6,$AJ$2,$AJ$3,$AJ46,$AK46,$AN$46,$B$21)</f>
        <v>#NAME?</v>
      </c>
      <c r="AV57" s="114" t="e">
        <f ca="1">_xll.Export_ParabolicVol_VIXLikeCall($F$12:$F$28,$G$12:$G$28,$AI15,AV$38,$B$11,$B$12,$B$13,$B$14,$B$22,$B$20,$AO$6,$AJ$2,$AJ$3,$AJ46,$AK46,$AN$46,$B$21)</f>
        <v>#NAME?</v>
      </c>
      <c r="AW57" s="114" t="e">
        <f ca="1">_xll.Export_ParabolicVol_VIXLikeCall($F$12:$F$28,$G$12:$G$28,$AI15,AW$38,$B$11,$B$12,$B$13,$B$14,$B$22,$B$20,$AO$6,$AJ$2,$AJ$3,$AJ46,$AK46,$AN$46,$B$21)</f>
        <v>#NAME?</v>
      </c>
      <c r="AX57" s="114" t="e">
        <f ca="1">_xll.Export_ParabolicVol_VIXLikeCall($F$12:$F$28,$G$12:$G$28,$AI15,AX$38,$B$11,$B$12,$B$13,$B$14,$B$22,$B$20,$AO$6,$AJ$2,$AJ$3,$AJ46,$AK46,$AN$46,$B$21)</f>
        <v>#NAME?</v>
      </c>
      <c r="AY57" s="114" t="e">
        <f ca="1">_xll.Export_ParabolicVol_VIXLikeCall($F$12:$F$28,$G$12:$G$28,$AI15,AY$38,$B$11,$B$12,$B$13,$B$14,$B$22,$B$20,$AO$6,$AJ$2,$AJ$3,$AJ46,$AK46,$AN$46,$B$21)</f>
        <v>#NAME?</v>
      </c>
      <c r="AZ57" s="114" t="e">
        <f ca="1">_xll.Export_ParabolicVol_VIXLikeCall($F$12:$F$28,$G$12:$G$28,$AI15,AZ$38,$B$11,$B$12,$B$13,$B$14,$B$22,$B$20,$AO$6,$AJ$2,$AJ$3,$AJ46,$AK46,$AN$46,$B$21)</f>
        <v>#NAME?</v>
      </c>
      <c r="BA57" s="114" t="e">
        <f ca="1">_xll.Export_ParabolicVol_VIXLikeCall($F$12:$F$28,$G$12:$G$28,$AI15,BA$38,$B$11,$B$12,$B$13,$B$14,$B$22,$B$20,$AO$6,$AJ$2,$AJ$3,$AJ46,$AK46,$AN$46,$B$21)</f>
        <v>#NAME?</v>
      </c>
      <c r="BB57" s="114" t="e">
        <f ca="1">_xll.Export_ParabolicVol_VIXLikeCall($F$12:$F$28,$G$12:$G$28,$AI15,BB$38,$B$11,$B$12,$B$13,$B$14,$B$22,$B$20,$AO$6,$AJ$2,$AJ$3,$AJ46,$AK46,$AN$46,$B$21)</f>
        <v>#NAME?</v>
      </c>
      <c r="BC57" s="114" t="e">
        <f ca="1">_xll.Export_ParabolicVol_VIXLikeCall($F$12:$F$28,$G$12:$G$28,$AI15,BC$38,$B$11,$B$12,$B$13,$B$14,$B$22,$B$20,$AO$6,$AJ$2,$AJ$3,$AJ46,$AK46,$AN$46,$B$21)</f>
        <v>#NAME?</v>
      </c>
      <c r="BD57" s="114" t="e">
        <f ca="1">_xll.Export_ParabolicVol_VIXLikeCall($F$12:$F$28,$G$12:$G$28,$AI15,BD$38,$B$11,$B$12,$B$13,$B$14,$B$22,$B$20,$AO$6,$AJ$2,$AJ$3,$AJ46,$AK46,$AN$46,$B$21)</f>
        <v>#NAME?</v>
      </c>
      <c r="BE57" s="114" t="e">
        <f ca="1">_xll.Export_ParabolicVol_VIXLikeCall($F$12:$F$28,$G$12:$G$28,$AI15,BE$38,$B$11,$B$12,$B$13,$B$14,$B$22,$B$20,$AO$6,$AJ$2,$AJ$3,$AJ46,$AK46,$AN$46,$B$21)</f>
        <v>#NAME?</v>
      </c>
      <c r="BF57" s="114" t="e">
        <f ca="1">_xll.Export_ParabolicVol_VIXLikeCall($F$12:$F$28,$G$12:$G$28,$AI15,BF$38,$B$11,$B$12,$B$13,$B$14,$B$22,$B$20,$AO$6,$AJ$2,$AJ$3,$AJ46,$AK46,$AN$46,$B$21)</f>
        <v>#NAME?</v>
      </c>
      <c r="BG57" s="114" t="e">
        <f ca="1">_xll.Export_ParabolicVol_VIXLikeCall($F$12:$F$28,$G$12:$G$28,$AI15,BG$38,$B$11,$B$12,$B$13,$B$14,$B$22,$B$20,$AO$6,$AJ$2,$AJ$3,$AJ46,$AK46,$AN$46,$B$21)</f>
        <v>#NAME?</v>
      </c>
      <c r="BH57" s="114" t="e">
        <f ca="1">_xll.Export_ParabolicVol_VIXLikeCall($F$12:$F$28,$G$12:$G$28,$AI15,BH$38,$B$11,$B$12,$B$13,$B$14,$B$22,$B$20,$AO$6,$AJ$2,$AJ$3,$AJ46,$AK46,$AN$46,$B$21)</f>
        <v>#NAME?</v>
      </c>
      <c r="BI57" s="114" t="e">
        <f ca="1">_xll.Export_ParabolicVol_VIXLikeCall($F$12:$F$28,$G$12:$G$28,$AI15,BI$38,$B$11,$B$12,$B$13,$B$14,$B$22,$B$20,$AO$6,$AJ$2,$AJ$3,$AJ46,$AK46,$AN$46,$B$21)</f>
        <v>#NAME?</v>
      </c>
      <c r="BJ57" s="114" t="e">
        <f ca="1">_xll.Export_ParabolicVol_VIXLikeCall($F$12:$F$28,$G$12:$G$28,$AI15,BJ$38,$B$11,$B$12,$B$13,$B$14,$B$22,$B$20,$AO$6,$AJ$2,$AJ$3,$AJ46,$AK46,$AN$46,$B$21)</f>
        <v>#NAME?</v>
      </c>
      <c r="BK57" s="114" t="e">
        <f ca="1">_xll.Export_ParabolicVol_VIXLikeCall($F$12:$F$28,$G$12:$G$28,$AI15,BK$38,$B$11,$B$12,$B$13,$B$14,$B$22,$B$20,$AO$6,$AJ$2,$AJ$3,$AJ46,$AK46,$AN$46,$B$21)</f>
        <v>#NAME?</v>
      </c>
      <c r="BL57" s="114" t="e">
        <f ca="1">_xll.Export_ParabolicVol_VIXLikeCall($F$12:$F$28,$G$12:$G$28,$AI15,BL$38,$B$11,$B$12,$B$13,$B$14,$B$22,$B$20,$AO$6,$AJ$2,$AJ$3,$AJ46,$AK46,$AN$46,$B$21)</f>
        <v>#NAME?</v>
      </c>
      <c r="BM57" s="114" t="e">
        <f ca="1">_xll.Export_ParabolicVol_VIXLikeCall($F$12:$F$28,$G$12:$G$28,$AI15,BM$38,$B$11,$B$12,$B$13,$B$14,$B$22,$B$20,$AO$6,$AJ$2,$AJ$3,$AJ46,$AK46,$AN$46,$B$21)</f>
        <v>#NAME?</v>
      </c>
      <c r="BN57" s="115" t="e">
        <f ca="1">_xll.Export_ParabolicVol_VIXLikeCall($F$12:$F$28,$G$12:$G$28,$AI15,BN$38,$B$11,$B$12,$B$13,$B$14,$B$22,$B$20,$AO$6,$AJ$2,$AJ$3,$AJ46,$AK46,$AN$46,$B$21)</f>
        <v>#NAME?</v>
      </c>
    </row>
    <row r="58" spans="13:70" ht="15.75" thickBot="1">
      <c r="M58" s="27">
        <v>5</v>
      </c>
      <c r="N58" s="5">
        <f ca="1">_xll.Export_VarianceSwap_ForwardVariance($F$12:$F$29,$G$12:$G$29,M57,M58,$B$21)</f>
        <v>26.064775429368463</v>
      </c>
      <c r="O58" s="42">
        <f t="shared" si="3"/>
        <v>42265</v>
      </c>
      <c r="P58" s="11">
        <f t="shared" ca="1" si="4"/>
        <v>1.5195071868583163</v>
      </c>
      <c r="Q58" s="175">
        <f ca="1">_xll.Export_BergomiVolSwapVolatility($P58,$P58,$P58+$AJ$2,Q$39,$B$6,$B$7,$B$8,$B$9,$B$10,$B$11,$B$12,$B$13,$B$14,$B$15,$F$12:$F$28,$G$12:$G$28,$B$22,$B$19,$B$20,$B$21)</f>
        <v>89.32480154229296</v>
      </c>
      <c r="R58" s="175">
        <f ca="1">_xll.Export_BergomiVolSwapVolatility($P58,$P58,$P58+$AJ$2,R$39,$B$6,$B$7,$B$8,$B$9,$B$10,$B$11,$B$12,$B$13,$B$14,$B$15,$F$12:$F$28,$G$12:$G$28,$B$22,$B$19,$B$20,$B$21)</f>
        <v>91.344913608838382</v>
      </c>
      <c r="S58" s="175">
        <f ca="1">_xll.Export_BergomiVolSwapVolatility($P58,$P58,$P58+$AJ$2,S$39,$B$6,$B$7,$B$8,$B$9,$B$10,$B$11,$B$12,$B$13,$B$14,$B$15,$F$12:$F$28,$G$12:$G$28,$B$22,$B$19,$B$20,$B$21)</f>
        <v>93.494798353027335</v>
      </c>
      <c r="T58" s="175">
        <f ca="1">_xll.Export_BergomiVolSwapVolatility($P58,$P58,$P58+$AJ$2,T$39,$B$6,$B$7,$B$8,$B$9,$B$10,$B$11,$B$12,$B$13,$B$14,$B$15,$F$12:$F$28,$G$12:$G$28,$B$22,$B$19,$B$20,$B$21)</f>
        <v>95.77435131240334</v>
      </c>
      <c r="U58" s="175">
        <f ca="1">_xll.Export_BergomiVolSwapVolatility($P58,$P58,$P58+$AJ$2,U$39,$B$6,$B$7,$B$8,$B$9,$B$10,$B$11,$B$12,$B$13,$B$14,$B$15,$F$12:$F$28,$G$12:$G$28,$B$22,$B$19,$B$20,$B$21)</f>
        <v>98.183461693451875</v>
      </c>
      <c r="V58" s="175">
        <f ca="1">_xll.Export_BergomiVolSwapVolatility($P58,$P58,$P58+$AJ$2,V$39,$B$6,$B$7,$B$8,$B$9,$B$10,$B$11,$B$12,$B$13,$B$14,$B$15,$F$12:$F$28,$G$12:$G$28,$B$22,$B$19,$B$20,$B$21)</f>
        <v>100.72201237160053</v>
      </c>
      <c r="W58" s="175">
        <f ca="1">_xll.Export_BergomiVolSwapVolatility($P58,$P58,$P58+$AJ$2,W$39,$B$6,$B$7,$B$8,$B$9,$B$10,$B$11,$B$12,$B$13,$B$14,$B$15,$F$12:$F$28,$G$12:$G$28,$B$22,$B$19,$B$20,$B$21)</f>
        <v>103.38987989121888</v>
      </c>
      <c r="X58" s="175">
        <f ca="1">_xll.Export_BergomiVolSwapVolatility($P58,$P58,$P58+$AJ$2,X$39,$B$6,$B$7,$B$8,$B$9,$B$10,$B$11,$B$12,$B$13,$B$14,$B$15,$F$12:$F$28,$G$12:$G$28,$B$22,$B$19,$B$20,$B$21)</f>
        <v>106.18693446561855</v>
      </c>
      <c r="Y58" s="175">
        <f ca="1">_xll.Export_BergomiVolSwapVolatility($P58,$P58,$P58+$AJ$2,Y$39,$B$6,$B$7,$B$8,$B$9,$B$10,$B$11,$B$12,$B$13,$B$14,$B$15,$F$12:$F$28,$G$12:$G$28,$B$22,$B$19,$B$20,$B$21)</f>
        <v>109.11303997705319</v>
      </c>
      <c r="Z58" s="175">
        <f ca="1">_xll.Export_BergomiVolSwapVolatility($P58,$P58,$P58+$AJ$2,Z$39,$B$6,$B$7,$B$8,$B$9,$B$10,$B$11,$B$12,$B$13,$B$14,$B$15,$F$12:$F$28,$G$12:$G$28,$B$22,$B$19,$B$20,$B$21)</f>
        <v>112.16805397671845</v>
      </c>
      <c r="AA58" s="175">
        <f ca="1">_xll.Export_BergomiVolSwapVolatility($P58,$P58,$P58+$AJ$2,AA$39,$B$6,$B$7,$B$8,$B$9,$B$10,$B$11,$B$12,$B$13,$B$14,$B$15,$F$12:$F$28,$G$12:$G$28,$B$22,$B$19,$B$20,$B$21)</f>
        <v>115.3518276847521</v>
      </c>
      <c r="AB58" s="175">
        <f ca="1">_xll.Export_BergomiVolSwapVolatility($P58,$P58,$P58+$AJ$2,AB$39,$B$6,$B$7,$B$8,$B$9,$B$10,$B$11,$B$12,$B$13,$B$14,$B$15,$F$12:$F$28,$G$12:$G$28,$B$22,$B$19,$B$20,$B$21)</f>
        <v>118.66420599023384</v>
      </c>
      <c r="AC58" s="175">
        <f ca="1">_xll.Export_BergomiVolSwapVolatility($P58,$P58,$P58+$AJ$2,AC$39,$B$6,$B$7,$B$8,$B$9,$B$10,$B$11,$B$12,$B$13,$B$14,$B$15,$F$12:$F$28,$G$12:$G$28,$B$22,$B$19,$B$20,$B$21)</f>
        <v>122.10502745118545</v>
      </c>
      <c r="AD58" s="175">
        <f ca="1">_xll.Export_BergomiVolSwapVolatility($P58,$P58,$P58+$AJ$2,AD$39,$B$6,$B$7,$B$8,$B$9,$B$10,$B$11,$B$12,$B$13,$B$14,$B$15,$F$12:$F$28,$G$12:$G$28,$B$22,$B$19,$B$20,$B$21)</f>
        <v>125.67412429457072</v>
      </c>
      <c r="AE58" s="175">
        <f ca="1">_xll.Export_BergomiVolSwapVolatility($P58,$P58,$P58+$AJ$2,AE$39,$B$6,$B$7,$B$8,$B$9,$B$10,$B$11,$B$12,$B$13,$B$14,$B$15,$F$12:$F$28,$G$12:$G$28,$B$22,$B$19,$B$20,$B$21)</f>
        <v>129.3713224162955</v>
      </c>
      <c r="AF58" s="175">
        <f ca="1">_xll.Export_BergomiVolSwapVolatility($P58,$P58,$P58+$AJ$2,AF$39,$B$6,$B$7,$B$8,$B$9,$B$10,$B$11,$B$12,$B$13,$B$14,$B$15,$F$12:$F$28,$G$12:$G$28,$B$22,$B$19,$B$20,$B$21)</f>
        <v>133.19644138120762</v>
      </c>
      <c r="AG58" s="175">
        <f ca="1">_xll.Export_BergomiVolSwapVolatility($P58,$P58,$P58+$AJ$2,AG$39,$B$6,$B$7,$B$8,$B$9,$B$10,$B$11,$B$12,$B$13,$B$14,$B$15,$F$12:$F$28,$G$12:$G$28,$B$22,$B$19,$B$20,$B$21)</f>
        <v>137.14929442309702</v>
      </c>
      <c r="AH58" s="175">
        <f ca="1">_xll.Export_BergomiVolSwapVolatility($P58,$P58,$P58+$AJ$2,AH$39,$B$6,$B$7,$B$8,$B$9,$B$10,$B$11,$B$12,$B$13,$B$14,$B$15,$F$12:$F$28,$G$12:$G$28,$B$22,$B$19,$B$20,$B$21)</f>
        <v>141.22968844469557</v>
      </c>
      <c r="AJ58" s="177">
        <f ca="1">(AK58-$B$4)/365.25</f>
        <v>0.34496919917864477</v>
      </c>
      <c r="AK58" s="50">
        <v>41836</v>
      </c>
      <c r="AL58" s="139">
        <f>AN12</f>
        <v>21</v>
      </c>
      <c r="AM58" s="139"/>
      <c r="AN58" s="148">
        <v>21</v>
      </c>
      <c r="AO58" s="102">
        <v>7</v>
      </c>
      <c r="AP58" s="104" t="s">
        <v>377</v>
      </c>
      <c r="AQ58" s="113" t="e">
        <f ca="1">_xll.Export_ParabolicVol_VIXLikeCall($F$12:$F$28,$G$12:$G$28,$AI16,AQ$38,$B$11,$B$12,$B$13,$B$14,$B$22,$B$20,$AO$6,$AJ$2,$AJ$3,$AJ47,$AK47,$AN$47,$B$21)</f>
        <v>#NAME?</v>
      </c>
      <c r="AR58" s="114" t="e">
        <f ca="1">_xll.Export_ParabolicVol_VIXLikeCall($F$12:$F$28,$G$12:$G$28,$AI16,AR$38,$B$11,$B$12,$B$13,$B$14,$B$22,$B$20,$AO$6,$AJ$2,$AJ$3,$AJ47,$AK47,$AN$47,$B$21)</f>
        <v>#NAME?</v>
      </c>
      <c r="AS58" s="114" t="e">
        <f ca="1">_xll.Export_ParabolicVol_VIXLikeCall($F$12:$F$28,$G$12:$G$28,$AI16,AS$38,$B$11,$B$12,$B$13,$B$14,$B$22,$B$20,$AO$6,$AJ$2,$AJ$3,$AJ47,$AK47,$AN$47,$B$21)</f>
        <v>#NAME?</v>
      </c>
      <c r="AT58" s="114" t="e">
        <f ca="1">_xll.Export_ParabolicVol_VIXLikeCall($F$12:$F$28,$G$12:$G$28,$AI16,AT$38,$B$11,$B$12,$B$13,$B$14,$B$22,$B$20,$AO$6,$AJ$2,$AJ$3,$AJ47,$AK47,$AN$47,$B$21)</f>
        <v>#NAME?</v>
      </c>
      <c r="AU58" s="114" t="e">
        <f ca="1">_xll.Export_ParabolicVol_VIXLikeCall($F$12:$F$28,$G$12:$G$28,$AI16,AU$38,$B$11,$B$12,$B$13,$B$14,$B$22,$B$20,$AO$6,$AJ$2,$AJ$3,$AJ47,$AK47,$AN$47,$B$21)</f>
        <v>#NAME?</v>
      </c>
      <c r="AV58" s="114" t="e">
        <f ca="1">_xll.Export_ParabolicVol_VIXLikeCall($F$12:$F$28,$G$12:$G$28,$AI16,AV$38,$B$11,$B$12,$B$13,$B$14,$B$22,$B$20,$AO$6,$AJ$2,$AJ$3,$AJ47,$AK47,$AN$47,$B$21)</f>
        <v>#NAME?</v>
      </c>
      <c r="AW58" s="114" t="e">
        <f ca="1">_xll.Export_ParabolicVol_VIXLikeCall($F$12:$F$28,$G$12:$G$28,$AI16,AW$38,$B$11,$B$12,$B$13,$B$14,$B$22,$B$20,$AO$6,$AJ$2,$AJ$3,$AJ47,$AK47,$AN$47,$B$21)</f>
        <v>#NAME?</v>
      </c>
      <c r="AX58" s="114" t="e">
        <f ca="1">_xll.Export_ParabolicVol_VIXLikeCall($F$12:$F$28,$G$12:$G$28,$AI16,AX$38,$B$11,$B$12,$B$13,$B$14,$B$22,$B$20,$AO$6,$AJ$2,$AJ$3,$AJ47,$AK47,$AN$47,$B$21)</f>
        <v>#NAME?</v>
      </c>
      <c r="AY58" s="114" t="e">
        <f ca="1">_xll.Export_ParabolicVol_VIXLikeCall($F$12:$F$28,$G$12:$G$28,$AI16,AY$38,$B$11,$B$12,$B$13,$B$14,$B$22,$B$20,$AO$6,$AJ$2,$AJ$3,$AJ47,$AK47,$AN$47,$B$21)</f>
        <v>#NAME?</v>
      </c>
      <c r="AZ58" s="114" t="e">
        <f ca="1">_xll.Export_ParabolicVol_VIXLikeCall($F$12:$F$28,$G$12:$G$28,$AI16,AZ$38,$B$11,$B$12,$B$13,$B$14,$B$22,$B$20,$AO$6,$AJ$2,$AJ$3,$AJ47,$AK47,$AN$47,$B$21)</f>
        <v>#NAME?</v>
      </c>
      <c r="BA58" s="114" t="e">
        <f ca="1">_xll.Export_ParabolicVol_VIXLikeCall($F$12:$F$28,$G$12:$G$28,$AI16,BA$38,$B$11,$B$12,$B$13,$B$14,$B$22,$B$20,$AO$6,$AJ$2,$AJ$3,$AJ47,$AK47,$AN$47,$B$21)</f>
        <v>#NAME?</v>
      </c>
      <c r="BB58" s="114" t="e">
        <f ca="1">_xll.Export_ParabolicVol_VIXLikeCall($F$12:$F$28,$G$12:$G$28,$AI16,BB$38,$B$11,$B$12,$B$13,$B$14,$B$22,$B$20,$AO$6,$AJ$2,$AJ$3,$AJ47,$AK47,$AN$47,$B$21)</f>
        <v>#NAME?</v>
      </c>
      <c r="BC58" s="114" t="e">
        <f ca="1">_xll.Export_ParabolicVol_VIXLikeCall($F$12:$F$28,$G$12:$G$28,$AI16,BC$38,$B$11,$B$12,$B$13,$B$14,$B$22,$B$20,$AO$6,$AJ$2,$AJ$3,$AJ47,$AK47,$AN$47,$B$21)</f>
        <v>#NAME?</v>
      </c>
      <c r="BD58" s="114" t="e">
        <f ca="1">_xll.Export_ParabolicVol_VIXLikeCall($F$12:$F$28,$G$12:$G$28,$AI16,BD$38,$B$11,$B$12,$B$13,$B$14,$B$22,$B$20,$AO$6,$AJ$2,$AJ$3,$AJ47,$AK47,$AN$47,$B$21)</f>
        <v>#NAME?</v>
      </c>
      <c r="BE58" s="114" t="e">
        <f ca="1">_xll.Export_ParabolicVol_VIXLikeCall($F$12:$F$28,$G$12:$G$28,$AI16,BE$38,$B$11,$B$12,$B$13,$B$14,$B$22,$B$20,$AO$6,$AJ$2,$AJ$3,$AJ47,$AK47,$AN$47,$B$21)</f>
        <v>#NAME?</v>
      </c>
      <c r="BF58" s="114" t="e">
        <f ca="1">_xll.Export_ParabolicVol_VIXLikeCall($F$12:$F$28,$G$12:$G$28,$AI16,BF$38,$B$11,$B$12,$B$13,$B$14,$B$22,$B$20,$AO$6,$AJ$2,$AJ$3,$AJ47,$AK47,$AN$47,$B$21)</f>
        <v>#NAME?</v>
      </c>
      <c r="BG58" s="114" t="e">
        <f ca="1">_xll.Export_ParabolicVol_VIXLikeCall($F$12:$F$28,$G$12:$G$28,$AI16,BG$38,$B$11,$B$12,$B$13,$B$14,$B$22,$B$20,$AO$6,$AJ$2,$AJ$3,$AJ47,$AK47,$AN$47,$B$21)</f>
        <v>#NAME?</v>
      </c>
      <c r="BH58" s="114" t="e">
        <f ca="1">_xll.Export_ParabolicVol_VIXLikeCall($F$12:$F$28,$G$12:$G$28,$AI16,BH$38,$B$11,$B$12,$B$13,$B$14,$B$22,$B$20,$AO$6,$AJ$2,$AJ$3,$AJ47,$AK47,$AN$47,$B$21)</f>
        <v>#NAME?</v>
      </c>
      <c r="BI58" s="114" t="e">
        <f ca="1">_xll.Export_ParabolicVol_VIXLikeCall($F$12:$F$28,$G$12:$G$28,$AI16,BI$38,$B$11,$B$12,$B$13,$B$14,$B$22,$B$20,$AO$6,$AJ$2,$AJ$3,$AJ47,$AK47,$AN$47,$B$21)</f>
        <v>#NAME?</v>
      </c>
      <c r="BJ58" s="114" t="e">
        <f ca="1">_xll.Export_ParabolicVol_VIXLikeCall($F$12:$F$28,$G$12:$G$28,$AI16,BJ$38,$B$11,$B$12,$B$13,$B$14,$B$22,$B$20,$AO$6,$AJ$2,$AJ$3,$AJ47,$AK47,$AN$47,$B$21)</f>
        <v>#NAME?</v>
      </c>
      <c r="BK58" s="114" t="e">
        <f ca="1">_xll.Export_ParabolicVol_VIXLikeCall($F$12:$F$28,$G$12:$G$28,$AI16,BK$38,$B$11,$B$12,$B$13,$B$14,$B$22,$B$20,$AO$6,$AJ$2,$AJ$3,$AJ47,$AK47,$AN$47,$B$21)</f>
        <v>#NAME?</v>
      </c>
      <c r="BL58" s="114" t="e">
        <f ca="1">_xll.Export_ParabolicVol_VIXLikeCall($F$12:$F$28,$G$12:$G$28,$AI16,BL$38,$B$11,$B$12,$B$13,$B$14,$B$22,$B$20,$AO$6,$AJ$2,$AJ$3,$AJ47,$AK47,$AN$47,$B$21)</f>
        <v>#NAME?</v>
      </c>
      <c r="BM58" s="114" t="e">
        <f ca="1">_xll.Export_ParabolicVol_VIXLikeCall($F$12:$F$28,$G$12:$G$28,$AI16,BM$38,$B$11,$B$12,$B$13,$B$14,$B$22,$B$20,$AO$6,$AJ$2,$AJ$3,$AJ47,$AK47,$AN$47,$B$21)</f>
        <v>#NAME?</v>
      </c>
      <c r="BN58" s="115" t="e">
        <f ca="1">_xll.Export_ParabolicVol_VIXLikeCall($F$12:$F$28,$G$12:$G$28,$AI16,BN$38,$B$11,$B$12,$B$13,$B$14,$B$22,$B$20,$AO$6,$AJ$2,$AJ$3,$AJ47,$AK47,$AN$47,$B$21)</f>
        <v>#NAME?</v>
      </c>
    </row>
    <row r="59" spans="13:70" ht="15.75" thickBot="1">
      <c r="M59" s="27">
        <v>5.0999999999999996</v>
      </c>
      <c r="N59" s="5">
        <f ca="1">_xll.Export_VarianceSwap_ForwardVariance($F$12:$F$29,$G$12:$G$29,M58,M59,$B$21)</f>
        <v>26.038156592965798</v>
      </c>
      <c r="O59" s="42">
        <f t="shared" si="3"/>
        <v>42293</v>
      </c>
      <c r="P59" s="11">
        <f t="shared" ca="1" si="4"/>
        <v>1.5961670088980151</v>
      </c>
      <c r="Q59" s="175">
        <f ca="1">_xll.Export_BergomiVolSwapVolatility($P59,$P59,$P59+$AJ$2,Q$39,$B$6,$B$7,$B$8,$B$9,$B$10,$B$11,$B$12,$B$13,$B$14,$B$15,$F$12:$F$28,$G$12:$G$28,$B$22,$B$19,$B$20,$B$21)</f>
        <v>87.778878331894788</v>
      </c>
      <c r="R59" s="175">
        <f ca="1">_xll.Export_BergomiVolSwapVolatility($P59,$P59,$P59+$AJ$2,R$39,$B$6,$B$7,$B$8,$B$9,$B$10,$B$11,$B$12,$B$13,$B$14,$B$15,$F$12:$F$28,$G$12:$G$28,$B$22,$B$19,$B$20,$B$21)</f>
        <v>89.797531110739129</v>
      </c>
      <c r="S59" s="175">
        <f ca="1">_xll.Export_BergomiVolSwapVolatility($P59,$P59,$P59+$AJ$2,S$39,$B$6,$B$7,$B$8,$B$9,$B$10,$B$11,$B$12,$B$13,$B$14,$B$15,$F$12:$F$28,$G$12:$G$28,$B$22,$B$19,$B$20,$B$21)</f>
        <v>91.945863225833861</v>
      </c>
      <c r="T59" s="175">
        <f ca="1">_xll.Export_BergomiVolSwapVolatility($P59,$P59,$P59+$AJ$2,T$39,$B$6,$B$7,$B$8,$B$9,$B$10,$B$11,$B$12,$B$13,$B$14,$B$15,$F$12:$F$28,$G$12:$G$28,$B$22,$B$19,$B$20,$B$21)</f>
        <v>94.223770365885102</v>
      </c>
      <c r="U59" s="175">
        <f ca="1">_xll.Export_BergomiVolSwapVolatility($P59,$P59,$P59+$AJ$2,U$39,$B$6,$B$7,$B$8,$B$9,$B$10,$B$11,$B$12,$B$13,$B$14,$B$15,$F$12:$F$28,$G$12:$G$28,$B$22,$B$19,$B$20,$B$21)</f>
        <v>96.631141897702307</v>
      </c>
      <c r="V59" s="175">
        <f ca="1">_xll.Export_BergomiVolSwapVolatility($P59,$P59,$P59+$AJ$2,V$39,$B$6,$B$7,$B$8,$B$9,$B$10,$B$11,$B$12,$B$13,$B$14,$B$15,$F$12:$F$28,$G$12:$G$28,$B$22,$B$19,$B$20,$B$21)</f>
        <v>99.167860866198424</v>
      </c>
      <c r="W59" s="175">
        <f ca="1">_xll.Export_BergomiVolSwapVolatility($P59,$P59,$P59+$AJ$2,W$39,$B$6,$B$7,$B$8,$B$9,$B$10,$B$11,$B$12,$B$13,$B$14,$B$15,$F$12:$F$28,$G$12:$G$28,$B$22,$B$19,$B$20,$B$21)</f>
        <v>101.83380399438965</v>
      </c>
      <c r="X59" s="175">
        <f ca="1">_xll.Export_BergomiVolSwapVolatility($P59,$P59,$P59+$AJ$2,X$39,$B$6,$B$7,$B$8,$B$9,$B$10,$B$11,$B$12,$B$13,$B$14,$B$15,$F$12:$F$28,$G$12:$G$28,$B$22,$B$19,$B$20,$B$21)</f>
        <v>104.62884168339582</v>
      </c>
      <c r="Y59" s="175">
        <f ca="1">_xll.Export_BergomiVolSwapVolatility($P59,$P59,$P59+$AJ$2,Y$39,$B$6,$B$7,$B$8,$B$9,$B$10,$B$11,$B$12,$B$13,$B$14,$B$15,$F$12:$F$28,$G$12:$G$28,$B$22,$B$19,$B$20,$B$21)</f>
        <v>107.55283801243986</v>
      </c>
      <c r="Z59" s="175">
        <f ca="1">_xll.Export_BergomiVolSwapVolatility($P59,$P59,$P59+$AJ$2,Z$39,$B$6,$B$7,$B$8,$B$9,$B$10,$B$11,$B$12,$B$13,$B$14,$B$15,$F$12:$F$28,$G$12:$G$28,$B$22,$B$19,$B$20,$B$21)</f>
        <v>110.60565073884838</v>
      </c>
      <c r="AA59" s="175">
        <f ca="1">_xll.Export_BergomiVolSwapVolatility($P59,$P59,$P59+$AJ$2,AA$39,$B$6,$B$7,$B$8,$B$9,$B$10,$B$11,$B$12,$B$13,$B$14,$B$15,$F$12:$F$28,$G$12:$G$28,$B$22,$B$19,$B$20,$B$21)</f>
        <v>113.78713129805121</v>
      </c>
      <c r="AB59" s="175">
        <f ca="1">_xll.Export_BergomiVolSwapVolatility($P59,$P59,$P59+$AJ$2,AB$39,$B$6,$B$7,$B$8,$B$9,$B$10,$B$11,$B$12,$B$13,$B$14,$B$15,$F$12:$F$28,$G$12:$G$28,$B$22,$B$19,$B$20,$B$21)</f>
        <v>117.09712480358164</v>
      </c>
      <c r="AC59" s="175">
        <f ca="1">_xll.Export_BergomiVolSwapVolatility($P59,$P59,$P59+$AJ$2,AC$39,$B$6,$B$7,$B$8,$B$9,$B$10,$B$11,$B$12,$B$13,$B$14,$B$15,$F$12:$F$28,$G$12:$G$28,$B$22,$B$19,$B$20,$B$21)</f>
        <v>120.53547004707639</v>
      </c>
      <c r="AD59" s="175">
        <f ca="1">_xll.Export_BergomiVolSwapVolatility($P59,$P59,$P59+$AJ$2,AD$39,$B$6,$B$7,$B$8,$B$9,$B$10,$B$11,$B$12,$B$13,$B$14,$B$15,$F$12:$F$28,$G$12:$G$28,$B$22,$B$19,$B$20,$B$21)</f>
        <v>124.10199949827549</v>
      </c>
      <c r="AE59" s="175">
        <f ca="1">_xll.Export_BergomiVolSwapVolatility($P59,$P59,$P59+$AJ$2,AE$39,$B$6,$B$7,$B$8,$B$9,$B$10,$B$11,$B$12,$B$13,$B$14,$B$15,$F$12:$F$28,$G$12:$G$28,$B$22,$B$19,$B$20,$B$21)</f>
        <v>127.79653930502248</v>
      </c>
      <c r="AF59" s="175">
        <f ca="1">_xll.Export_BergomiVolSwapVolatility($P59,$P59,$P59+$AJ$2,AF$39,$B$6,$B$7,$B$8,$B$9,$B$10,$B$11,$B$12,$B$13,$B$14,$B$15,$F$12:$F$28,$G$12:$G$28,$B$22,$B$19,$B$20,$B$21)</f>
        <v>131.61890929326424</v>
      </c>
      <c r="AG59" s="175">
        <f ca="1">_xll.Export_BergomiVolSwapVolatility($P59,$P59,$P59+$AJ$2,AG$39,$B$6,$B$7,$B$8,$B$9,$B$10,$B$11,$B$12,$B$13,$B$14,$B$15,$F$12:$F$28,$G$12:$G$28,$B$22,$B$19,$B$20,$B$21)</f>
        <v>135.56892296705104</v>
      </c>
      <c r="AH59" s="175">
        <f ca="1">_xll.Export_BergomiVolSwapVolatility($P59,$P59,$P59+$AJ$2,AH$39,$B$6,$B$7,$B$8,$B$9,$B$10,$B$11,$B$12,$B$13,$B$14,$B$15,$F$12:$F$28,$G$12:$G$28,$B$22,$B$19,$B$20,$B$21)</f>
        <v>139.64638750853652</v>
      </c>
      <c r="AL59" s="140">
        <f>AL58</f>
        <v>21</v>
      </c>
      <c r="AM59" s="140"/>
      <c r="AN59" s="149">
        <v>21</v>
      </c>
      <c r="AO59" s="106"/>
      <c r="AP59" s="108" t="s">
        <v>378</v>
      </c>
      <c r="AQ59" s="116" t="e">
        <f ca="1">_xll.Export_ParabolicVol_VIXLikeCall($F$12:$F$28,$G$12:$G$28,$AI17,AQ$38,$B$11,$B$12,$B$13,$B$14,$B$22,$B$20,$AO$6,$AJ$2,$AJ$3,$AJ48,$AK48,$AN$48,$B$21)</f>
        <v>#NAME?</v>
      </c>
      <c r="AR59" s="117" t="e">
        <f ca="1">_xll.Export_ParabolicVol_VIXLikeCall($F$12:$F$28,$G$12:$G$28,$AI17,AR$38,$B$11,$B$12,$B$13,$B$14,$B$22,$B$20,$AO$6,$AJ$2,$AJ$3,$AJ48,$AK48,$AN$48,$B$21)</f>
        <v>#NAME?</v>
      </c>
      <c r="AS59" s="117" t="e">
        <f ca="1">_xll.Export_ParabolicVol_VIXLikeCall($F$12:$F$28,$G$12:$G$28,$AI17,AS$38,$B$11,$B$12,$B$13,$B$14,$B$22,$B$20,$AO$6,$AJ$2,$AJ$3,$AJ48,$AK48,$AN$48,$B$21)</f>
        <v>#NAME?</v>
      </c>
      <c r="AT59" s="117" t="e">
        <f ca="1">_xll.Export_ParabolicVol_VIXLikeCall($F$12:$F$28,$G$12:$G$28,$AI17,AT$38,$B$11,$B$12,$B$13,$B$14,$B$22,$B$20,$AO$6,$AJ$2,$AJ$3,$AJ48,$AK48,$AN$48,$B$21)</f>
        <v>#NAME?</v>
      </c>
      <c r="AU59" s="117" t="e">
        <f ca="1">_xll.Export_ParabolicVol_VIXLikeCall($F$12:$F$28,$G$12:$G$28,$AI17,AU$38,$B$11,$B$12,$B$13,$B$14,$B$22,$B$20,$AO$6,$AJ$2,$AJ$3,$AJ48,$AK48,$AN$48,$B$21)</f>
        <v>#NAME?</v>
      </c>
      <c r="AV59" s="117" t="e">
        <f ca="1">_xll.Export_ParabolicVol_VIXLikeCall($F$12:$F$28,$G$12:$G$28,$AI17,AV$38,$B$11,$B$12,$B$13,$B$14,$B$22,$B$20,$AO$6,$AJ$2,$AJ$3,$AJ48,$AK48,$AN$48,$B$21)</f>
        <v>#NAME?</v>
      </c>
      <c r="AW59" s="117" t="e">
        <f ca="1">_xll.Export_ParabolicVol_VIXLikeCall($F$12:$F$28,$G$12:$G$28,$AI17,AW$38,$B$11,$B$12,$B$13,$B$14,$B$22,$B$20,$AO$6,$AJ$2,$AJ$3,$AJ48,$AK48,$AN$48,$B$21)</f>
        <v>#NAME?</v>
      </c>
      <c r="AX59" s="117" t="e">
        <f ca="1">_xll.Export_ParabolicVol_VIXLikeCall($F$12:$F$28,$G$12:$G$28,$AI17,AX$38,$B$11,$B$12,$B$13,$B$14,$B$22,$B$20,$AO$6,$AJ$2,$AJ$3,$AJ48,$AK48,$AN$48,$B$21)</f>
        <v>#NAME?</v>
      </c>
      <c r="AY59" s="117" t="e">
        <f ca="1">_xll.Export_ParabolicVol_VIXLikeCall($F$12:$F$28,$G$12:$G$28,$AI17,AY$38,$B$11,$B$12,$B$13,$B$14,$B$22,$B$20,$AO$6,$AJ$2,$AJ$3,$AJ48,$AK48,$AN$48,$B$21)</f>
        <v>#NAME?</v>
      </c>
      <c r="AZ59" s="117" t="e">
        <f ca="1">_xll.Export_ParabolicVol_VIXLikeCall($F$12:$F$28,$G$12:$G$28,$AI17,AZ$38,$B$11,$B$12,$B$13,$B$14,$B$22,$B$20,$AO$6,$AJ$2,$AJ$3,$AJ48,$AK48,$AN$48,$B$21)</f>
        <v>#NAME?</v>
      </c>
      <c r="BA59" s="117" t="e">
        <f ca="1">_xll.Export_ParabolicVol_VIXLikeCall($F$12:$F$28,$G$12:$G$28,$AI17,BA$38,$B$11,$B$12,$B$13,$B$14,$B$22,$B$20,$AO$6,$AJ$2,$AJ$3,$AJ48,$AK48,$AN$48,$B$21)</f>
        <v>#NAME?</v>
      </c>
      <c r="BB59" s="117" t="e">
        <f ca="1">_xll.Export_ParabolicVol_VIXLikeCall($F$12:$F$28,$G$12:$G$28,$AI17,BB$38,$B$11,$B$12,$B$13,$B$14,$B$22,$B$20,$AO$6,$AJ$2,$AJ$3,$AJ48,$AK48,$AN$48,$B$21)</f>
        <v>#NAME?</v>
      </c>
      <c r="BC59" s="117" t="e">
        <f ca="1">_xll.Export_ParabolicVol_VIXLikeCall($F$12:$F$28,$G$12:$G$28,$AI17,BC$38,$B$11,$B$12,$B$13,$B$14,$B$22,$B$20,$AO$6,$AJ$2,$AJ$3,$AJ48,$AK48,$AN$48,$B$21)</f>
        <v>#NAME?</v>
      </c>
      <c r="BD59" s="117" t="e">
        <f ca="1">_xll.Export_ParabolicVol_VIXLikeCall($F$12:$F$28,$G$12:$G$28,$AI17,BD$38,$B$11,$B$12,$B$13,$B$14,$B$22,$B$20,$AO$6,$AJ$2,$AJ$3,$AJ48,$AK48,$AN$48,$B$21)</f>
        <v>#NAME?</v>
      </c>
      <c r="BE59" s="117" t="e">
        <f ca="1">_xll.Export_ParabolicVol_VIXLikeCall($F$12:$F$28,$G$12:$G$28,$AI17,BE$38,$B$11,$B$12,$B$13,$B$14,$B$22,$B$20,$AO$6,$AJ$2,$AJ$3,$AJ48,$AK48,$AN$48,$B$21)</f>
        <v>#NAME?</v>
      </c>
      <c r="BF59" s="117" t="e">
        <f ca="1">_xll.Export_ParabolicVol_VIXLikeCall($F$12:$F$28,$G$12:$G$28,$AI17,BF$38,$B$11,$B$12,$B$13,$B$14,$B$22,$B$20,$AO$6,$AJ$2,$AJ$3,$AJ48,$AK48,$AN$48,$B$21)</f>
        <v>#NAME?</v>
      </c>
      <c r="BG59" s="117" t="e">
        <f ca="1">_xll.Export_ParabolicVol_VIXLikeCall($F$12:$F$28,$G$12:$G$28,$AI17,BG$38,$B$11,$B$12,$B$13,$B$14,$B$22,$B$20,$AO$6,$AJ$2,$AJ$3,$AJ48,$AK48,$AN$48,$B$21)</f>
        <v>#NAME?</v>
      </c>
      <c r="BH59" s="117" t="e">
        <f ca="1">_xll.Export_ParabolicVol_VIXLikeCall($F$12:$F$28,$G$12:$G$28,$AI17,BH$38,$B$11,$B$12,$B$13,$B$14,$B$22,$B$20,$AO$6,$AJ$2,$AJ$3,$AJ48,$AK48,$AN$48,$B$21)</f>
        <v>#NAME?</v>
      </c>
      <c r="BI59" s="117" t="e">
        <f ca="1">_xll.Export_ParabolicVol_VIXLikeCall($F$12:$F$28,$G$12:$G$28,$AI17,BI$38,$B$11,$B$12,$B$13,$B$14,$B$22,$B$20,$AO$6,$AJ$2,$AJ$3,$AJ48,$AK48,$AN$48,$B$21)</f>
        <v>#NAME?</v>
      </c>
      <c r="BJ59" s="117" t="e">
        <f ca="1">_xll.Export_ParabolicVol_VIXLikeCall($F$12:$F$28,$G$12:$G$28,$AI17,BJ$38,$B$11,$B$12,$B$13,$B$14,$B$22,$B$20,$AO$6,$AJ$2,$AJ$3,$AJ48,$AK48,$AN$48,$B$21)</f>
        <v>#NAME?</v>
      </c>
      <c r="BK59" s="117" t="e">
        <f ca="1">_xll.Export_ParabolicVol_VIXLikeCall($F$12:$F$28,$G$12:$G$28,$AI17,BK$38,$B$11,$B$12,$B$13,$B$14,$B$22,$B$20,$AO$6,$AJ$2,$AJ$3,$AJ48,$AK48,$AN$48,$B$21)</f>
        <v>#NAME?</v>
      </c>
      <c r="BL59" s="117" t="e">
        <f ca="1">_xll.Export_ParabolicVol_VIXLikeCall($F$12:$F$28,$G$12:$G$28,$AI17,BL$38,$B$11,$B$12,$B$13,$B$14,$B$22,$B$20,$AO$6,$AJ$2,$AJ$3,$AJ48,$AK48,$AN$48,$B$21)</f>
        <v>#NAME?</v>
      </c>
      <c r="BM59" s="117" t="e">
        <f ca="1">_xll.Export_ParabolicVol_VIXLikeCall($F$12:$F$28,$G$12:$G$28,$AI17,BM$38,$B$11,$B$12,$B$13,$B$14,$B$22,$B$20,$AO$6,$AJ$2,$AJ$3,$AJ48,$AK48,$AN$48,$B$21)</f>
        <v>#NAME?</v>
      </c>
      <c r="BN59" s="118" t="e">
        <f ca="1">_xll.Export_ParabolicVol_VIXLikeCall($F$12:$F$28,$G$12:$G$28,$AI17,BN$38,$B$11,$B$12,$B$13,$B$14,$B$22,$B$20,$AO$6,$AJ$2,$AJ$3,$AJ48,$AK48,$AN$48,$B$21)</f>
        <v>#NAME?</v>
      </c>
    </row>
    <row r="60" spans="13:70" ht="15.75" thickBot="1">
      <c r="M60" s="27">
        <v>5.2</v>
      </c>
      <c r="N60" s="5">
        <f ca="1">_xll.Export_VarianceSwap_ForwardVariance($F$12:$F$29,$G$12:$G$29,M59,M60,$B$21)</f>
        <v>26.018337470068985</v>
      </c>
      <c r="O60" s="42">
        <f t="shared" si="3"/>
        <v>42328</v>
      </c>
      <c r="P60" s="11">
        <f t="shared" ca="1" si="4"/>
        <v>1.6919917864476386</v>
      </c>
      <c r="Q60" s="175">
        <f ca="1">_xll.Export_BergomiVolSwapVolatility($P60,$P60,$P60+$AJ$2,Q$39,$B$6,$B$7,$B$8,$B$9,$B$10,$B$11,$B$12,$B$13,$B$14,$B$15,$F$12:$F$28,$G$12:$G$28,$B$22,$B$19,$B$20,$B$21)</f>
        <v>86.110122992117837</v>
      </c>
      <c r="R60" s="175">
        <f ca="1">_xll.Export_BergomiVolSwapVolatility($P60,$P60,$P60+$AJ$2,R$39,$B$6,$B$7,$B$8,$B$9,$B$10,$B$11,$B$12,$B$13,$B$14,$B$15,$F$12:$F$28,$G$12:$G$28,$B$22,$B$19,$B$20,$B$21)</f>
        <v>88.145380582805217</v>
      </c>
      <c r="S60" s="175">
        <f ca="1">_xll.Export_BergomiVolSwapVolatility($P60,$P60,$P60+$AJ$2,S$39,$B$6,$B$7,$B$8,$B$9,$B$10,$B$11,$B$12,$B$13,$B$14,$B$15,$F$12:$F$28,$G$12:$G$28,$B$22,$B$19,$B$20,$B$21)</f>
        <v>90.31137957980097</v>
      </c>
      <c r="T60" s="175">
        <f ca="1">_xll.Export_BergomiVolSwapVolatility($P60,$P60,$P60+$AJ$2,T$39,$B$6,$B$7,$B$8,$B$9,$B$10,$B$11,$B$12,$B$13,$B$14,$B$15,$F$12:$F$28,$G$12:$G$28,$B$22,$B$19,$B$20,$B$21)</f>
        <v>92.608013945287567</v>
      </c>
      <c r="U60" s="175">
        <f ca="1">_xll.Export_BergomiVolSwapVolatility($P60,$P60,$P60+$AJ$2,U$39,$B$6,$B$7,$B$8,$B$9,$B$10,$B$11,$B$12,$B$13,$B$14,$B$15,$F$12:$F$28,$G$12:$G$28,$B$22,$B$19,$B$20,$B$21)</f>
        <v>95.035171214913291</v>
      </c>
      <c r="V60" s="175">
        <f ca="1">_xll.Export_BergomiVolSwapVolatility($P60,$P60,$P60+$AJ$2,V$39,$B$6,$B$7,$B$8,$B$9,$B$10,$B$11,$B$12,$B$13,$B$14,$B$15,$F$12:$F$28,$G$12:$G$28,$B$22,$B$19,$B$20,$B$21)</f>
        <v>97.592732497791872</v>
      </c>
      <c r="W60" s="175">
        <f ca="1">_xll.Export_BergomiVolSwapVolatility($P60,$P60,$P60+$AJ$2,W$39,$B$6,$B$7,$B$8,$B$9,$B$10,$B$11,$B$12,$B$13,$B$14,$B$15,$F$12:$F$28,$G$12:$G$28,$B$22,$B$19,$B$20,$B$21)</f>
        <v>100.2805724765027</v>
      </c>
      <c r="X60" s="175">
        <f ca="1">_xll.Export_BergomiVolSwapVolatility($P60,$P60,$P60+$AJ$2,X$39,$B$6,$B$7,$B$8,$B$9,$B$10,$B$11,$B$12,$B$13,$B$14,$B$15,$F$12:$F$28,$G$12:$G$28,$B$22,$B$19,$B$20,$B$21)</f>
        <v>103.0985594070908</v>
      </c>
      <c r="Y60" s="175">
        <f ca="1">_xll.Export_BergomiVolSwapVolatility($P60,$P60,$P60+$AJ$2,Y$39,$B$6,$B$7,$B$8,$B$9,$B$10,$B$11,$B$12,$B$13,$B$14,$B$15,$F$12:$F$28,$G$12:$G$28,$B$22,$B$19,$B$20,$B$21)</f>
        <v>106.0465551190668</v>
      </c>
      <c r="Z60" s="175">
        <f ca="1">_xll.Export_BergomiVolSwapVolatility($P60,$P60,$P60+$AJ$2,Z$39,$B$6,$B$7,$B$8,$B$9,$B$10,$B$11,$B$12,$B$13,$B$14,$B$15,$F$12:$F$28,$G$12:$G$28,$B$22,$B$19,$B$20,$B$21)</f>
        <v>109.12441501540688</v>
      </c>
      <c r="AA60" s="175">
        <f ca="1">_xll.Export_BergomiVolSwapVolatility($P60,$P60,$P60+$AJ$2,AA$39,$B$6,$B$7,$B$8,$B$9,$B$10,$B$11,$B$12,$B$13,$B$14,$B$15,$F$12:$F$28,$G$12:$G$28,$B$22,$B$19,$B$20,$B$21)</f>
        <v>112.33198807255292</v>
      </c>
      <c r="AB60" s="175">
        <f ca="1">_xll.Export_BergomiVolSwapVolatility($P60,$P60,$P60+$AJ$2,AB$39,$B$6,$B$7,$B$8,$B$9,$B$10,$B$11,$B$12,$B$13,$B$14,$B$15,$F$12:$F$28,$G$12:$G$28,$B$22,$B$19,$B$20,$B$21)</f>
        <v>115.66911684041227</v>
      </c>
      <c r="AC60" s="175">
        <f ca="1">_xll.Export_BergomiVolSwapVolatility($P60,$P60,$P60+$AJ$2,AC$39,$B$6,$B$7,$B$8,$B$9,$B$10,$B$11,$B$12,$B$13,$B$14,$B$15,$F$12:$F$28,$G$12:$G$28,$B$22,$B$19,$B$20,$B$21)</f>
        <v>119.13563744235812</v>
      </c>
      <c r="AD60" s="175">
        <f ca="1">_xll.Export_BergomiVolSwapVolatility($P60,$P60,$P60+$AJ$2,AD$39,$B$6,$B$7,$B$8,$B$9,$B$10,$B$11,$B$12,$B$13,$B$14,$B$15,$F$12:$F$28,$G$12:$G$28,$B$22,$B$19,$B$20,$B$21)</f>
        <v>122.73137957522901</v>
      </c>
      <c r="AE60" s="175">
        <f ca="1">_xll.Export_BergomiVolSwapVolatility($P60,$P60,$P60+$AJ$2,AE$39,$B$6,$B$7,$B$8,$B$9,$B$10,$B$11,$B$12,$B$13,$B$14,$B$15,$F$12:$F$28,$G$12:$G$28,$B$22,$B$19,$B$20,$B$21)</f>
        <v>126.45616650932932</v>
      </c>
      <c r="AF60" s="175">
        <f ca="1">_xll.Export_BergomiVolSwapVolatility($P60,$P60,$P60+$AJ$2,AF$39,$B$6,$B$7,$B$8,$B$9,$B$10,$B$11,$B$12,$B$13,$B$14,$B$15,$F$12:$F$28,$G$12:$G$28,$B$22,$B$19,$B$20,$B$21)</f>
        <v>130.30981508842885</v>
      </c>
      <c r="AG60" s="175">
        <f ca="1">_xll.Export_BergomiVolSwapVolatility($P60,$P60,$P60+$AJ$2,AG$39,$B$6,$B$7,$B$8,$B$9,$B$10,$B$11,$B$12,$B$13,$B$14,$B$15,$F$12:$F$28,$G$12:$G$28,$B$22,$B$19,$B$20,$B$21)</f>
        <v>134.29213572976312</v>
      </c>
      <c r="AH60" s="175">
        <f ca="1">_xll.Export_BergomiVolSwapVolatility($P60,$P60,$P60+$AJ$2,AH$39,$B$6,$B$7,$B$8,$B$9,$B$10,$B$11,$B$12,$B$13,$B$14,$B$15,$F$12:$F$28,$G$12:$G$28,$B$22,$B$19,$B$20,$B$21)</f>
        <v>138.40293242403322</v>
      </c>
      <c r="AK60" s="50">
        <v>41871</v>
      </c>
    </row>
    <row r="61" spans="13:70" ht="15.75" thickBot="1">
      <c r="M61" s="27">
        <v>5.3</v>
      </c>
      <c r="N61" s="5">
        <f ca="1">_xll.Export_VarianceSwap_ForwardVariance($F$12:$F$29,$G$12:$G$29,M60,M61,$B$21)</f>
        <v>26.005333607227065</v>
      </c>
      <c r="O61" s="42">
        <f t="shared" si="3"/>
        <v>42356</v>
      </c>
      <c r="P61" s="11">
        <f t="shared" ca="1" si="4"/>
        <v>1.7686516084873374</v>
      </c>
      <c r="Q61" s="175">
        <f ca="1">_xll.Export_BergomiVolSwapVolatility($P61,$P61,$P61+$AJ$2,Q$39,$B$6,$B$7,$B$8,$B$9,$B$10,$B$11,$B$12,$B$13,$B$14,$B$15,$F$12:$F$28,$G$12:$G$28,$B$22,$B$19,$B$20,$B$21)</f>
        <v>84.954754266996886</v>
      </c>
      <c r="R61" s="175">
        <f ca="1">_xll.Export_BergomiVolSwapVolatility($P61,$P61,$P61+$AJ$2,R$39,$B$6,$B$7,$B$8,$B$9,$B$10,$B$11,$B$12,$B$13,$B$14,$B$15,$F$12:$F$28,$G$12:$G$28,$B$22,$B$19,$B$20,$B$21)</f>
        <v>87.01530323186239</v>
      </c>
      <c r="S61" s="175">
        <f ca="1">_xll.Export_BergomiVolSwapVolatility($P61,$P61,$P61+$AJ$2,S$39,$B$6,$B$7,$B$8,$B$9,$B$10,$B$11,$B$12,$B$13,$B$14,$B$15,$F$12:$F$28,$G$12:$G$28,$B$22,$B$19,$B$20,$B$21)</f>
        <v>89.208211133566522</v>
      </c>
      <c r="T61" s="175">
        <f ca="1">_xll.Export_BergomiVolSwapVolatility($P61,$P61,$P61+$AJ$2,T$39,$B$6,$B$7,$B$8,$B$9,$B$10,$B$11,$B$12,$B$13,$B$14,$B$15,$F$12:$F$28,$G$12:$G$28,$B$22,$B$19,$B$20,$B$21)</f>
        <v>91.533369277223841</v>
      </c>
      <c r="U61" s="175">
        <f ca="1">_xll.Export_BergomiVolSwapVolatility($P61,$P61,$P61+$AJ$2,U$39,$B$6,$B$7,$B$8,$B$9,$B$10,$B$11,$B$12,$B$13,$B$14,$B$15,$F$12:$F$28,$G$12:$G$28,$B$22,$B$19,$B$20,$B$21)</f>
        <v>93.99066238038003</v>
      </c>
      <c r="V61" s="175">
        <f ca="1">_xll.Export_BergomiVolSwapVolatility($P61,$P61,$P61+$AJ$2,V$39,$B$6,$B$7,$B$8,$B$9,$B$10,$B$11,$B$12,$B$13,$B$14,$B$15,$F$12:$F$28,$G$12:$G$28,$B$22,$B$19,$B$20,$B$21)</f>
        <v>96.579968573011968</v>
      </c>
      <c r="W61" s="175">
        <f ca="1">_xll.Export_BergomiVolSwapVolatility($P61,$P61,$P61+$AJ$2,W$39,$B$6,$B$7,$B$8,$B$9,$B$10,$B$11,$B$12,$B$13,$B$14,$B$15,$F$12:$F$28,$G$12:$G$28,$B$22,$B$19,$B$20,$B$21)</f>
        <v>99.301159397527726</v>
      </c>
      <c r="X61" s="175">
        <f ca="1">_xll.Export_BergomiVolSwapVolatility($P61,$P61,$P61+$AJ$2,X$39,$B$6,$B$7,$B$8,$B$9,$B$10,$B$11,$B$12,$B$13,$B$14,$B$15,$F$12:$F$28,$G$12:$G$28,$B$22,$B$19,$B$20,$B$21)</f>
        <v>102.15409980876657</v>
      </c>
      <c r="Y61" s="175">
        <f ca="1">_xll.Export_BergomiVolSwapVolatility($P61,$P61,$P61+$AJ$2,Y$39,$B$6,$B$7,$B$8,$B$9,$B$10,$B$11,$B$12,$B$13,$B$14,$B$15,$F$12:$F$28,$G$12:$G$28,$B$22,$B$19,$B$20,$B$21)</f>
        <v>105.13864817399894</v>
      </c>
      <c r="Z61" s="175">
        <f ca="1">_xll.Export_BergomiVolSwapVolatility($P61,$P61,$P61+$AJ$2,Z$39,$B$6,$B$7,$B$8,$B$9,$B$10,$B$11,$B$12,$B$13,$B$14,$B$15,$F$12:$F$28,$G$12:$G$28,$B$22,$B$19,$B$20,$B$21)</f>
        <v>108.25465627292643</v>
      </c>
      <c r="AA61" s="175">
        <f ca="1">_xll.Export_BergomiVolSwapVolatility($P61,$P61,$P61+$AJ$2,AA$39,$B$6,$B$7,$B$8,$B$9,$B$10,$B$11,$B$12,$B$13,$B$14,$B$15,$F$12:$F$28,$G$12:$G$28,$B$22,$B$19,$B$20,$B$21)</f>
        <v>111.50196929768185</v>
      </c>
      <c r="AB61" s="175">
        <f ca="1">_xll.Export_BergomiVolSwapVolatility($P61,$P61,$P61+$AJ$2,AB$39,$B$6,$B$7,$B$8,$B$9,$B$10,$B$11,$B$12,$B$13,$B$14,$B$15,$F$12:$F$28,$G$12:$G$28,$B$22,$B$19,$B$20,$B$21)</f>
        <v>114.88042585282921</v>
      </c>
      <c r="AC61" s="175">
        <f ca="1">_xll.Export_BergomiVolSwapVolatility($P61,$P61,$P61+$AJ$2,AC$39,$B$6,$B$7,$B$8,$B$9,$B$10,$B$11,$B$12,$B$13,$B$14,$B$15,$F$12:$F$28,$G$12:$G$28,$B$22,$B$19,$B$20,$B$21)</f>
        <v>118.38985795536361</v>
      </c>
      <c r="AD61" s="175">
        <f ca="1">_xll.Export_BergomiVolSwapVolatility($P61,$P61,$P61+$AJ$2,AD$39,$B$6,$B$7,$B$8,$B$9,$B$10,$B$11,$B$12,$B$13,$B$14,$B$15,$F$12:$F$28,$G$12:$G$28,$B$22,$B$19,$B$20,$B$21)</f>
        <v>122.03009103471148</v>
      </c>
      <c r="AE61" s="175">
        <f ca="1">_xll.Export_BergomiVolSwapVolatility($P61,$P61,$P61+$AJ$2,AE$39,$B$6,$B$7,$B$8,$B$9,$B$10,$B$11,$B$12,$B$13,$B$14,$B$15,$F$12:$F$28,$G$12:$G$28,$B$22,$B$19,$B$20,$B$21)</f>
        <v>125.80094393273026</v>
      </c>
      <c r="AF61" s="175">
        <f ca="1">_xll.Export_BergomiVolSwapVolatility($P61,$P61,$P61+$AJ$2,AF$39,$B$6,$B$7,$B$8,$B$9,$B$10,$B$11,$B$12,$B$13,$B$14,$B$15,$F$12:$F$28,$G$12:$G$28,$B$22,$B$19,$B$20,$B$21)</f>
        <v>129.70222890370874</v>
      </c>
      <c r="AG61" s="175">
        <f ca="1">_xll.Export_BergomiVolSwapVolatility($P61,$P61,$P61+$AJ$2,AG$39,$B$6,$B$7,$B$8,$B$9,$B$10,$B$11,$B$12,$B$13,$B$14,$B$15,$F$12:$F$28,$G$12:$G$28,$B$22,$B$19,$B$20,$B$21)</f>
        <v>133.73375161436684</v>
      </c>
      <c r="AH61" s="175">
        <f ca="1">_xll.Export_BergomiVolSwapVolatility($P61,$P61,$P61+$AJ$2,AH$39,$B$6,$B$7,$B$8,$B$9,$B$10,$B$11,$B$12,$B$13,$B$14,$B$15,$F$12:$F$28,$G$12:$G$28,$B$22,$B$19,$B$20,$B$21)</f>
        <v>137.89531114385557</v>
      </c>
      <c r="AK61" s="50">
        <v>41899</v>
      </c>
    </row>
    <row r="62" spans="13:70" ht="15.75" thickBot="1">
      <c r="M62" s="27">
        <v>5.4</v>
      </c>
      <c r="N62" s="5">
        <f ca="1">_xll.Export_VarianceSwap_ForwardVariance($F$12:$F$29,$G$12:$G$29,M61,M62,$B$21)</f>
        <v>25.999155230701689</v>
      </c>
      <c r="O62" s="42">
        <f t="shared" si="3"/>
        <v>42384</v>
      </c>
      <c r="P62" s="11">
        <f t="shared" ca="1" si="4"/>
        <v>1.8453114305270362</v>
      </c>
      <c r="Q62" s="175">
        <f ca="1">_xll.Export_BergomiVolSwapVolatility($P62,$P62,$P62+$AJ$2,Q$39,$B$6,$B$7,$B$8,$B$9,$B$10,$B$11,$B$12,$B$13,$B$14,$B$15,$F$12:$F$28,$G$12:$G$28,$B$22,$B$19,$B$20,$B$21)</f>
        <v>83.86751918326631</v>
      </c>
      <c r="R62" s="175">
        <f ca="1">_xll.Export_BergomiVolSwapVolatility($P62,$P62,$P62+$AJ$2,R$39,$B$6,$B$7,$B$8,$B$9,$B$10,$B$11,$B$12,$B$13,$B$14,$B$15,$F$12:$F$28,$G$12:$G$28,$B$22,$B$19,$B$20,$B$21)</f>
        <v>85.952632552932187</v>
      </c>
      <c r="S62" s="175">
        <f ca="1">_xll.Export_BergomiVolSwapVolatility($P62,$P62,$P62+$AJ$2,S$39,$B$6,$B$7,$B$8,$B$9,$B$10,$B$11,$B$12,$B$13,$B$14,$B$15,$F$12:$F$28,$G$12:$G$28,$B$22,$B$19,$B$20,$B$21)</f>
        <v>88.171675727500826</v>
      </c>
      <c r="T62" s="175">
        <f ca="1">_xll.Export_BergomiVolSwapVolatility($P62,$P62,$P62+$AJ$2,T$39,$B$6,$B$7,$B$8,$B$9,$B$10,$B$11,$B$12,$B$13,$B$14,$B$15,$F$12:$F$28,$G$12:$G$28,$B$22,$B$19,$B$20,$B$21)</f>
        <v>90.524537399790717</v>
      </c>
      <c r="U62" s="175">
        <f ca="1">_xll.Export_BergomiVolSwapVolatility($P62,$P62,$P62+$AJ$2,U$39,$B$6,$B$7,$B$8,$B$9,$B$10,$B$11,$B$12,$B$13,$B$14,$B$15,$F$12:$F$28,$G$12:$G$28,$B$22,$B$19,$B$20,$B$21)</f>
        <v>93.011099516730539</v>
      </c>
      <c r="V62" s="175">
        <f ca="1">_xll.Export_BergomiVolSwapVolatility($P62,$P62,$P62+$AJ$2,V$39,$B$6,$B$7,$B$8,$B$9,$B$10,$B$11,$B$12,$B$13,$B$14,$B$15,$F$12:$F$28,$G$12:$G$28,$B$22,$B$19,$B$20,$B$21)</f>
        <v>95.631237279359198</v>
      </c>
      <c r="W62" s="175">
        <f ca="1">_xll.Export_BergomiVolSwapVolatility($P62,$P62,$P62+$AJ$2,W$39,$B$6,$B$7,$B$8,$B$9,$B$10,$B$11,$B$12,$B$13,$B$14,$B$15,$F$12:$F$28,$G$12:$G$28,$B$22,$B$19,$B$20,$B$21)</f>
        <v>98.384819142825791</v>
      </c>
      <c r="X62" s="175">
        <f ca="1">_xll.Export_BergomiVolSwapVolatility($P62,$P62,$P62+$AJ$2,X$39,$B$6,$B$7,$B$8,$B$9,$B$10,$B$11,$B$12,$B$13,$B$14,$B$15,$F$12:$F$28,$G$12:$G$28,$B$22,$B$19,$B$20,$B$21)</f>
        <v>101.27170681638961</v>
      </c>
      <c r="Y62" s="175">
        <f ca="1">_xll.Export_BergomiVolSwapVolatility($P62,$P62,$P62+$AJ$2,Y$39,$B$6,$B$7,$B$8,$B$9,$B$10,$B$11,$B$12,$B$13,$B$14,$B$15,$F$12:$F$28,$G$12:$G$28,$B$22,$B$19,$B$20,$B$21)</f>
        <v>104.29175526342023</v>
      </c>
      <c r="Z62" s="175">
        <f ca="1">_xll.Export_BergomiVolSwapVolatility($P62,$P62,$P62+$AJ$2,Z$39,$B$6,$B$7,$B$8,$B$9,$B$10,$B$11,$B$12,$B$13,$B$14,$B$15,$F$12:$F$28,$G$12:$G$28,$B$22,$B$19,$B$20,$B$21)</f>
        <v>107.44481270139738</v>
      </c>
      <c r="AA62" s="175">
        <f ca="1">_xll.Export_BergomiVolSwapVolatility($P62,$P62,$P62+$AJ$2,AA$39,$B$6,$B$7,$B$8,$B$9,$B$10,$B$11,$B$12,$B$13,$B$14,$B$15,$F$12:$F$28,$G$12:$G$28,$B$22,$B$19,$B$20,$B$21)</f>
        <v>110.73072060191097</v>
      </c>
      <c r="AB62" s="175">
        <f ca="1">_xll.Export_BergomiVolSwapVolatility($P62,$P62,$P62+$AJ$2,AB$39,$B$6,$B$7,$B$8,$B$9,$B$10,$B$11,$B$12,$B$13,$B$14,$B$15,$F$12:$F$28,$G$12:$G$28,$B$22,$B$19,$B$20,$B$21)</f>
        <v>114.14931369066122</v>
      </c>
      <c r="AC62" s="175">
        <f ca="1">_xll.Export_BergomiVolSwapVolatility($P62,$P62,$P62+$AJ$2,AC$39,$B$6,$B$7,$B$8,$B$9,$B$10,$B$11,$B$12,$B$13,$B$14,$B$15,$F$12:$F$28,$G$12:$G$28,$B$22,$B$19,$B$20,$B$21)</f>
        <v>117.70041994745841</v>
      </c>
      <c r="AD62" s="175">
        <f ca="1">_xll.Export_BergomiVolSwapVolatility($P62,$P62,$P62+$AJ$2,AD$39,$B$6,$B$7,$B$8,$B$9,$B$10,$B$11,$B$12,$B$13,$B$14,$B$15,$F$12:$F$28,$G$12:$G$28,$B$22,$B$19,$B$20,$B$21)</f>
        <v>121.38386060622317</v>
      </c>
      <c r="AE62" s="175">
        <f ca="1">_xll.Export_BergomiVolSwapVolatility($P62,$P62,$P62+$AJ$2,AE$39,$B$6,$B$7,$B$8,$B$9,$B$10,$B$11,$B$12,$B$13,$B$14,$B$15,$F$12:$F$28,$G$12:$G$28,$B$22,$B$19,$B$20,$B$21)</f>
        <v>125.19945015498628</v>
      </c>
      <c r="AF62" s="175">
        <f ca="1">_xll.Export_BergomiVolSwapVolatility($P62,$P62,$P62+$AJ$2,AF$39,$B$6,$B$7,$B$8,$B$9,$B$10,$B$11,$B$12,$B$13,$B$14,$B$15,$F$12:$F$28,$G$12:$G$28,$B$22,$B$19,$B$20,$B$21)</f>
        <v>129.14699633588879</v>
      </c>
      <c r="AG62" s="175">
        <f ca="1">_xll.Export_BergomiVolSwapVolatility($P62,$P62,$P62+$AJ$2,AG$39,$B$6,$B$7,$B$8,$B$9,$B$10,$B$11,$B$12,$B$13,$B$14,$B$15,$F$12:$F$28,$G$12:$G$28,$B$22,$B$19,$B$20,$B$21)</f>
        <v>133.22630014518182</v>
      </c>
      <c r="AH62" s="175">
        <f ca="1">_xll.Export_BergomiVolSwapVolatility($P62,$P62,$P62+$AJ$2,AH$39,$B$6,$B$7,$B$8,$B$9,$B$10,$B$11,$B$12,$B$13,$B$14,$B$15,$F$12:$F$28,$G$12:$G$28,$B$22,$B$19,$B$20,$B$21)</f>
        <v>137.43715583322688</v>
      </c>
      <c r="AK62" s="50">
        <v>41934</v>
      </c>
      <c r="AP62" s="104" t="s">
        <v>510</v>
      </c>
      <c r="AQ62" s="179"/>
      <c r="AR62" s="179"/>
      <c r="AS62" s="179"/>
      <c r="AT62" s="179"/>
      <c r="AU62" s="179"/>
      <c r="AV62" s="179"/>
      <c r="AW62" s="179">
        <f t="shared" ref="AW62:BN62" ca="1" si="6">$AN51-AW$38+AW40</f>
        <v>7.3000000029802337</v>
      </c>
      <c r="AX62" s="179">
        <f t="shared" ca="1" si="6"/>
        <v>6.3000000029802337</v>
      </c>
      <c r="AY62" s="179">
        <f t="shared" ca="1" si="6"/>
        <v>5.3000000029802337</v>
      </c>
      <c r="AZ62" s="179">
        <f t="shared" ca="1" si="6"/>
        <v>4.3000000029802337</v>
      </c>
      <c r="BA62" s="179">
        <f t="shared" ca="1" si="6"/>
        <v>3.3500000037252913</v>
      </c>
      <c r="BB62" s="179">
        <f t="shared" ca="1" si="6"/>
        <v>2.6499999970197692</v>
      </c>
      <c r="BC62" s="179">
        <f t="shared" ca="1" si="6"/>
        <v>2.1999999940395369</v>
      </c>
      <c r="BD62" s="179">
        <f t="shared" ca="1" si="6"/>
        <v>1.9249999880790716</v>
      </c>
      <c r="BE62" s="179">
        <f t="shared" ca="1" si="6"/>
        <v>1.7250000000000014</v>
      </c>
      <c r="BF62" s="179">
        <f t="shared" ca="1" si="6"/>
        <v>1.6249999761581417</v>
      </c>
      <c r="BG62" s="179">
        <f t="shared" ca="1" si="6"/>
        <v>1.5500000476837164</v>
      </c>
      <c r="BH62" s="179">
        <f t="shared" ca="1" si="6"/>
        <v>1.5249999523162865</v>
      </c>
      <c r="BI62" s="179">
        <f t="shared" ca="1" si="6"/>
        <v>1.4750000000000014</v>
      </c>
      <c r="BJ62" s="179">
        <f t="shared" ca="1" si="6"/>
        <v>1.3999999523162865</v>
      </c>
      <c r="BK62" s="179">
        <f t="shared" ca="1" si="6"/>
        <v>1.3500000000000014</v>
      </c>
      <c r="BL62" s="179">
        <f t="shared" ca="1" si="6"/>
        <v>1.3249999046325875</v>
      </c>
      <c r="BM62" s="179">
        <f t="shared" ca="1" si="6"/>
        <v>1.3500000000000014</v>
      </c>
      <c r="BN62" s="179">
        <f t="shared" ca="1" si="6"/>
        <v>1.3750000953674508</v>
      </c>
    </row>
    <row r="63" spans="13:70" ht="15.75" thickBot="1">
      <c r="M63" s="27">
        <v>5.5</v>
      </c>
      <c r="N63" s="5">
        <f ca="1">_xll.Export_VarianceSwap_ForwardVariance($F$12:$F$29,$G$12:$G$29,M62,M63,$B$21)</f>
        <v>25.999807206347842</v>
      </c>
      <c r="O63" s="42">
        <f t="shared" si="3"/>
        <v>42419</v>
      </c>
      <c r="P63" s="11">
        <f t="shared" ca="1" si="4"/>
        <v>1.9411362080766599</v>
      </c>
      <c r="Q63" s="175">
        <f ca="1">_xll.Export_BergomiVolSwapVolatility($P63,$P63,$P63+$AJ$2,Q$39,$B$6,$B$7,$B$8,$B$9,$B$10,$B$11,$B$12,$B$13,$B$14,$B$15,$F$12:$F$28,$G$12:$G$28,$B$22,$B$19,$B$20,$B$21)</f>
        <v>82.563649882078195</v>
      </c>
      <c r="R63" s="175">
        <f ca="1">_xll.Export_BergomiVolSwapVolatility($P63,$P63,$P63+$AJ$2,R$39,$B$6,$B$7,$B$8,$B$9,$B$10,$B$11,$B$12,$B$13,$B$14,$B$15,$F$12:$F$28,$G$12:$G$28,$B$22,$B$19,$B$20,$B$21)</f>
        <v>84.674278883647304</v>
      </c>
      <c r="S63" s="175">
        <f ca="1">_xll.Export_BergomiVolSwapVolatility($P63,$P63,$P63+$AJ$2,S$39,$B$6,$B$7,$B$8,$B$9,$B$10,$B$11,$B$12,$B$13,$B$14,$B$15,$F$12:$F$28,$G$12:$G$28,$B$22,$B$19,$B$20,$B$21)</f>
        <v>86.920469212279727</v>
      </c>
      <c r="T63" s="175">
        <f ca="1">_xll.Export_BergomiVolSwapVolatility($P63,$P63,$P63+$AJ$2,T$39,$B$6,$B$7,$B$8,$B$9,$B$10,$B$11,$B$12,$B$13,$B$14,$B$15,$F$12:$F$28,$G$12:$G$28,$B$22,$B$19,$B$20,$B$21)</f>
        <v>89.302106814361409</v>
      </c>
      <c r="U63" s="175">
        <f ca="1">_xll.Export_BergomiVolSwapVolatility($P63,$P63,$P63+$AJ$2,U$39,$B$6,$B$7,$B$8,$B$9,$B$10,$B$11,$B$12,$B$13,$B$14,$B$15,$F$12:$F$28,$G$12:$G$28,$B$22,$B$19,$B$20,$B$21)</f>
        <v>91.819070723938225</v>
      </c>
      <c r="V63" s="175">
        <f ca="1">_xll.Export_BergomiVolSwapVolatility($P63,$P63,$P63+$AJ$2,V$39,$B$6,$B$7,$B$8,$B$9,$B$10,$B$11,$B$12,$B$13,$B$14,$B$15,$F$12:$F$28,$G$12:$G$28,$B$22,$B$19,$B$20,$B$21)</f>
        <v>94.471233062715683</v>
      </c>
      <c r="W63" s="175">
        <f ca="1">_xll.Export_BergomiVolSwapVolatility($P63,$P63,$P63+$AJ$2,W$39,$B$6,$B$7,$B$8,$B$9,$B$10,$B$11,$B$12,$B$13,$B$14,$B$15,$F$12:$F$28,$G$12:$G$28,$B$22,$B$19,$B$20,$B$21)</f>
        <v>97.258459040059108</v>
      </c>
      <c r="X63" s="175">
        <f ca="1">_xll.Export_BergomiVolSwapVolatility($P63,$P63,$P63+$AJ$2,X$39,$B$6,$B$7,$B$8,$B$9,$B$10,$B$11,$B$12,$B$13,$B$14,$B$15,$F$12:$F$28,$G$12:$G$28,$B$22,$B$19,$B$20,$B$21)</f>
        <v>100.18060695299353</v>
      </c>
      <c r="Y63" s="175">
        <f ca="1">_xll.Export_BergomiVolSwapVolatility($P63,$P63,$P63+$AJ$2,Y$39,$B$6,$B$7,$B$8,$B$9,$B$10,$B$11,$B$12,$B$13,$B$14,$B$15,$F$12:$F$28,$G$12:$G$28,$B$22,$B$19,$B$20,$B$21)</f>
        <v>103.23752818620385</v>
      </c>
      <c r="Z63" s="175">
        <f ca="1">_xll.Export_BergomiVolSwapVolatility($P63,$P63,$P63+$AJ$2,Z$39,$B$6,$B$7,$B$8,$B$9,$B$10,$B$11,$B$12,$B$13,$B$14,$B$15,$F$12:$F$28,$G$12:$G$28,$B$22,$B$19,$B$20,$B$21)</f>
        <v>106.42906721203458</v>
      </c>
      <c r="AA63" s="175">
        <f ca="1">_xll.Export_BergomiVolSwapVolatility($P63,$P63,$P63+$AJ$2,AA$39,$B$6,$B$7,$B$8,$B$9,$B$10,$B$11,$B$12,$B$13,$B$14,$B$15,$F$12:$F$28,$G$12:$G$28,$B$22,$B$19,$B$20,$B$21)</f>
        <v>109.75506159049009</v>
      </c>
      <c r="AB63" s="175">
        <f ca="1">_xll.Export_BergomiVolSwapVolatility($P63,$P63,$P63+$AJ$2,AB$39,$B$6,$B$7,$B$8,$B$9,$B$10,$B$11,$B$12,$B$13,$B$14,$B$15,$F$12:$F$28,$G$12:$G$28,$B$22,$B$19,$B$20,$B$21)</f>
        <v>113.21534196923449</v>
      </c>
      <c r="AC63" s="175">
        <f ca="1">_xll.Export_BergomiVolSwapVolatility($P63,$P63,$P63+$AJ$2,AC$39,$B$6,$B$7,$B$8,$B$9,$B$10,$B$11,$B$12,$B$13,$B$14,$B$15,$F$12:$F$28,$G$12:$G$28,$B$22,$B$19,$B$20,$B$21)</f>
        <v>116.80973208359163</v>
      </c>
      <c r="AD63" s="175">
        <f ca="1">_xll.Export_BergomiVolSwapVolatility($P63,$P63,$P63+$AJ$2,AD$39,$B$6,$B$7,$B$8,$B$9,$B$10,$B$11,$B$12,$B$13,$B$14,$B$15,$F$12:$F$28,$G$12:$G$28,$B$22,$B$19,$B$20,$B$21)</f>
        <v>120.53804875654515</v>
      </c>
      <c r="AE63" s="175">
        <f ca="1">_xll.Export_BergomiVolSwapVolatility($P63,$P63,$P63+$AJ$2,AE$39,$B$6,$B$7,$B$8,$B$9,$B$10,$B$11,$B$12,$B$13,$B$14,$B$15,$F$12:$F$28,$G$12:$G$28,$B$22,$B$19,$B$20,$B$21)</f>
        <v>124.4001018987384</v>
      </c>
      <c r="AF63" s="175">
        <f ca="1">_xll.Export_BergomiVolSwapVolatility($P63,$P63,$P63+$AJ$2,AF$39,$B$6,$B$7,$B$8,$B$9,$B$10,$B$11,$B$12,$B$13,$B$14,$B$15,$F$12:$F$28,$G$12:$G$28,$B$22,$B$19,$B$20,$B$21)</f>
        <v>128.39569450847458</v>
      </c>
      <c r="AG63" s="175">
        <f ca="1">_xll.Export_BergomiVolSwapVolatility($P63,$P63,$P63+$AJ$2,AG$39,$B$6,$B$7,$B$8,$B$9,$B$10,$B$11,$B$12,$B$13,$B$14,$B$15,$F$12:$F$28,$G$12:$G$28,$B$22,$B$19,$B$20,$B$21)</f>
        <v>132.52462267171657</v>
      </c>
      <c r="AH63" s="175">
        <f ca="1">_xll.Export_BergomiVolSwapVolatility($P63,$P63,$P63+$AJ$2,AH$39,$B$6,$B$7,$B$8,$B$9,$B$10,$B$11,$B$12,$B$13,$B$14,$B$15,$F$12:$F$28,$G$12:$G$28,$B$22,$B$19,$B$20,$B$21)</f>
        <v>136.786675562087</v>
      </c>
      <c r="AK63" s="42">
        <v>41964</v>
      </c>
      <c r="AP63" s="104" t="s">
        <v>511</v>
      </c>
      <c r="AW63">
        <f ca="1">_xll.Export_BSImplicitVol($AN50,AW$38,$AJ50,AW62,1)</f>
        <v>2.2062605739827861</v>
      </c>
      <c r="AX63" s="177">
        <f ca="1">_xll.Export_BSImplicitVol($AN50,AX$38,$AJ50,AX62,1)</f>
        <v>1.9098949078982175</v>
      </c>
      <c r="AY63" s="177">
        <f ca="1">_xll.Export_BSImplicitVol($AN50,AY$38,$AJ50,AY62,1)</f>
        <v>1.6264142250307072</v>
      </c>
      <c r="AZ63" s="177">
        <f ca="1">_xll.Export_BSImplicitVol($AN50,AZ$38,$AJ50,AZ62,1)</f>
        <v>1.352489729434889</v>
      </c>
      <c r="BA63" s="177">
        <f ca="1">_xll.Export_BSImplicitVol($AN50,BA$38,$AJ50,BA62,1)</f>
        <v>1.1672210472452853</v>
      </c>
      <c r="BB63" s="177">
        <f ca="1">_xll.Export_BSImplicitVol($AN50,BB$38,$AJ50,BB62,1)</f>
        <v>1.2544956147648096</v>
      </c>
      <c r="BC63" s="177">
        <f ca="1">_xll.Export_BSImplicitVol($AN50,BC$38,$AJ50,BC62,1)</f>
        <v>1.4451858969246418</v>
      </c>
      <c r="BD63" s="177">
        <f ca="1">_xll.Export_BSImplicitVol($AN50,BD$38,$AJ50,BD62,1)</f>
        <v>1.6658226479443194</v>
      </c>
      <c r="BE63" s="177">
        <f ca="1">_xll.Export_BSImplicitVol($AN50,BE$38,$AJ50,BE62,1)</f>
        <v>1.8650258046088306</v>
      </c>
      <c r="BF63" s="177">
        <f ca="1">_xll.Export_BSImplicitVol($AN50,BF$38,$AJ50,BF62,1)</f>
        <v>2.0939271591200095</v>
      </c>
      <c r="BG63" s="177">
        <f ca="1">_xll.Export_BSImplicitVol($AN50,BG$38,$AJ50,BG62,1)</f>
        <v>2.2999923706054686</v>
      </c>
      <c r="BH63" s="177">
        <f ca="1">_xll.Export_BSImplicitVol($AN50,BH$38,$AJ50,BH62,1)</f>
        <v>2.2999923706054686</v>
      </c>
      <c r="BI63" s="177">
        <f ca="1">_xll.Export_BSImplicitVol($AN50,BI$38,$AJ50,BI62,1)</f>
        <v>2.2999923706054686</v>
      </c>
      <c r="BJ63" s="177">
        <f ca="1">_xll.Export_BSImplicitVol($AN50,BJ$38,$AJ50,BJ62,1)</f>
        <v>2.2999923706054686</v>
      </c>
      <c r="BK63" s="177">
        <f ca="1">_xll.Export_BSImplicitVol($AN50,BK$38,$AJ50,BK62,1)</f>
        <v>2.2999923706054686</v>
      </c>
      <c r="BL63" s="177">
        <f ca="1">_xll.Export_BSImplicitVol($AN50,BL$38,$AJ50,BL62,1)</f>
        <v>2.2999923706054686</v>
      </c>
      <c r="BM63" s="177">
        <f ca="1">_xll.Export_BSImplicitVol($AN50,BM$38,$AJ50,BM62,1)</f>
        <v>2.2999923706054686</v>
      </c>
      <c r="BN63" s="177">
        <f ca="1">_xll.Export_BSImplicitVol($AN50,BN$38,$AJ50,BN62,1)</f>
        <v>2.2999923706054686</v>
      </c>
    </row>
    <row r="64" spans="13:70" ht="15.75" thickBot="1">
      <c r="M64" s="27">
        <v>5.6</v>
      </c>
      <c r="N64" s="5">
        <f ca="1">_xll.Export_VarianceSwap_ForwardVariance($F$12:$F$29,$G$12:$G$29,M63,M64,$B$21)</f>
        <v>26.007289020476275</v>
      </c>
      <c r="O64" s="42">
        <f t="shared" si="3"/>
        <v>42447</v>
      </c>
      <c r="P64" s="11">
        <f t="shared" ca="1" si="4"/>
        <v>2.0177960301163584</v>
      </c>
      <c r="Q64" s="175">
        <f ca="1">_xll.Export_BergomiVolSwapVolatility($P64,$P64,$P64+$AJ$2,Q$39,$B$6,$B$7,$B$8,$B$9,$B$10,$B$11,$B$12,$B$13,$B$14,$B$15,$F$12:$F$28,$G$12:$G$28,$B$22,$B$19,$B$20,$B$21)</f>
        <v>81.555474307820347</v>
      </c>
      <c r="R64" s="175">
        <f ca="1">_xll.Export_BergomiVolSwapVolatility($P64,$P64,$P64+$AJ$2,R$39,$B$6,$B$7,$B$8,$B$9,$B$10,$B$11,$B$12,$B$13,$B$14,$B$15,$F$12:$F$28,$G$12:$G$28,$B$22,$B$19,$B$20,$B$21)</f>
        <v>83.682078582086078</v>
      </c>
      <c r="S64" s="175">
        <f ca="1">_xll.Export_BergomiVolSwapVolatility($P64,$P64,$P64+$AJ$2,S$39,$B$6,$B$7,$B$8,$B$9,$B$10,$B$11,$B$12,$B$13,$B$14,$B$15,$F$12:$F$28,$G$12:$G$28,$B$22,$B$19,$B$20,$B$21)</f>
        <v>85.94526558407351</v>
      </c>
      <c r="T64" s="175">
        <f ca="1">_xll.Export_BergomiVolSwapVolatility($P64,$P64,$P64+$AJ$2,T$39,$B$6,$B$7,$B$8,$B$9,$B$10,$B$11,$B$12,$B$13,$B$14,$B$15,$F$12:$F$28,$G$12:$G$28,$B$22,$B$19,$B$20,$B$21)</f>
        <v>88.344919523525633</v>
      </c>
      <c r="U64" s="175">
        <f ca="1">_xll.Export_BergomiVolSwapVolatility($P64,$P64,$P64+$AJ$2,U$39,$B$6,$B$7,$B$8,$B$9,$B$10,$B$11,$B$12,$B$13,$B$14,$B$15,$F$12:$F$28,$G$12:$G$28,$B$22,$B$19,$B$20,$B$21)</f>
        <v>90.880917592594145</v>
      </c>
      <c r="V64" s="175">
        <f ca="1">_xll.Export_BergomiVolSwapVolatility($P64,$P64,$P64+$AJ$2,V$39,$B$6,$B$7,$B$8,$B$9,$B$10,$B$11,$B$12,$B$13,$B$14,$B$15,$F$12:$F$28,$G$12:$G$28,$B$22,$B$19,$B$20,$B$21)</f>
        <v>93.553129965839375</v>
      </c>
      <c r="W64" s="175">
        <f ca="1">_xll.Export_BergomiVolSwapVolatility($P64,$P64,$P64+$AJ$2,W$39,$B$6,$B$7,$B$8,$B$9,$B$10,$B$11,$B$12,$B$13,$B$14,$B$15,$F$12:$F$28,$G$12:$G$28,$B$22,$B$19,$B$20,$B$21)</f>
        <v>96.361419800230237</v>
      </c>
      <c r="X64" s="175">
        <f ca="1">_xll.Export_BergomiVolSwapVolatility($P64,$P64,$P64+$AJ$2,X$39,$B$6,$B$7,$B$8,$B$9,$B$10,$B$11,$B$12,$B$13,$B$14,$B$15,$F$12:$F$28,$G$12:$G$28,$B$22,$B$19,$B$20,$B$21)</f>
        <v>99.305643235144515</v>
      </c>
      <c r="Y64" s="175">
        <f ca="1">_xll.Export_BergomiVolSwapVolatility($P64,$P64,$P64+$AJ$2,Y$39,$B$6,$B$7,$B$8,$B$9,$B$10,$B$11,$B$12,$B$13,$B$14,$B$15,$F$12:$F$28,$G$12:$G$28,$B$22,$B$19,$B$20,$B$21)</f>
        <v>102.38564939236848</v>
      </c>
      <c r="Z64" s="175">
        <f ca="1">_xll.Export_BergomiVolSwapVolatility($P64,$P64,$P64+$AJ$2,Z$39,$B$6,$B$7,$B$8,$B$9,$B$10,$B$11,$B$12,$B$13,$B$14,$B$15,$F$12:$F$28,$G$12:$G$28,$B$22,$B$19,$B$20,$B$21)</f>
        <v>105.60128037609707</v>
      </c>
      <c r="AA64" s="175">
        <f ca="1">_xll.Export_BergomiVolSwapVolatility($P64,$P64,$P64+$AJ$2,AA$39,$B$6,$B$7,$B$8,$B$9,$B$10,$B$11,$B$12,$B$13,$B$14,$B$15,$F$12:$F$28,$G$12:$G$28,$B$22,$B$19,$B$20,$B$21)</f>
        <v>108.952371272934</v>
      </c>
      <c r="AB64" s="175">
        <f ca="1">_xll.Export_BergomiVolSwapVolatility($P64,$P64,$P64+$AJ$2,AB$39,$B$6,$B$7,$B$8,$B$9,$B$10,$B$11,$B$12,$B$13,$B$14,$B$15,$F$12:$F$28,$G$12:$G$28,$B$22,$B$19,$B$20,$B$21)</f>
        <v>112.4387501518916</v>
      </c>
      <c r="AC64" s="175">
        <f ca="1">_xll.Export_BergomiVolSwapVolatility($P64,$P64,$P64+$AJ$2,AC$39,$B$6,$B$7,$B$8,$B$9,$B$10,$B$11,$B$12,$B$13,$B$14,$B$15,$F$12:$F$28,$G$12:$G$28,$B$22,$B$19,$B$20,$B$21)</f>
        <v>116.0602380643908</v>
      </c>
      <c r="AD64" s="175">
        <f ca="1">_xll.Export_BergomiVolSwapVolatility($P64,$P64,$P64+$AJ$2,AD$39,$B$6,$B$7,$B$8,$B$9,$B$10,$B$11,$B$12,$B$13,$B$14,$B$15,$F$12:$F$28,$G$12:$G$28,$B$22,$B$19,$B$20,$B$21)</f>
        <v>119.81664904426137</v>
      </c>
      <c r="AE64" s="175">
        <f ca="1">_xll.Export_BergomiVolSwapVolatility($P64,$P64,$P64+$AJ$2,AE$39,$B$6,$B$7,$B$8,$B$9,$B$10,$B$11,$B$12,$B$13,$B$14,$B$15,$F$12:$F$28,$G$12:$G$28,$B$22,$B$19,$B$20,$B$21)</f>
        <v>123.70779010774153</v>
      </c>
      <c r="AF64" s="175">
        <f ca="1">_xll.Export_BergomiVolSwapVolatility($P64,$P64,$P64+$AJ$2,AF$39,$B$6,$B$7,$B$8,$B$9,$B$10,$B$11,$B$12,$B$13,$B$14,$B$15,$F$12:$F$28,$G$12:$G$28,$B$22,$B$19,$B$20,$B$21)</f>
        <v>127.73346125347831</v>
      </c>
      <c r="AG64" s="175">
        <f ca="1">_xll.Export_BergomiVolSwapVolatility($P64,$P64,$P64+$AJ$2,AG$39,$B$6,$B$7,$B$8,$B$9,$B$10,$B$11,$B$12,$B$13,$B$14,$B$15,$F$12:$F$28,$G$12:$G$28,$B$22,$B$19,$B$20,$B$21)</f>
        <v>131.89345546252738</v>
      </c>
      <c r="AH64" s="175">
        <f ca="1">_xll.Export_BergomiVolSwapVolatility($P64,$P64,$P64+$AJ$2,AH$39,$B$6,$B$7,$B$8,$B$9,$B$10,$B$11,$B$12,$B$13,$B$14,$B$15,$F$12:$F$28,$G$12:$G$28,$B$22,$B$19,$B$20,$B$21)</f>
        <v>136.18755869835303</v>
      </c>
      <c r="AK64" s="50">
        <v>41990</v>
      </c>
    </row>
    <row r="65" spans="13:34" ht="15.75" thickBot="1">
      <c r="M65" s="27">
        <v>5.7</v>
      </c>
      <c r="N65" s="5">
        <f ca="1">_xll.Export_VarianceSwap_ForwardVariance($F$12:$F$29,$G$12:$G$29,M64,M65,$B$21)</f>
        <v>26.021594781874779</v>
      </c>
      <c r="O65" s="42">
        <f t="shared" si="3"/>
        <v>42475</v>
      </c>
      <c r="P65" s="11">
        <f t="shared" ca="1" si="4"/>
        <v>2.0944558521560577</v>
      </c>
      <c r="Q65" s="175">
        <f ca="1">_xll.Export_BergomiVolSwapVolatility($P65,$P65,$P65+$AJ$2,Q$39,$B$6,$B$7,$B$8,$B$9,$B$10,$B$11,$B$12,$B$13,$B$14,$B$15,$F$12:$F$28,$G$12:$G$28,$B$22,$B$19,$B$20,$B$21)</f>
        <v>80.571306403634864</v>
      </c>
      <c r="R65" s="175">
        <f ca="1">_xll.Export_BergomiVolSwapVolatility($P65,$P65,$P65+$AJ$2,R$39,$B$6,$B$7,$B$8,$B$9,$B$10,$B$11,$B$12,$B$13,$B$14,$B$15,$F$12:$F$28,$G$12:$G$28,$B$22,$B$19,$B$20,$B$21)</f>
        <v>82.709734400020793</v>
      </c>
      <c r="S65" s="175">
        <f ca="1">_xll.Export_BergomiVolSwapVolatility($P65,$P65,$P65+$AJ$2,S$39,$B$6,$B$7,$B$8,$B$9,$B$10,$B$11,$B$12,$B$13,$B$14,$B$15,$F$12:$F$28,$G$12:$G$28,$B$22,$B$19,$B$20,$B$21)</f>
        <v>84.985501044535567</v>
      </c>
      <c r="T65" s="175">
        <f ca="1">_xll.Export_BergomiVolSwapVolatility($P65,$P65,$P65+$AJ$2,T$39,$B$6,$B$7,$B$8,$B$9,$B$10,$B$11,$B$12,$B$13,$B$14,$B$15,$F$12:$F$28,$G$12:$G$28,$B$22,$B$19,$B$20,$B$21)</f>
        <v>87.398489253101914</v>
      </c>
      <c r="U65" s="175">
        <f ca="1">_xll.Export_BergomiVolSwapVolatility($P65,$P65,$P65+$AJ$2,U$39,$B$6,$B$7,$B$8,$B$9,$B$10,$B$11,$B$12,$B$13,$B$14,$B$15,$F$12:$F$28,$G$12:$G$28,$B$22,$B$19,$B$20,$B$21)</f>
        <v>89.948574845637879</v>
      </c>
      <c r="V65" s="175">
        <f ca="1">_xll.Export_BergomiVolSwapVolatility($P65,$P65,$P65+$AJ$2,V$39,$B$6,$B$7,$B$8,$B$9,$B$10,$B$11,$B$12,$B$13,$B$14,$B$15,$F$12:$F$28,$G$12:$G$28,$B$22,$B$19,$B$20,$B$21)</f>
        <v>92.635626546056798</v>
      </c>
      <c r="W65" s="175">
        <f ca="1">_xll.Export_BergomiVolSwapVolatility($P65,$P65,$P65+$AJ$2,W$39,$B$6,$B$7,$B$8,$B$9,$B$10,$B$11,$B$12,$B$13,$B$14,$B$15,$F$12:$F$28,$G$12:$G$28,$B$22,$B$19,$B$20,$B$21)</f>
        <v>95.459505982267316</v>
      </c>
      <c r="X65" s="175">
        <f ca="1">_xll.Export_BergomiVolSwapVolatility($P65,$P65,$P65+$AJ$2,X$39,$B$6,$B$7,$B$8,$B$9,$B$10,$B$11,$B$12,$B$13,$B$14,$B$15,$F$12:$F$28,$G$12:$G$28,$B$22,$B$19,$B$20,$B$21)</f>
        <v>98.420067686173468</v>
      </c>
      <c r="Y65" s="175">
        <f ca="1">_xll.Export_BergomiVolSwapVolatility($P65,$P65,$P65+$AJ$2,Y$39,$B$6,$B$7,$B$8,$B$9,$B$10,$B$11,$B$12,$B$13,$B$14,$B$15,$F$12:$F$28,$G$12:$G$28,$B$22,$B$19,$B$20,$B$21)</f>
        <v>101.51715909367449</v>
      </c>
      <c r="Z65" s="175">
        <f ca="1">_xll.Export_BergomiVolSwapVolatility($P65,$P65,$P65+$AJ$2,Z$39,$B$6,$B$7,$B$8,$B$9,$B$10,$B$11,$B$12,$B$13,$B$14,$B$15,$F$12:$F$28,$G$12:$G$28,$B$22,$B$19,$B$20,$B$21)</f>
        <v>104.75062054466508</v>
      </c>
      <c r="AA65" s="175">
        <f ca="1">_xll.Export_BergomiVolSwapVolatility($P65,$P65,$P65+$AJ$2,AA$39,$B$6,$B$7,$B$8,$B$9,$B$10,$B$11,$B$12,$B$13,$B$14,$B$15,$F$12:$F$28,$G$12:$G$28,$B$22,$B$19,$B$20,$B$21)</f>
        <v>108.1202852830351</v>
      </c>
      <c r="AB65" s="175">
        <f ca="1">_xll.Export_BergomiVolSwapVolatility($P65,$P65,$P65+$AJ$2,AB$39,$B$6,$B$7,$B$8,$B$9,$B$10,$B$11,$B$12,$B$13,$B$14,$B$15,$F$12:$F$28,$G$12:$G$28,$B$22,$B$19,$B$20,$B$21)</f>
        <v>111.62597945666981</v>
      </c>
      <c r="AC65" s="175">
        <f ca="1">_xll.Export_BergomiVolSwapVolatility($P65,$P65,$P65+$AJ$2,AC$39,$B$6,$B$7,$B$8,$B$9,$B$10,$B$11,$B$12,$B$13,$B$14,$B$15,$F$12:$F$28,$G$12:$G$28,$B$22,$B$19,$B$20,$B$21)</f>
        <v>115.26752211744977</v>
      </c>
      <c r="AD65" s="175">
        <f ca="1">_xll.Export_BergomiVolSwapVolatility($P65,$P65,$P65+$AJ$2,AD$39,$B$6,$B$7,$B$8,$B$9,$B$10,$B$11,$B$12,$B$13,$B$14,$B$15,$F$12:$F$28,$G$12:$G$28,$B$22,$B$19,$B$20,$B$21)</f>
        <v>119.04472522125091</v>
      </c>
      <c r="AE65" s="175">
        <f ca="1">_xll.Export_BergomiVolSwapVolatility($P65,$P65,$P65+$AJ$2,AE$39,$B$6,$B$7,$B$8,$B$9,$B$10,$B$11,$B$12,$B$13,$B$14,$B$15,$F$12:$F$28,$G$12:$G$28,$B$22,$B$19,$B$20,$B$21)</f>
        <v>122.95739362794436</v>
      </c>
      <c r="AF65" s="175">
        <f ca="1">_xll.Export_BergomiVolSwapVolatility($P65,$P65,$P65+$AJ$2,AF$39,$B$6,$B$7,$B$8,$B$9,$B$10,$B$11,$B$12,$B$13,$B$14,$B$15,$F$12:$F$28,$G$12:$G$28,$B$22,$B$19,$B$20,$B$21)</f>
        <v>127.00532510139666</v>
      </c>
      <c r="AG65" s="175">
        <f ca="1">_xll.Export_BergomiVolSwapVolatility($P65,$P65,$P65+$AJ$2,AG$39,$B$6,$B$7,$B$8,$B$9,$B$10,$B$11,$B$12,$B$13,$B$14,$B$15,$F$12:$F$28,$G$12:$G$28,$B$22,$B$19,$B$20,$B$21)</f>
        <v>131.18831030946964</v>
      </c>
      <c r="AH65" s="175">
        <f ca="1">_xll.Export_BergomiVolSwapVolatility($P65,$P65,$P65+$AJ$2,AH$39,$B$6,$B$7,$B$8,$B$9,$B$10,$B$11,$B$12,$B$13,$B$14,$B$15,$F$12:$F$28,$G$12:$G$28,$B$22,$B$19,$B$20,$B$21)</f>
        <v>135.50613282402045</v>
      </c>
    </row>
    <row r="66" spans="13:34">
      <c r="M66" s="27">
        <v>5.8</v>
      </c>
      <c r="N66" s="5">
        <f ca="1">_xll.Export_VarianceSwap_ForwardVariance($F$12:$F$29,$G$12:$G$29,M65,M66,$B$21)</f>
        <v>26.042724929612071</v>
      </c>
      <c r="O66" s="42">
        <f t="shared" si="3"/>
        <v>42510</v>
      </c>
      <c r="P66" s="11">
        <f t="shared" ca="1" si="4"/>
        <v>2.1902806297056809</v>
      </c>
      <c r="Q66" s="175">
        <f ca="1">_xll.Export_BergomiVolSwapVolatility($P66,$P66,$P66+$AJ$2,Q$39,$B$6,$B$7,$B$8,$B$9,$B$10,$B$11,$B$12,$B$13,$B$14,$B$15,$F$12:$F$28,$G$12:$G$28,$B$22,$B$19,$B$20,$B$21)</f>
        <v>79.366568843730988</v>
      </c>
      <c r="R66" s="175">
        <f ca="1">_xll.Export_BergomiVolSwapVolatility($P66,$P66,$P66+$AJ$2,R$39,$B$6,$B$7,$B$8,$B$9,$B$10,$B$11,$B$12,$B$13,$B$14,$B$15,$F$12:$F$28,$G$12:$G$28,$B$22,$B$19,$B$20,$B$21)</f>
        <v>81.513726044542437</v>
      </c>
      <c r="S66" s="175">
        <f ca="1">_xll.Export_BergomiVolSwapVolatility($P66,$P66,$P66+$AJ$2,S$39,$B$6,$B$7,$B$8,$B$9,$B$10,$B$11,$B$12,$B$13,$B$14,$B$15,$F$12:$F$28,$G$12:$G$28,$B$22,$B$19,$B$20,$B$21)</f>
        <v>83.798779948858524</v>
      </c>
      <c r="T66" s="175">
        <f ca="1">_xll.Export_BergomiVolSwapVolatility($P66,$P66,$P66+$AJ$2,T$39,$B$6,$B$7,$B$8,$B$9,$B$10,$B$11,$B$12,$B$13,$B$14,$B$15,$F$12:$F$28,$G$12:$G$28,$B$22,$B$19,$B$20,$B$21)</f>
        <v>86.221612512770093</v>
      </c>
      <c r="U66" s="175">
        <f ca="1">_xll.Export_BergomiVolSwapVolatility($P66,$P66,$P66+$AJ$2,U$39,$B$6,$B$7,$B$8,$B$9,$B$10,$B$11,$B$12,$B$13,$B$14,$B$15,$F$12:$F$28,$G$12:$G$28,$B$22,$B$19,$B$20,$B$21)</f>
        <v>88.782098538191718</v>
      </c>
      <c r="V66" s="175">
        <f ca="1">_xll.Export_BergomiVolSwapVolatility($P66,$P66,$P66+$AJ$2,V$39,$B$6,$B$7,$B$8,$B$9,$B$10,$B$11,$B$12,$B$13,$B$14,$B$15,$F$12:$F$28,$G$12:$G$28,$B$22,$B$19,$B$20,$B$21)</f>
        <v>91.480105672861541</v>
      </c>
      <c r="W66" s="175">
        <f ca="1">_xll.Export_BergomiVolSwapVolatility($P66,$P66,$P66+$AJ$2,W$39,$B$6,$B$7,$B$8,$B$9,$B$10,$B$11,$B$12,$B$13,$B$14,$B$15,$F$12:$F$28,$G$12:$G$28,$B$22,$B$19,$B$20,$B$21)</f>
        <v>94.3154944103416</v>
      </c>
      <c r="X66" s="175">
        <f ca="1">_xll.Export_BergomiVolSwapVolatility($P66,$P66,$P66+$AJ$2,X$39,$B$6,$B$7,$B$8,$B$9,$B$10,$B$11,$B$12,$B$13,$B$14,$B$15,$F$12:$F$28,$G$12:$G$28,$B$22,$B$19,$B$20,$B$21)</f>
        <v>97.288118090017377</v>
      </c>
      <c r="Y66" s="175">
        <f ca="1">_xll.Export_BergomiVolSwapVolatility($P66,$P66,$P66+$AJ$2,Y$39,$B$6,$B$7,$B$8,$B$9,$B$10,$B$11,$B$12,$B$13,$B$14,$B$15,$F$12:$F$28,$G$12:$G$28,$B$22,$B$19,$B$20,$B$21)</f>
        <v>100.39782289709827</v>
      </c>
      <c r="Z66" s="175">
        <f ca="1">_xll.Export_BergomiVolSwapVolatility($P66,$P66,$P66+$AJ$2,Z$39,$B$6,$B$7,$B$8,$B$9,$B$10,$B$11,$B$12,$B$13,$B$14,$B$15,$F$12:$F$28,$G$12:$G$28,$B$22,$B$19,$B$20,$B$21)</f>
        <v>103.64444786261717</v>
      </c>
      <c r="AA66" s="175">
        <f ca="1">_xll.Export_BergomiVolSwapVolatility($P66,$P66,$P66+$AJ$2,AA$39,$B$6,$B$7,$B$8,$B$9,$B$10,$B$11,$B$12,$B$13,$B$14,$B$15,$F$12:$F$28,$G$12:$G$28,$B$22,$B$19,$B$20,$B$21)</f>
        <v>107.02782486343081</v>
      </c>
      <c r="AB66" s="175">
        <f ca="1">_xll.Export_BergomiVolSwapVolatility($P66,$P66,$P66+$AJ$2,AB$39,$B$6,$B$7,$B$8,$B$9,$B$10,$B$11,$B$12,$B$13,$B$14,$B$15,$F$12:$F$28,$G$12:$G$28,$B$22,$B$19,$B$20,$B$21)</f>
        <v>110.5477786222195</v>
      </c>
      <c r="AC66" s="175">
        <f ca="1">_xll.Export_BergomiVolSwapVolatility($P66,$P66,$P66+$AJ$2,AC$39,$B$6,$B$7,$B$8,$B$9,$B$10,$B$11,$B$12,$B$13,$B$14,$B$15,$F$12:$F$28,$G$12:$G$28,$B$22,$B$19,$B$20,$B$21)</f>
        <v>114.20412670748729</v>
      </c>
      <c r="AD66" s="175">
        <f ca="1">_xll.Export_BergomiVolSwapVolatility($P66,$P66,$P66+$AJ$2,AD$39,$B$6,$B$7,$B$8,$B$9,$B$10,$B$11,$B$12,$B$13,$B$14,$B$15,$F$12:$F$28,$G$12:$G$28,$B$22,$B$19,$B$20,$B$21)</f>
        <v>117.99667953356196</v>
      </c>
      <c r="AE66" s="175">
        <f ca="1">_xll.Export_BergomiVolSwapVolatility($P66,$P66,$P66+$AJ$2,AE$39,$B$6,$B$7,$B$8,$B$9,$B$10,$B$11,$B$12,$B$13,$B$14,$B$15,$F$12:$F$28,$G$12:$G$28,$B$22,$B$19,$B$20,$B$21)</f>
        <v>121.92524036059487</v>
      </c>
      <c r="AF66" s="175">
        <f ca="1">_xll.Export_BergomiVolSwapVolatility($P66,$P66,$P66+$AJ$2,AF$39,$B$6,$B$7,$B$8,$B$9,$B$10,$B$11,$B$12,$B$13,$B$14,$B$15,$F$12:$F$28,$G$12:$G$28,$B$22,$B$19,$B$20,$B$21)</f>
        <v>125.98960529456116</v>
      </c>
      <c r="AG66" s="175">
        <f ca="1">_xll.Export_BergomiVolSwapVolatility($P66,$P66,$P66+$AJ$2,AG$39,$B$6,$B$7,$B$8,$B$9,$B$10,$B$11,$B$12,$B$13,$B$14,$B$15,$F$12:$F$28,$G$12:$G$28,$B$22,$B$19,$B$20,$B$21)</f>
        <v>130.18956328725963</v>
      </c>
      <c r="AH66" s="175">
        <f ca="1">_xll.Export_BergomiVolSwapVolatility($P66,$P66,$P66+$AJ$2,AH$39,$B$6,$B$7,$B$8,$B$9,$B$10,$B$11,$B$12,$B$13,$B$14,$B$15,$F$12:$F$28,$G$12:$G$28,$B$22,$B$19,$B$20,$B$21)</f>
        <v>134.52489613631272</v>
      </c>
    </row>
    <row r="67" spans="13:34">
      <c r="M67" s="27">
        <v>5.9</v>
      </c>
      <c r="N67" s="5">
        <f ca="1">_xll.Export_VarianceSwap_ForwardVariance($F$12:$F$29,$G$12:$G$29,M66,M67,$B$21)</f>
        <v>26.071960211928442</v>
      </c>
    </row>
    <row r="68" spans="13:34">
      <c r="M68" s="27">
        <v>6</v>
      </c>
      <c r="N68" s="5">
        <f ca="1">_xll.Export_VarianceSwap_ForwardVariance($F$12:$F$29,$G$12:$G$29,M67,M68,$B$21)</f>
        <v>26.111729765685904</v>
      </c>
    </row>
    <row r="69" spans="13:34" ht="23.25">
      <c r="M69" s="27">
        <v>6.1</v>
      </c>
      <c r="N69" s="5">
        <f ca="1">_xll.Export_VarianceSwap_ForwardVariance($F$12:$F$29,$G$12:$G$29,M68,M69,$B$21)</f>
        <v>26.162259101875545</v>
      </c>
      <c r="O69" s="218" t="s">
        <v>499</v>
      </c>
      <c r="P69" s="219"/>
      <c r="Q69" s="219"/>
      <c r="R69" s="219"/>
      <c r="S69" s="219"/>
      <c r="T69" s="219"/>
      <c r="U69" s="219"/>
      <c r="V69" s="219"/>
      <c r="W69" s="219"/>
      <c r="X69" s="219"/>
      <c r="Y69" s="219"/>
      <c r="Z69" s="219"/>
      <c r="AA69" s="219"/>
      <c r="AB69" s="219"/>
      <c r="AC69" s="219"/>
      <c r="AD69" s="219"/>
      <c r="AE69" s="219"/>
      <c r="AF69" s="219"/>
      <c r="AG69" s="219"/>
      <c r="AH69" s="220"/>
    </row>
    <row r="70" spans="13:34" ht="15.75" thickBot="1">
      <c r="M70" s="27">
        <v>6.2</v>
      </c>
      <c r="N70" s="5">
        <f ca="1">_xll.Export_VarianceSwap_ForwardVariance($F$12:$F$29,$G$12:$G$29,M69,M70,$B$21)</f>
        <v>26.223486022356841</v>
      </c>
      <c r="O70" s="159">
        <f>AH38</f>
        <v>0</v>
      </c>
      <c r="P70" s="159">
        <f>AI38</f>
        <v>0</v>
      </c>
      <c r="Q70" s="160">
        <f t="shared" ref="Q70:AH70" si="7">AQ38</f>
        <v>9</v>
      </c>
      <c r="R70" s="160">
        <f t="shared" si="7"/>
        <v>10</v>
      </c>
      <c r="S70" s="160">
        <f t="shared" si="7"/>
        <v>11</v>
      </c>
      <c r="T70" s="160">
        <f t="shared" si="7"/>
        <v>12</v>
      </c>
      <c r="U70" s="160">
        <f t="shared" si="7"/>
        <v>13</v>
      </c>
      <c r="V70" s="160">
        <f t="shared" si="7"/>
        <v>14</v>
      </c>
      <c r="W70" s="160">
        <f t="shared" si="7"/>
        <v>15</v>
      </c>
      <c r="X70" s="160">
        <f t="shared" si="7"/>
        <v>16</v>
      </c>
      <c r="Y70" s="160">
        <f t="shared" si="7"/>
        <v>17</v>
      </c>
      <c r="Z70" s="160">
        <f t="shared" si="7"/>
        <v>18</v>
      </c>
      <c r="AA70" s="160">
        <f t="shared" si="7"/>
        <v>19</v>
      </c>
      <c r="AB70" s="160">
        <f t="shared" si="7"/>
        <v>20</v>
      </c>
      <c r="AC70" s="160">
        <f t="shared" si="7"/>
        <v>21</v>
      </c>
      <c r="AD70" s="160">
        <f t="shared" si="7"/>
        <v>22</v>
      </c>
      <c r="AE70" s="160">
        <f t="shared" si="7"/>
        <v>23</v>
      </c>
      <c r="AF70" s="160">
        <f t="shared" si="7"/>
        <v>24</v>
      </c>
      <c r="AG70" s="160">
        <f t="shared" si="7"/>
        <v>25</v>
      </c>
      <c r="AH70" s="160">
        <f t="shared" si="7"/>
        <v>26</v>
      </c>
    </row>
    <row r="71" spans="13:34" ht="15.75" thickBot="1">
      <c r="M71" s="27">
        <v>6.3</v>
      </c>
      <c r="N71" s="5">
        <f ca="1">_xll.Export_VarianceSwap_ForwardVariance($F$12:$F$29,$G$12:$G$29,M70,M71,$B$21)</f>
        <v>26.295335801419668</v>
      </c>
      <c r="O71" s="50">
        <f>O40</f>
        <v>41716</v>
      </c>
      <c r="P71" s="11">
        <f ca="1">P40</f>
        <v>1.6427104722792608E-2</v>
      </c>
      <c r="Q71" s="161">
        <f ca="1">_xll.Export_InputVarSwapVolatility($P71,Q$70,$B$11,$B$12,$B$13,$B$14,$B$15,$B$19)</f>
        <v>2977.3673332002359</v>
      </c>
      <c r="R71" s="175">
        <f ca="1">_xll.Export_InputVarSwapVolatility($P71,R$70,$B$11,$B$12,$B$13,$B$14,$B$15,$B$19)</f>
        <v>3397.267333200236</v>
      </c>
      <c r="S71" s="175">
        <f ca="1">_xll.Export_InputVarSwapVolatility($P71,S$70,$B$11,$B$12,$B$13,$B$14,$B$15,$B$19)</f>
        <v>3777.3673332002359</v>
      </c>
      <c r="T71" s="175">
        <f ca="1">_xll.Export_InputVarSwapVolatility($P71,T$70,$B$11,$B$12,$B$13,$B$14,$B$15,$B$19)</f>
        <v>4092.4673332002358</v>
      </c>
      <c r="U71" s="175">
        <f ca="1">_xll.Export_InputVarSwapVolatility($P71,U$70,$B$11,$B$12,$B$13,$B$14,$B$15,$B$19)</f>
        <v>4314.9673332002367</v>
      </c>
      <c r="V71" s="175">
        <f ca="1">_xll.Export_InputVarSwapVolatility($P71,V$70,$B$11,$B$12,$B$13,$B$14,$B$15,$B$19)</f>
        <v>4414.8673332002354</v>
      </c>
      <c r="W71" s="175">
        <f ca="1">_xll.Export_InputVarSwapVolatility($P71,W$70,$B$11,$B$12,$B$13,$B$14,$B$15,$B$19)</f>
        <v>4417.3673332002363</v>
      </c>
      <c r="X71" s="175">
        <f ca="1">_xll.Export_InputVarSwapVolatility($P71,X$70,$B$11,$B$12,$B$13,$B$14,$B$15,$B$19)</f>
        <v>4417.3673332002363</v>
      </c>
      <c r="Y71" s="175">
        <f ca="1">_xll.Export_InputVarSwapVolatility($P71,Y$70,$B$11,$B$12,$B$13,$B$14,$B$15,$B$19)</f>
        <v>4417.3673332002363</v>
      </c>
      <c r="Z71" s="175">
        <f ca="1">_xll.Export_InputVarSwapVolatility($P71,Z$70,$B$11,$B$12,$B$13,$B$14,$B$15,$B$19)</f>
        <v>4417.3673332002363</v>
      </c>
      <c r="AA71" s="175">
        <f ca="1">_xll.Export_InputVarSwapVolatility($P71,AA$70,$B$11,$B$12,$B$13,$B$14,$B$15,$B$19)</f>
        <v>4417.3673332002363</v>
      </c>
      <c r="AB71" s="175">
        <f ca="1">_xll.Export_InputVarSwapVolatility($P71,AB$70,$B$11,$B$12,$B$13,$B$14,$B$15,$B$19)</f>
        <v>4417.3673332002363</v>
      </c>
      <c r="AC71" s="175">
        <f ca="1">_xll.Export_InputVarSwapVolatility($P71,AC$70,$B$11,$B$12,$B$13,$B$14,$B$15,$B$19)</f>
        <v>4417.3673332002363</v>
      </c>
      <c r="AD71" s="175">
        <f ca="1">_xll.Export_InputVarSwapVolatility($P71,AD$70,$B$11,$B$12,$B$13,$B$14,$B$15,$B$19)</f>
        <v>4417.3673332002363</v>
      </c>
      <c r="AE71" s="175">
        <f ca="1">_xll.Export_InputVarSwapVolatility($P71,AE$70,$B$11,$B$12,$B$13,$B$14,$B$15,$B$19)</f>
        <v>4417.3673332002363</v>
      </c>
      <c r="AF71" s="175">
        <f ca="1">_xll.Export_InputVarSwapVolatility($P71,AF$70,$B$11,$B$12,$B$13,$B$14,$B$15,$B$19)</f>
        <v>4417.3673332002363</v>
      </c>
      <c r="AG71" s="175">
        <f ca="1">_xll.Export_InputVarSwapVolatility($P71,AG$70,$B$11,$B$12,$B$13,$B$14,$B$15,$B$19)</f>
        <v>4417.3673332002363</v>
      </c>
      <c r="AH71" s="175">
        <f ca="1">_xll.Export_InputVarSwapVolatility($P71,AH$70,$B$11,$B$12,$B$13,$B$14,$B$15,$B$19)</f>
        <v>4417.3673332002363</v>
      </c>
    </row>
    <row r="72" spans="13:34" ht="15.75" thickBot="1">
      <c r="M72" s="27">
        <v>6.4</v>
      </c>
      <c r="N72" s="5">
        <f ca="1">_xll.Export_VarianceSwap_ForwardVariance($F$12:$F$29,$G$12:$G$29,M71,M72,$B$21)</f>
        <v>26.377721632994501</v>
      </c>
      <c r="O72" s="50">
        <f t="shared" ref="O72:O97" si="8">O41</f>
        <v>41745</v>
      </c>
      <c r="P72" s="11">
        <f t="shared" ref="P72:P97" ca="1" si="9">P41</f>
        <v>9.5824777549623541E-2</v>
      </c>
      <c r="Q72" s="175">
        <f ca="1">_xll.Export_InputVarSwapVolatility($P72,Q$70,$B$11,$B$12,$B$13,$B$14,$B$15,$B$19)</f>
        <v>2809.9999558291252</v>
      </c>
      <c r="R72" s="175">
        <f ca="1">_xll.Export_InputVarSwapVolatility($P72,R$70,$B$11,$B$12,$B$13,$B$14,$B$15,$B$19)</f>
        <v>3229.8999558291248</v>
      </c>
      <c r="S72" s="175">
        <f ca="1">_xll.Export_InputVarSwapVolatility($P72,S$70,$B$11,$B$12,$B$13,$B$14,$B$15,$B$19)</f>
        <v>3609.9999558291252</v>
      </c>
      <c r="T72" s="175">
        <f ca="1">_xll.Export_InputVarSwapVolatility($P72,T$70,$B$11,$B$12,$B$13,$B$14,$B$15,$B$19)</f>
        <v>3925.0999558291255</v>
      </c>
      <c r="U72" s="175">
        <f ca="1">_xll.Export_InputVarSwapVolatility($P72,U$70,$B$11,$B$12,$B$13,$B$14,$B$15,$B$19)</f>
        <v>4147.5999558291251</v>
      </c>
      <c r="V72" s="175">
        <f ca="1">_xll.Export_InputVarSwapVolatility($P72,V$70,$B$11,$B$12,$B$13,$B$14,$B$15,$B$19)</f>
        <v>4247.4999558291256</v>
      </c>
      <c r="W72" s="175">
        <f ca="1">_xll.Export_InputVarSwapVolatility($P72,W$70,$B$11,$B$12,$B$13,$B$14,$B$15,$B$19)</f>
        <v>4249.9999558291256</v>
      </c>
      <c r="X72" s="175">
        <f ca="1">_xll.Export_InputVarSwapVolatility($P72,X$70,$B$11,$B$12,$B$13,$B$14,$B$15,$B$19)</f>
        <v>4249.9999558291256</v>
      </c>
      <c r="Y72" s="175">
        <f ca="1">_xll.Export_InputVarSwapVolatility($P72,Y$70,$B$11,$B$12,$B$13,$B$14,$B$15,$B$19)</f>
        <v>4249.9999558291256</v>
      </c>
      <c r="Z72" s="175">
        <f ca="1">_xll.Export_InputVarSwapVolatility($P72,Z$70,$B$11,$B$12,$B$13,$B$14,$B$15,$B$19)</f>
        <v>4249.9999558291256</v>
      </c>
      <c r="AA72" s="175">
        <f ca="1">_xll.Export_InputVarSwapVolatility($P72,AA$70,$B$11,$B$12,$B$13,$B$14,$B$15,$B$19)</f>
        <v>4249.9999558291256</v>
      </c>
      <c r="AB72" s="175">
        <f ca="1">_xll.Export_InputVarSwapVolatility($P72,AB$70,$B$11,$B$12,$B$13,$B$14,$B$15,$B$19)</f>
        <v>4249.9999558291256</v>
      </c>
      <c r="AC72" s="175">
        <f ca="1">_xll.Export_InputVarSwapVolatility($P72,AC$70,$B$11,$B$12,$B$13,$B$14,$B$15,$B$19)</f>
        <v>4249.9999558291256</v>
      </c>
      <c r="AD72" s="175">
        <f ca="1">_xll.Export_InputVarSwapVolatility($P72,AD$70,$B$11,$B$12,$B$13,$B$14,$B$15,$B$19)</f>
        <v>4249.9999558291256</v>
      </c>
      <c r="AE72" s="175">
        <f ca="1">_xll.Export_InputVarSwapVolatility($P72,AE$70,$B$11,$B$12,$B$13,$B$14,$B$15,$B$19)</f>
        <v>4249.9999558291256</v>
      </c>
      <c r="AF72" s="175">
        <f ca="1">_xll.Export_InputVarSwapVolatility($P72,AF$70,$B$11,$B$12,$B$13,$B$14,$B$15,$B$19)</f>
        <v>4249.9999558291256</v>
      </c>
      <c r="AG72" s="175">
        <f ca="1">_xll.Export_InputVarSwapVolatility($P72,AG$70,$B$11,$B$12,$B$13,$B$14,$B$15,$B$19)</f>
        <v>4249.9999558291256</v>
      </c>
      <c r="AH72" s="175">
        <f ca="1">_xll.Export_InputVarSwapVolatility($P72,AH$70,$B$11,$B$12,$B$13,$B$14,$B$15,$B$19)</f>
        <v>4249.9999558291256</v>
      </c>
    </row>
    <row r="73" spans="13:34" ht="15.75" thickBot="1">
      <c r="M73" s="27">
        <v>6.5</v>
      </c>
      <c r="N73" s="5">
        <f ca="1">_xll.Export_VarianceSwap_ForwardVariance($F$12:$F$29,$G$12:$G$29,M72,M73,$B$21)</f>
        <v>26.470545141338921</v>
      </c>
      <c r="O73" s="50">
        <f t="shared" si="8"/>
        <v>41780</v>
      </c>
      <c r="P73" s="11">
        <f t="shared" ca="1" si="9"/>
        <v>0.19164955509924708</v>
      </c>
      <c r="Q73" s="175">
        <f ca="1">_xll.Export_InputVarSwapVolatility($P73,Q$70,$B$11,$B$12,$B$13,$B$14,$B$15,$B$19)</f>
        <v>2764.9405392475978</v>
      </c>
      <c r="R73" s="175">
        <f ca="1">_xll.Export_InputVarSwapVolatility($P73,R$70,$B$11,$B$12,$B$13,$B$14,$B$15,$B$19)</f>
        <v>3184.8405392475975</v>
      </c>
      <c r="S73" s="175">
        <f ca="1">_xll.Export_InputVarSwapVolatility($P73,S$70,$B$11,$B$12,$B$13,$B$14,$B$15,$B$19)</f>
        <v>3564.9405392475978</v>
      </c>
      <c r="T73" s="175">
        <f ca="1">_xll.Export_InputVarSwapVolatility($P73,T$70,$B$11,$B$12,$B$13,$B$14,$B$15,$B$19)</f>
        <v>3880.0405392475982</v>
      </c>
      <c r="U73" s="175">
        <f ca="1">_xll.Export_InputVarSwapVolatility($P73,U$70,$B$11,$B$12,$B$13,$B$14,$B$15,$B$19)</f>
        <v>4102.5405392475977</v>
      </c>
      <c r="V73" s="175">
        <f ca="1">_xll.Export_InputVarSwapVolatility($P73,V$70,$B$11,$B$12,$B$13,$B$14,$B$15,$B$19)</f>
        <v>4202.4405392475974</v>
      </c>
      <c r="W73" s="175">
        <f ca="1">_xll.Export_InputVarSwapVolatility($P73,W$70,$B$11,$B$12,$B$13,$B$14,$B$15,$B$19)</f>
        <v>4204.9405392475983</v>
      </c>
      <c r="X73" s="175">
        <f ca="1">_xll.Export_InputVarSwapVolatility($P73,X$70,$B$11,$B$12,$B$13,$B$14,$B$15,$B$19)</f>
        <v>4204.9405392475983</v>
      </c>
      <c r="Y73" s="175">
        <f ca="1">_xll.Export_InputVarSwapVolatility($P73,Y$70,$B$11,$B$12,$B$13,$B$14,$B$15,$B$19)</f>
        <v>4204.9405392475983</v>
      </c>
      <c r="Z73" s="175">
        <f ca="1">_xll.Export_InputVarSwapVolatility($P73,Z$70,$B$11,$B$12,$B$13,$B$14,$B$15,$B$19)</f>
        <v>4204.9405392475983</v>
      </c>
      <c r="AA73" s="175">
        <f ca="1">_xll.Export_InputVarSwapVolatility($P73,AA$70,$B$11,$B$12,$B$13,$B$14,$B$15,$B$19)</f>
        <v>4204.9405392475983</v>
      </c>
      <c r="AB73" s="175">
        <f ca="1">_xll.Export_InputVarSwapVolatility($P73,AB$70,$B$11,$B$12,$B$13,$B$14,$B$15,$B$19)</f>
        <v>4204.9405392475983</v>
      </c>
      <c r="AC73" s="175">
        <f ca="1">_xll.Export_InputVarSwapVolatility($P73,AC$70,$B$11,$B$12,$B$13,$B$14,$B$15,$B$19)</f>
        <v>4204.9405392475983</v>
      </c>
      <c r="AD73" s="175">
        <f ca="1">_xll.Export_InputVarSwapVolatility($P73,AD$70,$B$11,$B$12,$B$13,$B$14,$B$15,$B$19)</f>
        <v>4204.9405392475983</v>
      </c>
      <c r="AE73" s="175">
        <f ca="1">_xll.Export_InputVarSwapVolatility($P73,AE$70,$B$11,$B$12,$B$13,$B$14,$B$15,$B$19)</f>
        <v>4204.9405392475983</v>
      </c>
      <c r="AF73" s="175">
        <f ca="1">_xll.Export_InputVarSwapVolatility($P73,AF$70,$B$11,$B$12,$B$13,$B$14,$B$15,$B$19)</f>
        <v>4204.9405392475983</v>
      </c>
      <c r="AG73" s="175">
        <f ca="1">_xll.Export_InputVarSwapVolatility($P73,AG$70,$B$11,$B$12,$B$13,$B$14,$B$15,$B$19)</f>
        <v>4204.9405392475983</v>
      </c>
      <c r="AH73" s="175">
        <f ca="1">_xll.Export_InputVarSwapVolatility($P73,AH$70,$B$11,$B$12,$B$13,$B$14,$B$15,$B$19)</f>
        <v>4204.9405392475983</v>
      </c>
    </row>
    <row r="74" spans="13:34" ht="15.75" thickBot="1">
      <c r="M74" s="27">
        <v>6.6</v>
      </c>
      <c r="N74" s="5">
        <f ca="1">_xll.Export_VarianceSwap_ForwardVariance($F$12:$F$29,$G$12:$G$29,M73,M74,$B$21)</f>
        <v>26.573696948396396</v>
      </c>
      <c r="O74" s="50">
        <f t="shared" si="8"/>
        <v>41808</v>
      </c>
      <c r="P74" s="11">
        <f t="shared" ca="1" si="9"/>
        <v>0.26830937713894593</v>
      </c>
      <c r="Q74" s="175">
        <f ca="1">_xll.Export_InputVarSwapVolatility($P74,Q$70,$B$11,$B$12,$B$13,$B$14,$B$15,$B$19)</f>
        <v>2746.2234715159852</v>
      </c>
      <c r="R74" s="175">
        <f ca="1">_xll.Export_InputVarSwapVolatility($P74,R$70,$B$11,$B$12,$B$13,$B$14,$B$15,$B$19)</f>
        <v>3166.1234715159849</v>
      </c>
      <c r="S74" s="175">
        <f ca="1">_xll.Export_InputVarSwapVolatility($P74,S$70,$B$11,$B$12,$B$13,$B$14,$B$15,$B$19)</f>
        <v>3546.2234715159852</v>
      </c>
      <c r="T74" s="175">
        <f ca="1">_xll.Export_InputVarSwapVolatility($P74,T$70,$B$11,$B$12,$B$13,$B$14,$B$15,$B$19)</f>
        <v>3861.3234715159847</v>
      </c>
      <c r="U74" s="175">
        <f ca="1">_xll.Export_InputVarSwapVolatility($P74,U$70,$B$11,$B$12,$B$13,$B$14,$B$15,$B$19)</f>
        <v>4083.8234715159856</v>
      </c>
      <c r="V74" s="175">
        <f ca="1">_xll.Export_InputVarSwapVolatility($P74,V$70,$B$11,$B$12,$B$13,$B$14,$B$15,$B$19)</f>
        <v>4183.7234715159857</v>
      </c>
      <c r="W74" s="175">
        <f ca="1">_xll.Export_InputVarSwapVolatility($P74,W$70,$B$11,$B$12,$B$13,$B$14,$B$15,$B$19)</f>
        <v>4186.2234715159857</v>
      </c>
      <c r="X74" s="175">
        <f ca="1">_xll.Export_InputVarSwapVolatility($P74,X$70,$B$11,$B$12,$B$13,$B$14,$B$15,$B$19)</f>
        <v>4186.2234715159857</v>
      </c>
      <c r="Y74" s="175">
        <f ca="1">_xll.Export_InputVarSwapVolatility($P74,Y$70,$B$11,$B$12,$B$13,$B$14,$B$15,$B$19)</f>
        <v>4186.2234715159857</v>
      </c>
      <c r="Z74" s="175">
        <f ca="1">_xll.Export_InputVarSwapVolatility($P74,Z$70,$B$11,$B$12,$B$13,$B$14,$B$15,$B$19)</f>
        <v>4186.2234715159857</v>
      </c>
      <c r="AA74" s="175">
        <f ca="1">_xll.Export_InputVarSwapVolatility($P74,AA$70,$B$11,$B$12,$B$13,$B$14,$B$15,$B$19)</f>
        <v>4186.2234715159857</v>
      </c>
      <c r="AB74" s="175">
        <f ca="1">_xll.Export_InputVarSwapVolatility($P74,AB$70,$B$11,$B$12,$B$13,$B$14,$B$15,$B$19)</f>
        <v>4186.2234715159857</v>
      </c>
      <c r="AC74" s="175">
        <f ca="1">_xll.Export_InputVarSwapVolatility($P74,AC$70,$B$11,$B$12,$B$13,$B$14,$B$15,$B$19)</f>
        <v>4186.2234715159857</v>
      </c>
      <c r="AD74" s="175">
        <f ca="1">_xll.Export_InputVarSwapVolatility($P74,AD$70,$B$11,$B$12,$B$13,$B$14,$B$15,$B$19)</f>
        <v>4186.2234715159857</v>
      </c>
      <c r="AE74" s="175">
        <f ca="1">_xll.Export_InputVarSwapVolatility($P74,AE$70,$B$11,$B$12,$B$13,$B$14,$B$15,$B$19)</f>
        <v>4186.2234715159857</v>
      </c>
      <c r="AF74" s="175">
        <f ca="1">_xll.Export_InputVarSwapVolatility($P74,AF$70,$B$11,$B$12,$B$13,$B$14,$B$15,$B$19)</f>
        <v>4186.2234715159857</v>
      </c>
      <c r="AG74" s="175">
        <f ca="1">_xll.Export_InputVarSwapVolatility($P74,AG$70,$B$11,$B$12,$B$13,$B$14,$B$15,$B$19)</f>
        <v>4186.2234715159857</v>
      </c>
      <c r="AH74" s="175">
        <f ca="1">_xll.Export_InputVarSwapVolatility($P74,AH$70,$B$11,$B$12,$B$13,$B$14,$B$15,$B$19)</f>
        <v>4186.2234715159857</v>
      </c>
    </row>
    <row r="75" spans="13:34" ht="15.75" thickBot="1">
      <c r="M75" s="27">
        <v>6.7</v>
      </c>
      <c r="N75" s="5">
        <f ca="1">_xll.Export_VarianceSwap_ForwardVariance($F$12:$F$29,$G$12:$G$29,M74,M75,$B$21)</f>
        <v>26.687057290461404</v>
      </c>
      <c r="O75" s="50">
        <f t="shared" si="8"/>
        <v>41836</v>
      </c>
      <c r="P75" s="11">
        <f t="shared" ca="1" si="9"/>
        <v>0.34496919917864477</v>
      </c>
      <c r="Q75" s="175">
        <f ca="1">_xll.Export_InputVarSwapVolatility($P75,Q$70,$B$11,$B$12,$B$13,$B$14,$B$15,$B$19)</f>
        <v>2733.4257217124191</v>
      </c>
      <c r="R75" s="175">
        <f ca="1">_xll.Export_InputVarSwapVolatility($P75,R$70,$B$11,$B$12,$B$13,$B$14,$B$15,$B$19)</f>
        <v>3153.3257217124187</v>
      </c>
      <c r="S75" s="175">
        <f ca="1">_xll.Export_InputVarSwapVolatility($P75,S$70,$B$11,$B$12,$B$13,$B$14,$B$15,$B$19)</f>
        <v>3533.4257217124191</v>
      </c>
      <c r="T75" s="175">
        <f ca="1">_xll.Export_InputVarSwapVolatility($P75,T$70,$B$11,$B$12,$B$13,$B$14,$B$15,$B$19)</f>
        <v>3848.5257217124185</v>
      </c>
      <c r="U75" s="175">
        <f ca="1">_xll.Export_InputVarSwapVolatility($P75,U$70,$B$11,$B$12,$B$13,$B$14,$B$15,$B$19)</f>
        <v>4071.0257217124195</v>
      </c>
      <c r="V75" s="175">
        <f ca="1">_xll.Export_InputVarSwapVolatility($P75,V$70,$B$11,$B$12,$B$13,$B$14,$B$15,$B$19)</f>
        <v>4170.9257217124195</v>
      </c>
      <c r="W75" s="175">
        <f ca="1">_xll.Export_InputVarSwapVolatility($P75,W$70,$B$11,$B$12,$B$13,$B$14,$B$15,$B$19)</f>
        <v>4173.4257217124195</v>
      </c>
      <c r="X75" s="175">
        <f ca="1">_xll.Export_InputVarSwapVolatility($P75,X$70,$B$11,$B$12,$B$13,$B$14,$B$15,$B$19)</f>
        <v>4173.4257217124195</v>
      </c>
      <c r="Y75" s="175">
        <f ca="1">_xll.Export_InputVarSwapVolatility($P75,Y$70,$B$11,$B$12,$B$13,$B$14,$B$15,$B$19)</f>
        <v>4173.4257217124195</v>
      </c>
      <c r="Z75" s="175">
        <f ca="1">_xll.Export_InputVarSwapVolatility($P75,Z$70,$B$11,$B$12,$B$13,$B$14,$B$15,$B$19)</f>
        <v>4173.4257217124195</v>
      </c>
      <c r="AA75" s="175">
        <f ca="1">_xll.Export_InputVarSwapVolatility($P75,AA$70,$B$11,$B$12,$B$13,$B$14,$B$15,$B$19)</f>
        <v>4173.4257217124195</v>
      </c>
      <c r="AB75" s="175">
        <f ca="1">_xll.Export_InputVarSwapVolatility($P75,AB$70,$B$11,$B$12,$B$13,$B$14,$B$15,$B$19)</f>
        <v>4173.4257217124195</v>
      </c>
      <c r="AC75" s="175">
        <f ca="1">_xll.Export_InputVarSwapVolatility($P75,AC$70,$B$11,$B$12,$B$13,$B$14,$B$15,$B$19)</f>
        <v>4173.4257217124195</v>
      </c>
      <c r="AD75" s="175">
        <f ca="1">_xll.Export_InputVarSwapVolatility($P75,AD$70,$B$11,$B$12,$B$13,$B$14,$B$15,$B$19)</f>
        <v>4173.4257217124195</v>
      </c>
      <c r="AE75" s="175">
        <f ca="1">_xll.Export_InputVarSwapVolatility($P75,AE$70,$B$11,$B$12,$B$13,$B$14,$B$15,$B$19)</f>
        <v>4173.4257217124195</v>
      </c>
      <c r="AF75" s="175">
        <f ca="1">_xll.Export_InputVarSwapVolatility($P75,AF$70,$B$11,$B$12,$B$13,$B$14,$B$15,$B$19)</f>
        <v>4173.4257217124195</v>
      </c>
      <c r="AG75" s="175">
        <f ca="1">_xll.Export_InputVarSwapVolatility($P75,AG$70,$B$11,$B$12,$B$13,$B$14,$B$15,$B$19)</f>
        <v>4173.4257217124195</v>
      </c>
      <c r="AH75" s="175">
        <f ca="1">_xll.Export_InputVarSwapVolatility($P75,AH$70,$B$11,$B$12,$B$13,$B$14,$B$15,$B$19)</f>
        <v>4173.4257217124195</v>
      </c>
    </row>
    <row r="76" spans="13:34" ht="15.75" thickBot="1">
      <c r="M76" s="27">
        <v>6.8</v>
      </c>
      <c r="N76" s="5">
        <f ca="1">_xll.Export_VarianceSwap_ForwardVariance($F$12:$F$29,$G$12:$G$29,M75,M76,$B$21)</f>
        <v>26.810413068546435</v>
      </c>
      <c r="O76" s="50">
        <f t="shared" si="8"/>
        <v>41871</v>
      </c>
      <c r="P76" s="11">
        <f t="shared" ca="1" si="9"/>
        <v>0.44079397672826831</v>
      </c>
      <c r="Q76" s="175">
        <f ca="1">_xll.Export_InputVarSwapVolatility($P76,Q$70,$B$11,$B$12,$B$13,$B$14,$B$15,$B$19)</f>
        <v>2721.8391669148964</v>
      </c>
      <c r="R76" s="175">
        <f ca="1">_xll.Export_InputVarSwapVolatility($P76,R$70,$B$11,$B$12,$B$13,$B$14,$B$15,$B$19)</f>
        <v>3141.739166914896</v>
      </c>
      <c r="S76" s="175">
        <f ca="1">_xll.Export_InputVarSwapVolatility($P76,S$70,$B$11,$B$12,$B$13,$B$14,$B$15,$B$19)</f>
        <v>3521.8391669148964</v>
      </c>
      <c r="T76" s="175">
        <f ca="1">_xll.Export_InputVarSwapVolatility($P76,T$70,$B$11,$B$12,$B$13,$B$14,$B$15,$B$19)</f>
        <v>3836.9391669148968</v>
      </c>
      <c r="U76" s="175">
        <f ca="1">_xll.Export_InputVarSwapVolatility($P76,U$70,$B$11,$B$12,$B$13,$B$14,$B$15,$B$19)</f>
        <v>4059.4391669148963</v>
      </c>
      <c r="V76" s="175">
        <f ca="1">_xll.Export_InputVarSwapVolatility($P76,V$70,$B$11,$B$12,$B$13,$B$14,$B$15,$B$19)</f>
        <v>4159.3391669148969</v>
      </c>
      <c r="W76" s="175">
        <f ca="1">_xll.Export_InputVarSwapVolatility($P76,W$70,$B$11,$B$12,$B$13,$B$14,$B$15,$B$19)</f>
        <v>4161.8391669148969</v>
      </c>
      <c r="X76" s="175">
        <f ca="1">_xll.Export_InputVarSwapVolatility($P76,X$70,$B$11,$B$12,$B$13,$B$14,$B$15,$B$19)</f>
        <v>4161.8391669148969</v>
      </c>
      <c r="Y76" s="175">
        <f ca="1">_xll.Export_InputVarSwapVolatility($P76,Y$70,$B$11,$B$12,$B$13,$B$14,$B$15,$B$19)</f>
        <v>4161.8391669148969</v>
      </c>
      <c r="Z76" s="175">
        <f ca="1">_xll.Export_InputVarSwapVolatility($P76,Z$70,$B$11,$B$12,$B$13,$B$14,$B$15,$B$19)</f>
        <v>4161.8391669148969</v>
      </c>
      <c r="AA76" s="175">
        <f ca="1">_xll.Export_InputVarSwapVolatility($P76,AA$70,$B$11,$B$12,$B$13,$B$14,$B$15,$B$19)</f>
        <v>4161.8391669148969</v>
      </c>
      <c r="AB76" s="175">
        <f ca="1">_xll.Export_InputVarSwapVolatility($P76,AB$70,$B$11,$B$12,$B$13,$B$14,$B$15,$B$19)</f>
        <v>4161.8391669148969</v>
      </c>
      <c r="AC76" s="175">
        <f ca="1">_xll.Export_InputVarSwapVolatility($P76,AC$70,$B$11,$B$12,$B$13,$B$14,$B$15,$B$19)</f>
        <v>4161.8391669148969</v>
      </c>
      <c r="AD76" s="175">
        <f ca="1">_xll.Export_InputVarSwapVolatility($P76,AD$70,$B$11,$B$12,$B$13,$B$14,$B$15,$B$19)</f>
        <v>4161.8391669148969</v>
      </c>
      <c r="AE76" s="175">
        <f ca="1">_xll.Export_InputVarSwapVolatility($P76,AE$70,$B$11,$B$12,$B$13,$B$14,$B$15,$B$19)</f>
        <v>4161.8391669148969</v>
      </c>
      <c r="AF76" s="175">
        <f ca="1">_xll.Export_InputVarSwapVolatility($P76,AF$70,$B$11,$B$12,$B$13,$B$14,$B$15,$B$19)</f>
        <v>4161.8391669148969</v>
      </c>
      <c r="AG76" s="175">
        <f ca="1">_xll.Export_InputVarSwapVolatility($P76,AG$70,$B$11,$B$12,$B$13,$B$14,$B$15,$B$19)</f>
        <v>4161.8391669148969</v>
      </c>
      <c r="AH76" s="175">
        <f ca="1">_xll.Export_InputVarSwapVolatility($P76,AH$70,$B$11,$B$12,$B$13,$B$14,$B$15,$B$19)</f>
        <v>4161.8391669148969</v>
      </c>
    </row>
    <row r="77" spans="13:34" ht="15.75" thickBot="1">
      <c r="M77" s="27">
        <v>6.9</v>
      </c>
      <c r="N77" s="5">
        <f ca="1">_xll.Export_VarianceSwap_ForwardVariance($F$12:$F$29,$G$12:$G$29,M76,M77,$B$21)</f>
        <v>26.936806377927873</v>
      </c>
      <c r="O77" s="50">
        <f t="shared" si="8"/>
        <v>41899</v>
      </c>
      <c r="P77" s="11">
        <f t="shared" ca="1" si="9"/>
        <v>0.51745379876796715</v>
      </c>
      <c r="Q77" s="175">
        <f ca="1">_xll.Export_InputVarSwapVolatility($P77,Q$70,$B$11,$B$12,$B$13,$B$14,$B$15,$B$19)</f>
        <v>2714.708164144713</v>
      </c>
      <c r="R77" s="175">
        <f ca="1">_xll.Export_InputVarSwapVolatility($P77,R$70,$B$11,$B$12,$B$13,$B$14,$B$15,$B$19)</f>
        <v>3134.6081641447126</v>
      </c>
      <c r="S77" s="175">
        <f ca="1">_xll.Export_InputVarSwapVolatility($P77,S$70,$B$11,$B$12,$B$13,$B$14,$B$15,$B$19)</f>
        <v>3514.708164144713</v>
      </c>
      <c r="T77" s="175">
        <f ca="1">_xll.Export_InputVarSwapVolatility($P77,T$70,$B$11,$B$12,$B$13,$B$14,$B$15,$B$19)</f>
        <v>3829.8081641447125</v>
      </c>
      <c r="U77" s="175">
        <f ca="1">_xll.Export_InputVarSwapVolatility($P77,U$70,$B$11,$B$12,$B$13,$B$14,$B$15,$B$19)</f>
        <v>4052.308164144712</v>
      </c>
      <c r="V77" s="175">
        <f ca="1">_xll.Export_InputVarSwapVolatility($P77,V$70,$B$11,$B$12,$B$13,$B$14,$B$15,$B$19)</f>
        <v>4152.2081641447121</v>
      </c>
      <c r="W77" s="175">
        <f ca="1">_xll.Export_InputVarSwapVolatility($P77,W$70,$B$11,$B$12,$B$13,$B$14,$B$15,$B$19)</f>
        <v>4154.7081641447139</v>
      </c>
      <c r="X77" s="175">
        <f ca="1">_xll.Export_InputVarSwapVolatility($P77,X$70,$B$11,$B$12,$B$13,$B$14,$B$15,$B$19)</f>
        <v>4154.7081641447139</v>
      </c>
      <c r="Y77" s="175">
        <f ca="1">_xll.Export_InputVarSwapVolatility($P77,Y$70,$B$11,$B$12,$B$13,$B$14,$B$15,$B$19)</f>
        <v>4154.7081641447139</v>
      </c>
      <c r="Z77" s="175">
        <f ca="1">_xll.Export_InputVarSwapVolatility($P77,Z$70,$B$11,$B$12,$B$13,$B$14,$B$15,$B$19)</f>
        <v>4154.7081641447139</v>
      </c>
      <c r="AA77" s="175">
        <f ca="1">_xll.Export_InputVarSwapVolatility($P77,AA$70,$B$11,$B$12,$B$13,$B$14,$B$15,$B$19)</f>
        <v>4154.7081641447139</v>
      </c>
      <c r="AB77" s="175">
        <f ca="1">_xll.Export_InputVarSwapVolatility($P77,AB$70,$B$11,$B$12,$B$13,$B$14,$B$15,$B$19)</f>
        <v>4154.7081641447139</v>
      </c>
      <c r="AC77" s="175">
        <f ca="1">_xll.Export_InputVarSwapVolatility($P77,AC$70,$B$11,$B$12,$B$13,$B$14,$B$15,$B$19)</f>
        <v>4154.7081641447139</v>
      </c>
      <c r="AD77" s="175">
        <f ca="1">_xll.Export_InputVarSwapVolatility($P77,AD$70,$B$11,$B$12,$B$13,$B$14,$B$15,$B$19)</f>
        <v>4154.7081641447139</v>
      </c>
      <c r="AE77" s="175">
        <f ca="1">_xll.Export_InputVarSwapVolatility($P77,AE$70,$B$11,$B$12,$B$13,$B$14,$B$15,$B$19)</f>
        <v>4154.7081641447139</v>
      </c>
      <c r="AF77" s="175">
        <f ca="1">_xll.Export_InputVarSwapVolatility($P77,AF$70,$B$11,$B$12,$B$13,$B$14,$B$15,$B$19)</f>
        <v>4154.7081641447139</v>
      </c>
      <c r="AG77" s="175">
        <f ca="1">_xll.Export_InputVarSwapVolatility($P77,AG$70,$B$11,$B$12,$B$13,$B$14,$B$15,$B$19)</f>
        <v>4154.7081641447139</v>
      </c>
      <c r="AH77" s="175">
        <f ca="1">_xll.Export_InputVarSwapVolatility($P77,AH$70,$B$11,$B$12,$B$13,$B$14,$B$15,$B$19)</f>
        <v>4154.7081641447139</v>
      </c>
    </row>
    <row r="78" spans="13:34" ht="15.75" thickBot="1">
      <c r="M78" s="27">
        <v>7</v>
      </c>
      <c r="N78" s="5">
        <f ca="1">_xll.Export_VarianceSwap_ForwardVariance($F$12:$F$29,$G$12:$G$29,M77,M78,$B$21)</f>
        <v>27.054463281399656</v>
      </c>
      <c r="O78" s="50">
        <f t="shared" si="8"/>
        <v>41934</v>
      </c>
      <c r="P78" s="11">
        <f t="shared" ca="1" si="9"/>
        <v>0.61327857631759064</v>
      </c>
      <c r="Q78" s="175">
        <f ca="1">_xll.Export_InputVarSwapVolatility($P78,Q$70,$B$11,$B$12,$B$13,$B$14,$B$15,$B$19)</f>
        <v>2707.5172470301304</v>
      </c>
      <c r="R78" s="175">
        <f ca="1">_xll.Export_InputVarSwapVolatility($P78,R$70,$B$11,$B$12,$B$13,$B$14,$B$15,$B$19)</f>
        <v>3127.4172470301301</v>
      </c>
      <c r="S78" s="175">
        <f ca="1">_xll.Export_InputVarSwapVolatility($P78,S$70,$B$11,$B$12,$B$13,$B$14,$B$15,$B$19)</f>
        <v>3507.5172470301304</v>
      </c>
      <c r="T78" s="175">
        <f ca="1">_xll.Export_InputVarSwapVolatility($P78,T$70,$B$11,$B$12,$B$13,$B$14,$B$15,$B$19)</f>
        <v>3822.6172470301308</v>
      </c>
      <c r="U78" s="175">
        <f ca="1">_xll.Export_InputVarSwapVolatility($P78,U$70,$B$11,$B$12,$B$13,$B$14,$B$15,$B$19)</f>
        <v>4045.1172470301303</v>
      </c>
      <c r="V78" s="175">
        <f ca="1">_xll.Export_InputVarSwapVolatility($P78,V$70,$B$11,$B$12,$B$13,$B$14,$B$15,$B$19)</f>
        <v>4145.0172470301304</v>
      </c>
      <c r="W78" s="175">
        <f ca="1">_xll.Export_InputVarSwapVolatility($P78,W$70,$B$11,$B$12,$B$13,$B$14,$B$15,$B$19)</f>
        <v>4147.5172470301313</v>
      </c>
      <c r="X78" s="175">
        <f ca="1">_xll.Export_InputVarSwapVolatility($P78,X$70,$B$11,$B$12,$B$13,$B$14,$B$15,$B$19)</f>
        <v>4147.5172470301313</v>
      </c>
      <c r="Y78" s="175">
        <f ca="1">_xll.Export_InputVarSwapVolatility($P78,Y$70,$B$11,$B$12,$B$13,$B$14,$B$15,$B$19)</f>
        <v>4147.5172470301313</v>
      </c>
      <c r="Z78" s="175">
        <f ca="1">_xll.Export_InputVarSwapVolatility($P78,Z$70,$B$11,$B$12,$B$13,$B$14,$B$15,$B$19)</f>
        <v>4147.5172470301313</v>
      </c>
      <c r="AA78" s="175">
        <f ca="1">_xll.Export_InputVarSwapVolatility($P78,AA$70,$B$11,$B$12,$B$13,$B$14,$B$15,$B$19)</f>
        <v>4147.5172470301313</v>
      </c>
      <c r="AB78" s="175">
        <f ca="1">_xll.Export_InputVarSwapVolatility($P78,AB$70,$B$11,$B$12,$B$13,$B$14,$B$15,$B$19)</f>
        <v>4147.5172470301313</v>
      </c>
      <c r="AC78" s="175">
        <f ca="1">_xll.Export_InputVarSwapVolatility($P78,AC$70,$B$11,$B$12,$B$13,$B$14,$B$15,$B$19)</f>
        <v>4147.5172470301313</v>
      </c>
      <c r="AD78" s="175">
        <f ca="1">_xll.Export_InputVarSwapVolatility($P78,AD$70,$B$11,$B$12,$B$13,$B$14,$B$15,$B$19)</f>
        <v>4147.5172470301313</v>
      </c>
      <c r="AE78" s="175">
        <f ca="1">_xll.Export_InputVarSwapVolatility($P78,AE$70,$B$11,$B$12,$B$13,$B$14,$B$15,$B$19)</f>
        <v>4147.5172470301313</v>
      </c>
      <c r="AF78" s="175">
        <f ca="1">_xll.Export_InputVarSwapVolatility($P78,AF$70,$B$11,$B$12,$B$13,$B$14,$B$15,$B$19)</f>
        <v>4147.5172470301313</v>
      </c>
      <c r="AG78" s="175">
        <f ca="1">_xll.Export_InputVarSwapVolatility($P78,AG$70,$B$11,$B$12,$B$13,$B$14,$B$15,$B$19)</f>
        <v>4147.5172470301313</v>
      </c>
      <c r="AH78" s="175">
        <f ca="1">_xll.Export_InputVarSwapVolatility($P78,AH$70,$B$11,$B$12,$B$13,$B$14,$B$15,$B$19)</f>
        <v>4147.5172470301313</v>
      </c>
    </row>
    <row r="79" spans="13:34" ht="15.75" thickBot="1">
      <c r="M79" s="27">
        <v>7.1</v>
      </c>
      <c r="N79" s="5">
        <f ca="1">_xll.Export_VarianceSwap_ForwardVariance($F$12:$F$29,$G$12:$G$29,M78,M79,$B$21)</f>
        <v>27.16233707110748</v>
      </c>
      <c r="O79" s="50">
        <f t="shared" si="8"/>
        <v>41964</v>
      </c>
      <c r="P79" s="11">
        <f t="shared" ca="1" si="9"/>
        <v>0.69541409993155368</v>
      </c>
      <c r="Q79" s="175">
        <f ca="1">_xll.Export_InputVarSwapVolatility($P79,Q$70,$B$11,$B$12,$B$13,$B$14,$B$15,$B$19)</f>
        <v>2702.4285000664599</v>
      </c>
      <c r="R79" s="175">
        <f ca="1">_xll.Export_InputVarSwapVolatility($P79,R$70,$B$11,$B$12,$B$13,$B$14,$B$15,$B$19)</f>
        <v>3122.3285000664596</v>
      </c>
      <c r="S79" s="175">
        <f ca="1">_xll.Export_InputVarSwapVolatility($P79,S$70,$B$11,$B$12,$B$13,$B$14,$B$15,$B$19)</f>
        <v>3502.4285000664599</v>
      </c>
      <c r="T79" s="175">
        <f ca="1">_xll.Export_InputVarSwapVolatility($P79,T$70,$B$11,$B$12,$B$13,$B$14,$B$15,$B$19)</f>
        <v>3817.5285000664603</v>
      </c>
      <c r="U79" s="175">
        <f ca="1">_xll.Export_InputVarSwapVolatility($P79,U$70,$B$11,$B$12,$B$13,$B$14,$B$15,$B$19)</f>
        <v>4040.0285000664594</v>
      </c>
      <c r="V79" s="175">
        <f ca="1">_xll.Export_InputVarSwapVolatility($P79,V$70,$B$11,$B$12,$B$13,$B$14,$B$15,$B$19)</f>
        <v>4139.9285000664595</v>
      </c>
      <c r="W79" s="175">
        <f ca="1">_xll.Export_InputVarSwapVolatility($P79,W$70,$B$11,$B$12,$B$13,$B$14,$B$15,$B$19)</f>
        <v>4142.4285000664604</v>
      </c>
      <c r="X79" s="175">
        <f ca="1">_xll.Export_InputVarSwapVolatility($P79,X$70,$B$11,$B$12,$B$13,$B$14,$B$15,$B$19)</f>
        <v>4142.4285000664604</v>
      </c>
      <c r="Y79" s="175">
        <f ca="1">_xll.Export_InputVarSwapVolatility($P79,Y$70,$B$11,$B$12,$B$13,$B$14,$B$15,$B$19)</f>
        <v>4142.4285000664604</v>
      </c>
      <c r="Z79" s="175">
        <f ca="1">_xll.Export_InputVarSwapVolatility($P79,Z$70,$B$11,$B$12,$B$13,$B$14,$B$15,$B$19)</f>
        <v>4142.4285000664604</v>
      </c>
      <c r="AA79" s="175">
        <f ca="1">_xll.Export_InputVarSwapVolatility($P79,AA$70,$B$11,$B$12,$B$13,$B$14,$B$15,$B$19)</f>
        <v>4142.4285000664604</v>
      </c>
      <c r="AB79" s="175">
        <f ca="1">_xll.Export_InputVarSwapVolatility($P79,AB$70,$B$11,$B$12,$B$13,$B$14,$B$15,$B$19)</f>
        <v>4142.4285000664604</v>
      </c>
      <c r="AC79" s="175">
        <f ca="1">_xll.Export_InputVarSwapVolatility($P79,AC$70,$B$11,$B$12,$B$13,$B$14,$B$15,$B$19)</f>
        <v>4142.4285000664604</v>
      </c>
      <c r="AD79" s="175">
        <f ca="1">_xll.Export_InputVarSwapVolatility($P79,AD$70,$B$11,$B$12,$B$13,$B$14,$B$15,$B$19)</f>
        <v>4142.4285000664604</v>
      </c>
      <c r="AE79" s="175">
        <f ca="1">_xll.Export_InputVarSwapVolatility($P79,AE$70,$B$11,$B$12,$B$13,$B$14,$B$15,$B$19)</f>
        <v>4142.4285000664604</v>
      </c>
      <c r="AF79" s="175">
        <f ca="1">_xll.Export_InputVarSwapVolatility($P79,AF$70,$B$11,$B$12,$B$13,$B$14,$B$15,$B$19)</f>
        <v>4142.4285000664604</v>
      </c>
      <c r="AG79" s="175">
        <f ca="1">_xll.Export_InputVarSwapVolatility($P79,AG$70,$B$11,$B$12,$B$13,$B$14,$B$15,$B$19)</f>
        <v>4142.4285000664604</v>
      </c>
      <c r="AH79" s="175">
        <f ca="1">_xll.Export_InputVarSwapVolatility($P79,AH$70,$B$11,$B$12,$B$13,$B$14,$B$15,$B$19)</f>
        <v>4142.4285000664604</v>
      </c>
    </row>
    <row r="80" spans="13:34" ht="15.75" thickBot="1">
      <c r="M80" s="27">
        <v>7.2</v>
      </c>
      <c r="N80" s="5">
        <f ca="1">_xll.Export_VarianceSwap_ForwardVariance($F$12:$F$29,$G$12:$G$29,M79,M80,$B$21)</f>
        <v>27.260543886752199</v>
      </c>
      <c r="O80" s="50">
        <f t="shared" si="8"/>
        <v>41990</v>
      </c>
      <c r="P80" s="11">
        <f t="shared" ca="1" si="9"/>
        <v>0.76659822039698833</v>
      </c>
      <c r="Q80" s="175">
        <f ca="1">_xll.Export_InputVarSwapVolatility($P80,Q$70,$B$11,$B$12,$B$13,$B$14,$B$15,$B$19)</f>
        <v>2698.6127918337693</v>
      </c>
      <c r="R80" s="175">
        <f ca="1">_xll.Export_InputVarSwapVolatility($P80,R$70,$B$11,$B$12,$B$13,$B$14,$B$15,$B$19)</f>
        <v>3118.5127918337694</v>
      </c>
      <c r="S80" s="175">
        <f ca="1">_xll.Export_InputVarSwapVolatility($P80,S$70,$B$11,$B$12,$B$13,$B$14,$B$15,$B$19)</f>
        <v>3498.6127918337693</v>
      </c>
      <c r="T80" s="175">
        <f ca="1">_xll.Export_InputVarSwapVolatility($P80,T$70,$B$11,$B$12,$B$13,$B$14,$B$15,$B$19)</f>
        <v>3813.7127918337696</v>
      </c>
      <c r="U80" s="175">
        <f ca="1">_xll.Export_InputVarSwapVolatility($P80,U$70,$B$11,$B$12,$B$13,$B$14,$B$15,$B$19)</f>
        <v>4036.2127918337692</v>
      </c>
      <c r="V80" s="175">
        <f ca="1">_xll.Export_InputVarSwapVolatility($P80,V$70,$B$11,$B$12,$B$13,$B$14,$B$15,$B$19)</f>
        <v>4136.1127918337697</v>
      </c>
      <c r="W80" s="175">
        <f ca="1">_xll.Export_InputVarSwapVolatility($P80,W$70,$B$11,$B$12,$B$13,$B$14,$B$15,$B$19)</f>
        <v>4138.6127918337697</v>
      </c>
      <c r="X80" s="175">
        <f ca="1">_xll.Export_InputVarSwapVolatility($P80,X$70,$B$11,$B$12,$B$13,$B$14,$B$15,$B$19)</f>
        <v>4138.6127918337697</v>
      </c>
      <c r="Y80" s="175">
        <f ca="1">_xll.Export_InputVarSwapVolatility($P80,Y$70,$B$11,$B$12,$B$13,$B$14,$B$15,$B$19)</f>
        <v>4138.6127918337697</v>
      </c>
      <c r="Z80" s="175">
        <f ca="1">_xll.Export_InputVarSwapVolatility($P80,Z$70,$B$11,$B$12,$B$13,$B$14,$B$15,$B$19)</f>
        <v>4138.6127918337697</v>
      </c>
      <c r="AA80" s="175">
        <f ca="1">_xll.Export_InputVarSwapVolatility($P80,AA$70,$B$11,$B$12,$B$13,$B$14,$B$15,$B$19)</f>
        <v>4138.6127918337697</v>
      </c>
      <c r="AB80" s="175">
        <f ca="1">_xll.Export_InputVarSwapVolatility($P80,AB$70,$B$11,$B$12,$B$13,$B$14,$B$15,$B$19)</f>
        <v>4138.6127918337697</v>
      </c>
      <c r="AC80" s="175">
        <f ca="1">_xll.Export_InputVarSwapVolatility($P80,AC$70,$B$11,$B$12,$B$13,$B$14,$B$15,$B$19)</f>
        <v>4138.6127918337697</v>
      </c>
      <c r="AD80" s="175">
        <f ca="1">_xll.Export_InputVarSwapVolatility($P80,AD$70,$B$11,$B$12,$B$13,$B$14,$B$15,$B$19)</f>
        <v>4138.6127918337697</v>
      </c>
      <c r="AE80" s="175">
        <f ca="1">_xll.Export_InputVarSwapVolatility($P80,AE$70,$B$11,$B$12,$B$13,$B$14,$B$15,$B$19)</f>
        <v>4138.6127918337697</v>
      </c>
      <c r="AF80" s="175">
        <f ca="1">_xll.Export_InputVarSwapVolatility($P80,AF$70,$B$11,$B$12,$B$13,$B$14,$B$15,$B$19)</f>
        <v>4138.6127918337697</v>
      </c>
      <c r="AG80" s="175">
        <f ca="1">_xll.Export_InputVarSwapVolatility($P80,AG$70,$B$11,$B$12,$B$13,$B$14,$B$15,$B$19)</f>
        <v>4138.6127918337697</v>
      </c>
      <c r="AH80" s="175">
        <f ca="1">_xll.Export_InputVarSwapVolatility($P80,AH$70,$B$11,$B$12,$B$13,$B$14,$B$15,$B$19)</f>
        <v>4138.6127918337697</v>
      </c>
    </row>
    <row r="81" spans="13:34" ht="15.75" thickBot="1">
      <c r="M81" s="27">
        <v>7.3</v>
      </c>
      <c r="N81" s="5">
        <f ca="1">_xll.Export_VarianceSwap_ForwardVariance($F$12:$F$29,$G$12:$G$29,M80,M81,$B$21)</f>
        <v>27.349187866477237</v>
      </c>
      <c r="O81" s="50">
        <f t="shared" si="8"/>
        <v>42020</v>
      </c>
      <c r="P81" s="11">
        <f t="shared" ca="1" si="9"/>
        <v>0.84873374401095136</v>
      </c>
      <c r="Q81" s="175">
        <f ca="1">_xll.Export_InputVarSwapVolatility($P81,Q$70,$B$11,$B$12,$B$13,$B$14,$B$15,$B$19)</f>
        <v>2694.7449769011769</v>
      </c>
      <c r="R81" s="175">
        <f ca="1">_xll.Export_InputVarSwapVolatility($P81,R$70,$B$11,$B$12,$B$13,$B$14,$B$15,$B$19)</f>
        <v>3114.6449769011765</v>
      </c>
      <c r="S81" s="175">
        <f ca="1">_xll.Export_InputVarSwapVolatility($P81,S$70,$B$11,$B$12,$B$13,$B$14,$B$15,$B$19)</f>
        <v>3494.7449769011769</v>
      </c>
      <c r="T81" s="175">
        <f ca="1">_xll.Export_InputVarSwapVolatility($P81,T$70,$B$11,$B$12,$B$13,$B$14,$B$15,$B$19)</f>
        <v>3809.8449769011763</v>
      </c>
      <c r="U81" s="175">
        <f ca="1">_xll.Export_InputVarSwapVolatility($P81,U$70,$B$11,$B$12,$B$13,$B$14,$B$15,$B$19)</f>
        <v>4032.3449769011759</v>
      </c>
      <c r="V81" s="175">
        <f ca="1">_xll.Export_InputVarSwapVolatility($P81,V$70,$B$11,$B$12,$B$13,$B$14,$B$15,$B$19)</f>
        <v>4132.2449769011764</v>
      </c>
      <c r="W81" s="175">
        <f ca="1">_xll.Export_InputVarSwapVolatility($P81,W$70,$B$11,$B$12,$B$13,$B$14,$B$15,$B$19)</f>
        <v>4134.7449769011773</v>
      </c>
      <c r="X81" s="175">
        <f ca="1">_xll.Export_InputVarSwapVolatility($P81,X$70,$B$11,$B$12,$B$13,$B$14,$B$15,$B$19)</f>
        <v>4134.7449769011773</v>
      </c>
      <c r="Y81" s="175">
        <f ca="1">_xll.Export_InputVarSwapVolatility($P81,Y$70,$B$11,$B$12,$B$13,$B$14,$B$15,$B$19)</f>
        <v>4134.7449769011773</v>
      </c>
      <c r="Z81" s="175">
        <f ca="1">_xll.Export_InputVarSwapVolatility($P81,Z$70,$B$11,$B$12,$B$13,$B$14,$B$15,$B$19)</f>
        <v>4134.7449769011773</v>
      </c>
      <c r="AA81" s="175">
        <f ca="1">_xll.Export_InputVarSwapVolatility($P81,AA$70,$B$11,$B$12,$B$13,$B$14,$B$15,$B$19)</f>
        <v>4134.7449769011773</v>
      </c>
      <c r="AB81" s="175">
        <f ca="1">_xll.Export_InputVarSwapVolatility($P81,AB$70,$B$11,$B$12,$B$13,$B$14,$B$15,$B$19)</f>
        <v>4134.7449769011773</v>
      </c>
      <c r="AC81" s="175">
        <f ca="1">_xll.Export_InputVarSwapVolatility($P81,AC$70,$B$11,$B$12,$B$13,$B$14,$B$15,$B$19)</f>
        <v>4134.7449769011773</v>
      </c>
      <c r="AD81" s="175">
        <f ca="1">_xll.Export_InputVarSwapVolatility($P81,AD$70,$B$11,$B$12,$B$13,$B$14,$B$15,$B$19)</f>
        <v>4134.7449769011773</v>
      </c>
      <c r="AE81" s="175">
        <f ca="1">_xll.Export_InputVarSwapVolatility($P81,AE$70,$B$11,$B$12,$B$13,$B$14,$B$15,$B$19)</f>
        <v>4134.7449769011773</v>
      </c>
      <c r="AF81" s="175">
        <f ca="1">_xll.Export_InputVarSwapVolatility($P81,AF$70,$B$11,$B$12,$B$13,$B$14,$B$15,$B$19)</f>
        <v>4134.7449769011773</v>
      </c>
      <c r="AG81" s="175">
        <f ca="1">_xll.Export_InputVarSwapVolatility($P81,AG$70,$B$11,$B$12,$B$13,$B$14,$B$15,$B$19)</f>
        <v>4134.7449769011773</v>
      </c>
      <c r="AH81" s="175">
        <f ca="1">_xll.Export_InputVarSwapVolatility($P81,AH$70,$B$11,$B$12,$B$13,$B$14,$B$15,$B$19)</f>
        <v>4134.7449769011773</v>
      </c>
    </row>
    <row r="82" spans="13:34" ht="15.75" thickBot="1">
      <c r="M82" s="27">
        <v>7.4</v>
      </c>
      <c r="N82" s="5">
        <f ca="1">_xll.Export_VarianceSwap_ForwardVariance($F$12:$F$29,$G$12:$G$29,M81,M82,$B$21)</f>
        <v>27.428361727004742</v>
      </c>
      <c r="O82" s="50">
        <f t="shared" si="8"/>
        <v>42055</v>
      </c>
      <c r="P82" s="11">
        <f t="shared" ca="1" si="9"/>
        <v>0.94455852156057496</v>
      </c>
      <c r="Q82" s="175">
        <f ca="1">_xll.Export_InputVarSwapVolatility($P82,Q$70,$B$11,$B$12,$B$13,$B$14,$B$15,$B$19)</f>
        <v>2690.805260608252</v>
      </c>
      <c r="R82" s="175">
        <f ca="1">_xll.Export_InputVarSwapVolatility($P82,R$70,$B$11,$B$12,$B$13,$B$14,$B$15,$B$19)</f>
        <v>3110.705260608252</v>
      </c>
      <c r="S82" s="175">
        <f ca="1">_xll.Export_InputVarSwapVolatility($P82,S$70,$B$11,$B$12,$B$13,$B$14,$B$15,$B$19)</f>
        <v>3490.805260608252</v>
      </c>
      <c r="T82" s="175">
        <f ca="1">_xll.Export_InputVarSwapVolatility($P82,T$70,$B$11,$B$12,$B$13,$B$14,$B$15,$B$19)</f>
        <v>3805.9052606082519</v>
      </c>
      <c r="U82" s="175">
        <f ca="1">_xll.Export_InputVarSwapVolatility($P82,U$70,$B$11,$B$12,$B$13,$B$14,$B$15,$B$19)</f>
        <v>4028.405260608251</v>
      </c>
      <c r="V82" s="175">
        <f ca="1">_xll.Export_InputVarSwapVolatility($P82,V$70,$B$11,$B$12,$B$13,$B$14,$B$15,$B$19)</f>
        <v>4128.305260608251</v>
      </c>
      <c r="W82" s="175">
        <f ca="1">_xll.Export_InputVarSwapVolatility($P82,W$70,$B$11,$B$12,$B$13,$B$14,$B$15,$B$19)</f>
        <v>4130.8052606082529</v>
      </c>
      <c r="X82" s="175">
        <f ca="1">_xll.Export_InputVarSwapVolatility($P82,X$70,$B$11,$B$12,$B$13,$B$14,$B$15,$B$19)</f>
        <v>4130.8052606082529</v>
      </c>
      <c r="Y82" s="175">
        <f ca="1">_xll.Export_InputVarSwapVolatility($P82,Y$70,$B$11,$B$12,$B$13,$B$14,$B$15,$B$19)</f>
        <v>4130.8052606082529</v>
      </c>
      <c r="Z82" s="175">
        <f ca="1">_xll.Export_InputVarSwapVolatility($P82,Z$70,$B$11,$B$12,$B$13,$B$14,$B$15,$B$19)</f>
        <v>4130.8052606082529</v>
      </c>
      <c r="AA82" s="175">
        <f ca="1">_xll.Export_InputVarSwapVolatility($P82,AA$70,$B$11,$B$12,$B$13,$B$14,$B$15,$B$19)</f>
        <v>4130.8052606082529</v>
      </c>
      <c r="AB82" s="175">
        <f ca="1">_xll.Export_InputVarSwapVolatility($P82,AB$70,$B$11,$B$12,$B$13,$B$14,$B$15,$B$19)</f>
        <v>4130.8052606082529</v>
      </c>
      <c r="AC82" s="175">
        <f ca="1">_xll.Export_InputVarSwapVolatility($P82,AC$70,$B$11,$B$12,$B$13,$B$14,$B$15,$B$19)</f>
        <v>4130.8052606082529</v>
      </c>
      <c r="AD82" s="175">
        <f ca="1">_xll.Export_InputVarSwapVolatility($P82,AD$70,$B$11,$B$12,$B$13,$B$14,$B$15,$B$19)</f>
        <v>4130.8052606082529</v>
      </c>
      <c r="AE82" s="175">
        <f ca="1">_xll.Export_InputVarSwapVolatility($P82,AE$70,$B$11,$B$12,$B$13,$B$14,$B$15,$B$19)</f>
        <v>4130.8052606082529</v>
      </c>
      <c r="AF82" s="175">
        <f ca="1">_xll.Export_InputVarSwapVolatility($P82,AF$70,$B$11,$B$12,$B$13,$B$14,$B$15,$B$19)</f>
        <v>4130.8052606082529</v>
      </c>
      <c r="AG82" s="175">
        <f ca="1">_xll.Export_InputVarSwapVolatility($P82,AG$70,$B$11,$B$12,$B$13,$B$14,$B$15,$B$19)</f>
        <v>4130.8052606082529</v>
      </c>
      <c r="AH82" s="175">
        <f ca="1">_xll.Export_InputVarSwapVolatility($P82,AH$70,$B$11,$B$12,$B$13,$B$14,$B$15,$B$19)</f>
        <v>4130.8052606082529</v>
      </c>
    </row>
    <row r="83" spans="13:34" ht="15.75" thickBot="1">
      <c r="M83" s="27">
        <v>7.5</v>
      </c>
      <c r="N83" s="5">
        <f ca="1">_xll.Export_VarianceSwap_ForwardVariance($F$12:$F$29,$G$12:$G$29,M82,M83,$B$21)</f>
        <v>27.498147268792295</v>
      </c>
      <c r="O83" s="50">
        <f t="shared" si="8"/>
        <v>42083</v>
      </c>
      <c r="P83" s="11">
        <f t="shared" ca="1" si="9"/>
        <v>1.0212183436002737</v>
      </c>
      <c r="Q83" s="175">
        <f ca="1">_xll.Export_InputVarSwapVolatility($P83,Q$70,$B$11,$B$12,$B$13,$B$14,$B$15,$B$19)</f>
        <v>2688.0100312977534</v>
      </c>
      <c r="R83" s="175">
        <f ca="1">_xll.Export_InputVarSwapVolatility($P83,R$70,$B$11,$B$12,$B$13,$B$14,$B$15,$B$19)</f>
        <v>3107.910031297753</v>
      </c>
      <c r="S83" s="175">
        <f ca="1">_xll.Export_InputVarSwapVolatility($P83,S$70,$B$11,$B$12,$B$13,$B$14,$B$15,$B$19)</f>
        <v>3488.0100312977534</v>
      </c>
      <c r="T83" s="175">
        <f ca="1">_xll.Export_InputVarSwapVolatility($P83,T$70,$B$11,$B$12,$B$13,$B$14,$B$15,$B$19)</f>
        <v>3803.1100312977528</v>
      </c>
      <c r="U83" s="175">
        <f ca="1">_xll.Export_InputVarSwapVolatility($P83,U$70,$B$11,$B$12,$B$13,$B$14,$B$15,$B$19)</f>
        <v>4025.6100312977524</v>
      </c>
      <c r="V83" s="175">
        <f ca="1">_xll.Export_InputVarSwapVolatility($P83,V$70,$B$11,$B$12,$B$13,$B$14,$B$15,$B$19)</f>
        <v>4125.5100312977529</v>
      </c>
      <c r="W83" s="175">
        <f ca="1">_xll.Export_InputVarSwapVolatility($P83,W$70,$B$11,$B$12,$B$13,$B$14,$B$15,$B$19)</f>
        <v>4128.0100312977538</v>
      </c>
      <c r="X83" s="175">
        <f ca="1">_xll.Export_InputVarSwapVolatility($P83,X$70,$B$11,$B$12,$B$13,$B$14,$B$15,$B$19)</f>
        <v>4128.0100312977538</v>
      </c>
      <c r="Y83" s="175">
        <f ca="1">_xll.Export_InputVarSwapVolatility($P83,Y$70,$B$11,$B$12,$B$13,$B$14,$B$15,$B$19)</f>
        <v>4128.0100312977538</v>
      </c>
      <c r="Z83" s="175">
        <f ca="1">_xll.Export_InputVarSwapVolatility($P83,Z$70,$B$11,$B$12,$B$13,$B$14,$B$15,$B$19)</f>
        <v>4128.0100312977538</v>
      </c>
      <c r="AA83" s="175">
        <f ca="1">_xll.Export_InputVarSwapVolatility($P83,AA$70,$B$11,$B$12,$B$13,$B$14,$B$15,$B$19)</f>
        <v>4128.0100312977538</v>
      </c>
      <c r="AB83" s="175">
        <f ca="1">_xll.Export_InputVarSwapVolatility($P83,AB$70,$B$11,$B$12,$B$13,$B$14,$B$15,$B$19)</f>
        <v>4128.0100312977538</v>
      </c>
      <c r="AC83" s="175">
        <f ca="1">_xll.Export_InputVarSwapVolatility($P83,AC$70,$B$11,$B$12,$B$13,$B$14,$B$15,$B$19)</f>
        <v>4128.0100312977538</v>
      </c>
      <c r="AD83" s="175">
        <f ca="1">_xll.Export_InputVarSwapVolatility($P83,AD$70,$B$11,$B$12,$B$13,$B$14,$B$15,$B$19)</f>
        <v>4128.0100312977538</v>
      </c>
      <c r="AE83" s="175">
        <f ca="1">_xll.Export_InputVarSwapVolatility($P83,AE$70,$B$11,$B$12,$B$13,$B$14,$B$15,$B$19)</f>
        <v>4128.0100312977538</v>
      </c>
      <c r="AF83" s="175">
        <f ca="1">_xll.Export_InputVarSwapVolatility($P83,AF$70,$B$11,$B$12,$B$13,$B$14,$B$15,$B$19)</f>
        <v>4128.0100312977538</v>
      </c>
      <c r="AG83" s="175">
        <f ca="1">_xll.Export_InputVarSwapVolatility($P83,AG$70,$B$11,$B$12,$B$13,$B$14,$B$15,$B$19)</f>
        <v>4128.0100312977538</v>
      </c>
      <c r="AH83" s="175">
        <f ca="1">_xll.Export_InputVarSwapVolatility($P83,AH$70,$B$11,$B$12,$B$13,$B$14,$B$15,$B$19)</f>
        <v>4128.0100312977538</v>
      </c>
    </row>
    <row r="84" spans="13:34" ht="15.75" thickBot="1">
      <c r="M84" s="27">
        <v>7.6</v>
      </c>
      <c r="N84" s="5">
        <f ca="1">_xll.Export_VarianceSwap_ForwardVariance($F$12:$F$29,$G$12:$G$29,M83,M84,$B$21)</f>
        <v>27.558615812885524</v>
      </c>
      <c r="O84" s="50">
        <f t="shared" si="8"/>
        <v>42111</v>
      </c>
      <c r="P84" s="11">
        <f t="shared" ca="1" si="9"/>
        <v>1.0978781656399725</v>
      </c>
      <c r="Q84" s="175">
        <f ca="1">_xll.Export_InputVarSwapVolatility($P84,Q$70,$B$11,$B$12,$B$13,$B$14,$B$15,$B$19)</f>
        <v>2685.4750777418203</v>
      </c>
      <c r="R84" s="175">
        <f ca="1">_xll.Export_InputVarSwapVolatility($P84,R$70,$B$11,$B$12,$B$13,$B$14,$B$15,$B$19)</f>
        <v>3105.37507774182</v>
      </c>
      <c r="S84" s="175">
        <f ca="1">_xll.Export_InputVarSwapVolatility($P84,S$70,$B$11,$B$12,$B$13,$B$14,$B$15,$B$19)</f>
        <v>3485.4750777418203</v>
      </c>
      <c r="T84" s="175">
        <f ca="1">_xll.Export_InputVarSwapVolatility($P84,T$70,$B$11,$B$12,$B$13,$B$14,$B$15,$B$19)</f>
        <v>3800.5750777418198</v>
      </c>
      <c r="U84" s="175">
        <f ca="1">_xll.Export_InputVarSwapVolatility($P84,U$70,$B$11,$B$12,$B$13,$B$14,$B$15,$B$19)</f>
        <v>4023.0750777418193</v>
      </c>
      <c r="V84" s="175">
        <f ca="1">_xll.Export_InputVarSwapVolatility($P84,V$70,$B$11,$B$12,$B$13,$B$14,$B$15,$B$19)</f>
        <v>4122.9750777418194</v>
      </c>
      <c r="W84" s="175">
        <f ca="1">_xll.Export_InputVarSwapVolatility($P84,W$70,$B$11,$B$12,$B$13,$B$14,$B$15,$B$19)</f>
        <v>4125.4750777418212</v>
      </c>
      <c r="X84" s="175">
        <f ca="1">_xll.Export_InputVarSwapVolatility($P84,X$70,$B$11,$B$12,$B$13,$B$14,$B$15,$B$19)</f>
        <v>4125.4750777418212</v>
      </c>
      <c r="Y84" s="175">
        <f ca="1">_xll.Export_InputVarSwapVolatility($P84,Y$70,$B$11,$B$12,$B$13,$B$14,$B$15,$B$19)</f>
        <v>4125.4750777418212</v>
      </c>
      <c r="Z84" s="175">
        <f ca="1">_xll.Export_InputVarSwapVolatility($P84,Z$70,$B$11,$B$12,$B$13,$B$14,$B$15,$B$19)</f>
        <v>4125.4750777418212</v>
      </c>
      <c r="AA84" s="175">
        <f ca="1">_xll.Export_InputVarSwapVolatility($P84,AA$70,$B$11,$B$12,$B$13,$B$14,$B$15,$B$19)</f>
        <v>4125.4750777418212</v>
      </c>
      <c r="AB84" s="175">
        <f ca="1">_xll.Export_InputVarSwapVolatility($P84,AB$70,$B$11,$B$12,$B$13,$B$14,$B$15,$B$19)</f>
        <v>4125.4750777418212</v>
      </c>
      <c r="AC84" s="175">
        <f ca="1">_xll.Export_InputVarSwapVolatility($P84,AC$70,$B$11,$B$12,$B$13,$B$14,$B$15,$B$19)</f>
        <v>4125.4750777418212</v>
      </c>
      <c r="AD84" s="175">
        <f ca="1">_xll.Export_InputVarSwapVolatility($P84,AD$70,$B$11,$B$12,$B$13,$B$14,$B$15,$B$19)</f>
        <v>4125.4750777418212</v>
      </c>
      <c r="AE84" s="175">
        <f ca="1">_xll.Export_InputVarSwapVolatility($P84,AE$70,$B$11,$B$12,$B$13,$B$14,$B$15,$B$19)</f>
        <v>4125.4750777418212</v>
      </c>
      <c r="AF84" s="175">
        <f ca="1">_xll.Export_InputVarSwapVolatility($P84,AF$70,$B$11,$B$12,$B$13,$B$14,$B$15,$B$19)</f>
        <v>4125.4750777418212</v>
      </c>
      <c r="AG84" s="175">
        <f ca="1">_xll.Export_InputVarSwapVolatility($P84,AG$70,$B$11,$B$12,$B$13,$B$14,$B$15,$B$19)</f>
        <v>4125.4750777418212</v>
      </c>
      <c r="AH84" s="175">
        <f ca="1">_xll.Export_InputVarSwapVolatility($P84,AH$70,$B$11,$B$12,$B$13,$B$14,$B$15,$B$19)</f>
        <v>4125.4750777418212</v>
      </c>
    </row>
    <row r="85" spans="13:34" ht="15.75" thickBot="1">
      <c r="M85" s="27">
        <v>7.7</v>
      </c>
      <c r="N85" s="5">
        <f ca="1">_xll.Export_VarianceSwap_ForwardVariance($F$12:$F$29,$G$12:$G$29,M84,M85,$B$21)</f>
        <v>27.609828575082968</v>
      </c>
      <c r="O85" s="50">
        <f t="shared" si="8"/>
        <v>42139</v>
      </c>
      <c r="P85" s="11">
        <f t="shared" ca="1" si="9"/>
        <v>1.1745379876796715</v>
      </c>
      <c r="Q85" s="175">
        <f ca="1">_xll.Export_InputVarSwapVolatility($P85,Q$70,$B$11,$B$12,$B$13,$B$14,$B$15,$B$19)</f>
        <v>2683.1603774607147</v>
      </c>
      <c r="R85" s="175">
        <f ca="1">_xll.Export_InputVarSwapVolatility($P85,R$70,$B$11,$B$12,$B$13,$B$14,$B$15,$B$19)</f>
        <v>3103.0603774607143</v>
      </c>
      <c r="S85" s="175">
        <f ca="1">_xll.Export_InputVarSwapVolatility($P85,S$70,$B$11,$B$12,$B$13,$B$14,$B$15,$B$19)</f>
        <v>3483.1603774607147</v>
      </c>
      <c r="T85" s="175">
        <f ca="1">_xll.Export_InputVarSwapVolatility($P85,T$70,$B$11,$B$12,$B$13,$B$14,$B$15,$B$19)</f>
        <v>3798.2603774607142</v>
      </c>
      <c r="U85" s="175">
        <f ca="1">_xll.Export_InputVarSwapVolatility($P85,U$70,$B$11,$B$12,$B$13,$B$14,$B$15,$B$19)</f>
        <v>4020.7603774607137</v>
      </c>
      <c r="V85" s="175">
        <f ca="1">_xll.Export_InputVarSwapVolatility($P85,V$70,$B$11,$B$12,$B$13,$B$14,$B$15,$B$19)</f>
        <v>4120.6603774607138</v>
      </c>
      <c r="W85" s="175">
        <f ca="1">_xll.Export_InputVarSwapVolatility($P85,W$70,$B$11,$B$12,$B$13,$B$14,$B$15,$B$19)</f>
        <v>4123.1603774607156</v>
      </c>
      <c r="X85" s="175">
        <f ca="1">_xll.Export_InputVarSwapVolatility($P85,X$70,$B$11,$B$12,$B$13,$B$14,$B$15,$B$19)</f>
        <v>4123.1603774607156</v>
      </c>
      <c r="Y85" s="175">
        <f ca="1">_xll.Export_InputVarSwapVolatility($P85,Y$70,$B$11,$B$12,$B$13,$B$14,$B$15,$B$19)</f>
        <v>4123.1603774607156</v>
      </c>
      <c r="Z85" s="175">
        <f ca="1">_xll.Export_InputVarSwapVolatility($P85,Z$70,$B$11,$B$12,$B$13,$B$14,$B$15,$B$19)</f>
        <v>4123.1603774607156</v>
      </c>
      <c r="AA85" s="175">
        <f ca="1">_xll.Export_InputVarSwapVolatility($P85,AA$70,$B$11,$B$12,$B$13,$B$14,$B$15,$B$19)</f>
        <v>4123.1603774607156</v>
      </c>
      <c r="AB85" s="175">
        <f ca="1">_xll.Export_InputVarSwapVolatility($P85,AB$70,$B$11,$B$12,$B$13,$B$14,$B$15,$B$19)</f>
        <v>4123.1603774607156</v>
      </c>
      <c r="AC85" s="175">
        <f ca="1">_xll.Export_InputVarSwapVolatility($P85,AC$70,$B$11,$B$12,$B$13,$B$14,$B$15,$B$19)</f>
        <v>4123.1603774607156</v>
      </c>
      <c r="AD85" s="175">
        <f ca="1">_xll.Export_InputVarSwapVolatility($P85,AD$70,$B$11,$B$12,$B$13,$B$14,$B$15,$B$19)</f>
        <v>4123.1603774607156</v>
      </c>
      <c r="AE85" s="175">
        <f ca="1">_xll.Export_InputVarSwapVolatility($P85,AE$70,$B$11,$B$12,$B$13,$B$14,$B$15,$B$19)</f>
        <v>4123.1603774607156</v>
      </c>
      <c r="AF85" s="175">
        <f ca="1">_xll.Export_InputVarSwapVolatility($P85,AF$70,$B$11,$B$12,$B$13,$B$14,$B$15,$B$19)</f>
        <v>4123.1603774607156</v>
      </c>
      <c r="AG85" s="175">
        <f ca="1">_xll.Export_InputVarSwapVolatility($P85,AG$70,$B$11,$B$12,$B$13,$B$14,$B$15,$B$19)</f>
        <v>4123.1603774607156</v>
      </c>
      <c r="AH85" s="175">
        <f ca="1">_xll.Export_InputVarSwapVolatility($P85,AH$70,$B$11,$B$12,$B$13,$B$14,$B$15,$B$19)</f>
        <v>4123.1603774607156</v>
      </c>
    </row>
    <row r="86" spans="13:34" ht="15.75" thickBot="1">
      <c r="M86" s="27">
        <v>7.8</v>
      </c>
      <c r="N86" s="5">
        <f ca="1">_xll.Export_VarianceSwap_ForwardVariance($F$12:$F$29,$G$12:$G$29,M85,M86,$B$21)</f>
        <v>27.651987684083167</v>
      </c>
      <c r="O86" s="50">
        <f t="shared" si="8"/>
        <v>42174</v>
      </c>
      <c r="P86" s="11">
        <f t="shared" ca="1" si="9"/>
        <v>1.270362765229295</v>
      </c>
      <c r="Q86" s="175">
        <f ca="1">_xll.Export_InputVarSwapVolatility($P86,Q$70,$B$11,$B$12,$B$13,$B$14,$B$15,$B$19)</f>
        <v>2680.528984759284</v>
      </c>
      <c r="R86" s="175">
        <f ca="1">_xll.Export_InputVarSwapVolatility($P86,R$70,$B$11,$B$12,$B$13,$B$14,$B$15,$B$19)</f>
        <v>3100.4289847592836</v>
      </c>
      <c r="S86" s="175">
        <f ca="1">_xll.Export_InputVarSwapVolatility($P86,S$70,$B$11,$B$12,$B$13,$B$14,$B$15,$B$19)</f>
        <v>3480.528984759284</v>
      </c>
      <c r="T86" s="175">
        <f ca="1">_xll.Export_InputVarSwapVolatility($P86,T$70,$B$11,$B$12,$B$13,$B$14,$B$15,$B$19)</f>
        <v>3795.6289847592843</v>
      </c>
      <c r="U86" s="175">
        <f ca="1">_xll.Export_InputVarSwapVolatility($P86,U$70,$B$11,$B$12,$B$13,$B$14,$B$15,$B$19)</f>
        <v>4018.1289847592834</v>
      </c>
      <c r="V86" s="175">
        <f ca="1">_xll.Export_InputVarSwapVolatility($P86,V$70,$B$11,$B$12,$B$13,$B$14,$B$15,$B$19)</f>
        <v>4118.028984759284</v>
      </c>
      <c r="W86" s="175">
        <f ca="1">_xll.Export_InputVarSwapVolatility($P86,W$70,$B$11,$B$12,$B$13,$B$14,$B$15,$B$19)</f>
        <v>4120.5289847592849</v>
      </c>
      <c r="X86" s="175">
        <f ca="1">_xll.Export_InputVarSwapVolatility($P86,X$70,$B$11,$B$12,$B$13,$B$14,$B$15,$B$19)</f>
        <v>4120.5289847592849</v>
      </c>
      <c r="Y86" s="175">
        <f ca="1">_xll.Export_InputVarSwapVolatility($P86,Y$70,$B$11,$B$12,$B$13,$B$14,$B$15,$B$19)</f>
        <v>4120.5289847592849</v>
      </c>
      <c r="Z86" s="175">
        <f ca="1">_xll.Export_InputVarSwapVolatility($P86,Z$70,$B$11,$B$12,$B$13,$B$14,$B$15,$B$19)</f>
        <v>4120.5289847592849</v>
      </c>
      <c r="AA86" s="175">
        <f ca="1">_xll.Export_InputVarSwapVolatility($P86,AA$70,$B$11,$B$12,$B$13,$B$14,$B$15,$B$19)</f>
        <v>4120.5289847592849</v>
      </c>
      <c r="AB86" s="175">
        <f ca="1">_xll.Export_InputVarSwapVolatility($P86,AB$70,$B$11,$B$12,$B$13,$B$14,$B$15,$B$19)</f>
        <v>4120.5289847592849</v>
      </c>
      <c r="AC86" s="175">
        <f ca="1">_xll.Export_InputVarSwapVolatility($P86,AC$70,$B$11,$B$12,$B$13,$B$14,$B$15,$B$19)</f>
        <v>4120.5289847592849</v>
      </c>
      <c r="AD86" s="175">
        <f ca="1">_xll.Export_InputVarSwapVolatility($P86,AD$70,$B$11,$B$12,$B$13,$B$14,$B$15,$B$19)</f>
        <v>4120.5289847592849</v>
      </c>
      <c r="AE86" s="175">
        <f ca="1">_xll.Export_InputVarSwapVolatility($P86,AE$70,$B$11,$B$12,$B$13,$B$14,$B$15,$B$19)</f>
        <v>4120.5289847592849</v>
      </c>
      <c r="AF86" s="175">
        <f ca="1">_xll.Export_InputVarSwapVolatility($P86,AF$70,$B$11,$B$12,$B$13,$B$14,$B$15,$B$19)</f>
        <v>4120.5289847592849</v>
      </c>
      <c r="AG86" s="175">
        <f ca="1">_xll.Export_InputVarSwapVolatility($P86,AG$70,$B$11,$B$12,$B$13,$B$14,$B$15,$B$19)</f>
        <v>4120.5289847592849</v>
      </c>
      <c r="AH86" s="175">
        <f ca="1">_xll.Export_InputVarSwapVolatility($P86,AH$70,$B$11,$B$12,$B$13,$B$14,$B$15,$B$19)</f>
        <v>4120.5289847592849</v>
      </c>
    </row>
    <row r="87" spans="13:34" ht="15.75" thickBot="1">
      <c r="M87" s="27">
        <v>7.9</v>
      </c>
      <c r="N87" s="5">
        <f ca="1">_xll.Export_VarianceSwap_ForwardVariance($F$12:$F$29,$G$12:$G$29,M86,M87,$B$21)</f>
        <v>27.694578054816965</v>
      </c>
      <c r="O87" s="50">
        <f t="shared" si="8"/>
        <v>42202</v>
      </c>
      <c r="P87" s="11">
        <f t="shared" ca="1" si="9"/>
        <v>1.3470225872689938</v>
      </c>
      <c r="Q87" s="175">
        <f ca="1">_xll.Export_InputVarSwapVolatility($P87,Q$70,$B$11,$B$12,$B$13,$B$14,$B$15,$B$19)</f>
        <v>2678.6030555361249</v>
      </c>
      <c r="R87" s="175">
        <f ca="1">_xll.Export_InputVarSwapVolatility($P87,R$70,$B$11,$B$12,$B$13,$B$14,$B$15,$B$19)</f>
        <v>3098.503055536125</v>
      </c>
      <c r="S87" s="175">
        <f ca="1">_xll.Export_InputVarSwapVolatility($P87,S$70,$B$11,$B$12,$B$13,$B$14,$B$15,$B$19)</f>
        <v>3478.6030555361249</v>
      </c>
      <c r="T87" s="175">
        <f ca="1">_xll.Export_InputVarSwapVolatility($P87,T$70,$B$11,$B$12,$B$13,$B$14,$B$15,$B$19)</f>
        <v>3793.7030555361248</v>
      </c>
      <c r="U87" s="175">
        <f ca="1">_xll.Export_InputVarSwapVolatility($P87,U$70,$B$11,$B$12,$B$13,$B$14,$B$15,$B$19)</f>
        <v>4016.2030555361257</v>
      </c>
      <c r="V87" s="175">
        <f ca="1">_xll.Export_InputVarSwapVolatility($P87,V$70,$B$11,$B$12,$B$13,$B$14,$B$15,$B$19)</f>
        <v>4116.1030555361258</v>
      </c>
      <c r="W87" s="175">
        <f ca="1">_xll.Export_InputVarSwapVolatility($P87,W$70,$B$11,$B$12,$B$13,$B$14,$B$15,$B$19)</f>
        <v>4118.6030555361258</v>
      </c>
      <c r="X87" s="175">
        <f ca="1">_xll.Export_InputVarSwapVolatility($P87,X$70,$B$11,$B$12,$B$13,$B$14,$B$15,$B$19)</f>
        <v>4118.6030555361258</v>
      </c>
      <c r="Y87" s="175">
        <f ca="1">_xll.Export_InputVarSwapVolatility($P87,Y$70,$B$11,$B$12,$B$13,$B$14,$B$15,$B$19)</f>
        <v>4118.6030555361258</v>
      </c>
      <c r="Z87" s="175">
        <f ca="1">_xll.Export_InputVarSwapVolatility($P87,Z$70,$B$11,$B$12,$B$13,$B$14,$B$15,$B$19)</f>
        <v>4118.6030555361258</v>
      </c>
      <c r="AA87" s="175">
        <f ca="1">_xll.Export_InputVarSwapVolatility($P87,AA$70,$B$11,$B$12,$B$13,$B$14,$B$15,$B$19)</f>
        <v>4118.6030555361258</v>
      </c>
      <c r="AB87" s="175">
        <f ca="1">_xll.Export_InputVarSwapVolatility($P87,AB$70,$B$11,$B$12,$B$13,$B$14,$B$15,$B$19)</f>
        <v>4118.6030555361258</v>
      </c>
      <c r="AC87" s="175">
        <f ca="1">_xll.Export_InputVarSwapVolatility($P87,AC$70,$B$11,$B$12,$B$13,$B$14,$B$15,$B$19)</f>
        <v>4118.6030555361258</v>
      </c>
      <c r="AD87" s="175">
        <f ca="1">_xll.Export_InputVarSwapVolatility($P87,AD$70,$B$11,$B$12,$B$13,$B$14,$B$15,$B$19)</f>
        <v>4118.6030555361258</v>
      </c>
      <c r="AE87" s="175">
        <f ca="1">_xll.Export_InputVarSwapVolatility($P87,AE$70,$B$11,$B$12,$B$13,$B$14,$B$15,$B$19)</f>
        <v>4118.6030555361258</v>
      </c>
      <c r="AF87" s="175">
        <f ca="1">_xll.Export_InputVarSwapVolatility($P87,AF$70,$B$11,$B$12,$B$13,$B$14,$B$15,$B$19)</f>
        <v>4118.6030555361258</v>
      </c>
      <c r="AG87" s="175">
        <f ca="1">_xll.Export_InputVarSwapVolatility($P87,AG$70,$B$11,$B$12,$B$13,$B$14,$B$15,$B$19)</f>
        <v>4118.6030555361258</v>
      </c>
      <c r="AH87" s="175">
        <f ca="1">_xll.Export_InputVarSwapVolatility($P87,AH$70,$B$11,$B$12,$B$13,$B$14,$B$15,$B$19)</f>
        <v>4118.6030555361258</v>
      </c>
    </row>
    <row r="88" spans="13:34" ht="15.75" thickBot="1">
      <c r="M88" s="27">
        <v>8</v>
      </c>
      <c r="N88" s="5">
        <f ca="1">_xll.Export_VarianceSwap_ForwardVariance($F$12:$F$29,$G$12:$G$29,M87,M88,$B$21)</f>
        <v>27.752448664816338</v>
      </c>
      <c r="O88" s="50">
        <f t="shared" si="8"/>
        <v>42237</v>
      </c>
      <c r="P88" s="11">
        <f t="shared" ca="1" si="9"/>
        <v>1.4428473648186173</v>
      </c>
      <c r="Q88" s="175">
        <f ca="1">_xll.Export_InputVarSwapVolatility($P88,Q$70,$B$11,$B$12,$B$13,$B$14,$B$15,$B$19)</f>
        <v>2676.3869578908962</v>
      </c>
      <c r="R88" s="175">
        <f ca="1">_xll.Export_InputVarSwapVolatility($P88,R$70,$B$11,$B$12,$B$13,$B$14,$B$15,$B$19)</f>
        <v>3096.2869578908949</v>
      </c>
      <c r="S88" s="175">
        <f ca="1">_xll.Export_InputVarSwapVolatility($P88,S$70,$B$11,$B$12,$B$13,$B$14,$B$15,$B$19)</f>
        <v>3476.3869578908962</v>
      </c>
      <c r="T88" s="175">
        <f ca="1">_xll.Export_InputVarSwapVolatility($P88,T$70,$B$11,$B$12,$B$13,$B$14,$B$15,$B$19)</f>
        <v>3791.4869578908965</v>
      </c>
      <c r="U88" s="175">
        <f ca="1">_xll.Export_InputVarSwapVolatility($P88,U$70,$B$11,$B$12,$B$13,$B$14,$B$15,$B$19)</f>
        <v>4013.9869578908956</v>
      </c>
      <c r="V88" s="175">
        <f ca="1">_xll.Export_InputVarSwapVolatility($P88,V$70,$B$11,$B$12,$B$13,$B$14,$B$15,$B$19)</f>
        <v>4113.8869578908962</v>
      </c>
      <c r="W88" s="175">
        <f ca="1">_xll.Export_InputVarSwapVolatility($P88,W$70,$B$11,$B$12,$B$13,$B$14,$B$15,$B$19)</f>
        <v>4116.3869578908962</v>
      </c>
      <c r="X88" s="175">
        <f ca="1">_xll.Export_InputVarSwapVolatility($P88,X$70,$B$11,$B$12,$B$13,$B$14,$B$15,$B$19)</f>
        <v>4116.3869578908962</v>
      </c>
      <c r="Y88" s="175">
        <f ca="1">_xll.Export_InputVarSwapVolatility($P88,Y$70,$B$11,$B$12,$B$13,$B$14,$B$15,$B$19)</f>
        <v>4116.3869578908962</v>
      </c>
      <c r="Z88" s="175">
        <f ca="1">_xll.Export_InputVarSwapVolatility($P88,Z$70,$B$11,$B$12,$B$13,$B$14,$B$15,$B$19)</f>
        <v>4116.3869578908962</v>
      </c>
      <c r="AA88" s="175">
        <f ca="1">_xll.Export_InputVarSwapVolatility($P88,AA$70,$B$11,$B$12,$B$13,$B$14,$B$15,$B$19)</f>
        <v>4116.3869578908962</v>
      </c>
      <c r="AB88" s="175">
        <f ca="1">_xll.Export_InputVarSwapVolatility($P88,AB$70,$B$11,$B$12,$B$13,$B$14,$B$15,$B$19)</f>
        <v>4116.3869578908962</v>
      </c>
      <c r="AC88" s="175">
        <f ca="1">_xll.Export_InputVarSwapVolatility($P88,AC$70,$B$11,$B$12,$B$13,$B$14,$B$15,$B$19)</f>
        <v>4116.3869578908962</v>
      </c>
      <c r="AD88" s="175">
        <f ca="1">_xll.Export_InputVarSwapVolatility($P88,AD$70,$B$11,$B$12,$B$13,$B$14,$B$15,$B$19)</f>
        <v>4116.3869578908962</v>
      </c>
      <c r="AE88" s="175">
        <f ca="1">_xll.Export_InputVarSwapVolatility($P88,AE$70,$B$11,$B$12,$B$13,$B$14,$B$15,$B$19)</f>
        <v>4116.3869578908962</v>
      </c>
      <c r="AF88" s="175">
        <f ca="1">_xll.Export_InputVarSwapVolatility($P88,AF$70,$B$11,$B$12,$B$13,$B$14,$B$15,$B$19)</f>
        <v>4116.3869578908962</v>
      </c>
      <c r="AG88" s="175">
        <f ca="1">_xll.Export_InputVarSwapVolatility($P88,AG$70,$B$11,$B$12,$B$13,$B$14,$B$15,$B$19)</f>
        <v>4116.3869578908962</v>
      </c>
      <c r="AH88" s="175">
        <f ca="1">_xll.Export_InputVarSwapVolatility($P88,AH$70,$B$11,$B$12,$B$13,$B$14,$B$15,$B$19)</f>
        <v>4116.3869578908962</v>
      </c>
    </row>
    <row r="89" spans="13:34" ht="15.75" thickBot="1">
      <c r="M89" s="27">
        <v>8.1</v>
      </c>
      <c r="N89" s="5">
        <f ca="1">_xll.Export_VarianceSwap_ForwardVariance($F$12:$F$29,$G$12:$G$29,M88,M89,$B$21)</f>
        <v>27.826806646154512</v>
      </c>
      <c r="O89" s="50">
        <f t="shared" si="8"/>
        <v>42265</v>
      </c>
      <c r="P89" s="11">
        <f t="shared" ca="1" si="9"/>
        <v>1.5195071868583163</v>
      </c>
      <c r="Q89" s="175">
        <f ca="1">_xll.Export_InputVarSwapVolatility($P89,Q$70,$B$11,$B$12,$B$13,$B$14,$B$15,$B$19)</f>
        <v>2674.7475032943685</v>
      </c>
      <c r="R89" s="175">
        <f ca="1">_xll.Export_InputVarSwapVolatility($P89,R$70,$B$11,$B$12,$B$13,$B$14,$B$15,$B$19)</f>
        <v>3094.6475032943681</v>
      </c>
      <c r="S89" s="175">
        <f ca="1">_xll.Export_InputVarSwapVolatility($P89,S$70,$B$11,$B$12,$B$13,$B$14,$B$15,$B$19)</f>
        <v>3474.7475032943685</v>
      </c>
      <c r="T89" s="175">
        <f ca="1">_xll.Export_InputVarSwapVolatility($P89,T$70,$B$11,$B$12,$B$13,$B$14,$B$15,$B$19)</f>
        <v>3789.8475032943679</v>
      </c>
      <c r="U89" s="175">
        <f ca="1">_xll.Export_InputVarSwapVolatility($P89,U$70,$B$11,$B$12,$B$13,$B$14,$B$15,$B$19)</f>
        <v>4012.3475032943675</v>
      </c>
      <c r="V89" s="175">
        <f ca="1">_xll.Export_InputVarSwapVolatility($P89,V$70,$B$11,$B$12,$B$13,$B$14,$B$15,$B$19)</f>
        <v>4112.2475032943676</v>
      </c>
      <c r="W89" s="175">
        <f ca="1">_xll.Export_InputVarSwapVolatility($P89,W$70,$B$11,$B$12,$B$13,$B$14,$B$15,$B$19)</f>
        <v>4114.7475032943685</v>
      </c>
      <c r="X89" s="175">
        <f ca="1">_xll.Export_InputVarSwapVolatility($P89,X$70,$B$11,$B$12,$B$13,$B$14,$B$15,$B$19)</f>
        <v>4114.7475032943685</v>
      </c>
      <c r="Y89" s="175">
        <f ca="1">_xll.Export_InputVarSwapVolatility($P89,Y$70,$B$11,$B$12,$B$13,$B$14,$B$15,$B$19)</f>
        <v>4114.7475032943685</v>
      </c>
      <c r="Z89" s="175">
        <f ca="1">_xll.Export_InputVarSwapVolatility($P89,Z$70,$B$11,$B$12,$B$13,$B$14,$B$15,$B$19)</f>
        <v>4114.7475032943685</v>
      </c>
      <c r="AA89" s="175">
        <f ca="1">_xll.Export_InputVarSwapVolatility($P89,AA$70,$B$11,$B$12,$B$13,$B$14,$B$15,$B$19)</f>
        <v>4114.7475032943685</v>
      </c>
      <c r="AB89" s="175">
        <f ca="1">_xll.Export_InputVarSwapVolatility($P89,AB$70,$B$11,$B$12,$B$13,$B$14,$B$15,$B$19)</f>
        <v>4114.7475032943685</v>
      </c>
      <c r="AC89" s="175">
        <f ca="1">_xll.Export_InputVarSwapVolatility($P89,AC$70,$B$11,$B$12,$B$13,$B$14,$B$15,$B$19)</f>
        <v>4114.7475032943685</v>
      </c>
      <c r="AD89" s="175">
        <f ca="1">_xll.Export_InputVarSwapVolatility($P89,AD$70,$B$11,$B$12,$B$13,$B$14,$B$15,$B$19)</f>
        <v>4114.7475032943685</v>
      </c>
      <c r="AE89" s="175">
        <f ca="1">_xll.Export_InputVarSwapVolatility($P89,AE$70,$B$11,$B$12,$B$13,$B$14,$B$15,$B$19)</f>
        <v>4114.7475032943685</v>
      </c>
      <c r="AF89" s="175">
        <f ca="1">_xll.Export_InputVarSwapVolatility($P89,AF$70,$B$11,$B$12,$B$13,$B$14,$B$15,$B$19)</f>
        <v>4114.7475032943685</v>
      </c>
      <c r="AG89" s="175">
        <f ca="1">_xll.Export_InputVarSwapVolatility($P89,AG$70,$B$11,$B$12,$B$13,$B$14,$B$15,$B$19)</f>
        <v>4114.7475032943685</v>
      </c>
      <c r="AH89" s="175">
        <f ca="1">_xll.Export_InputVarSwapVolatility($P89,AH$70,$B$11,$B$12,$B$13,$B$14,$B$15,$B$19)</f>
        <v>4114.7475032943685</v>
      </c>
    </row>
    <row r="90" spans="13:34" ht="15.75" thickBot="1">
      <c r="M90" s="27">
        <v>8.1999999999999993</v>
      </c>
      <c r="N90" s="5">
        <f ca="1">_xll.Export_VarianceSwap_ForwardVariance($F$12:$F$29,$G$12:$G$29,M89,M90,$B$21)</f>
        <v>27.917520257393303</v>
      </c>
      <c r="O90" s="50">
        <f t="shared" si="8"/>
        <v>42293</v>
      </c>
      <c r="P90" s="11">
        <f t="shared" ca="1" si="9"/>
        <v>1.5961670088980151</v>
      </c>
      <c r="Q90" s="175">
        <f ca="1">_xll.Export_InputVarSwapVolatility($P90,Q$70,$B$11,$B$12,$B$13,$B$14,$B$15,$B$19)</f>
        <v>2673.2121936755384</v>
      </c>
      <c r="R90" s="175">
        <f ca="1">_xll.Export_InputVarSwapVolatility($P90,R$70,$B$11,$B$12,$B$13,$B$14,$B$15,$B$19)</f>
        <v>3093.112193675538</v>
      </c>
      <c r="S90" s="175">
        <f ca="1">_xll.Export_InputVarSwapVolatility($P90,S$70,$B$11,$B$12,$B$13,$B$14,$B$15,$B$19)</f>
        <v>3473.2121936755384</v>
      </c>
      <c r="T90" s="175">
        <f ca="1">_xll.Export_InputVarSwapVolatility($P90,T$70,$B$11,$B$12,$B$13,$B$14,$B$15,$B$19)</f>
        <v>3788.3121936755388</v>
      </c>
      <c r="U90" s="175">
        <f ca="1">_xll.Export_InputVarSwapVolatility($P90,U$70,$B$11,$B$12,$B$13,$B$14,$B$15,$B$19)</f>
        <v>4010.8121936755383</v>
      </c>
      <c r="V90" s="175">
        <f ca="1">_xll.Export_InputVarSwapVolatility($P90,V$70,$B$11,$B$12,$B$13,$B$14,$B$15,$B$19)</f>
        <v>4110.7121936755384</v>
      </c>
      <c r="W90" s="175">
        <f ca="1">_xll.Export_InputVarSwapVolatility($P90,W$70,$B$11,$B$12,$B$13,$B$14,$B$15,$B$19)</f>
        <v>4113.2121936755393</v>
      </c>
      <c r="X90" s="175">
        <f ca="1">_xll.Export_InputVarSwapVolatility($P90,X$70,$B$11,$B$12,$B$13,$B$14,$B$15,$B$19)</f>
        <v>4113.2121936755393</v>
      </c>
      <c r="Y90" s="175">
        <f ca="1">_xll.Export_InputVarSwapVolatility($P90,Y$70,$B$11,$B$12,$B$13,$B$14,$B$15,$B$19)</f>
        <v>4113.2121936755393</v>
      </c>
      <c r="Z90" s="175">
        <f ca="1">_xll.Export_InputVarSwapVolatility($P90,Z$70,$B$11,$B$12,$B$13,$B$14,$B$15,$B$19)</f>
        <v>4113.2121936755393</v>
      </c>
      <c r="AA90" s="175">
        <f ca="1">_xll.Export_InputVarSwapVolatility($P90,AA$70,$B$11,$B$12,$B$13,$B$14,$B$15,$B$19)</f>
        <v>4113.2121936755393</v>
      </c>
      <c r="AB90" s="175">
        <f ca="1">_xll.Export_InputVarSwapVolatility($P90,AB$70,$B$11,$B$12,$B$13,$B$14,$B$15,$B$19)</f>
        <v>4113.2121936755393</v>
      </c>
      <c r="AC90" s="175">
        <f ca="1">_xll.Export_InputVarSwapVolatility($P90,AC$70,$B$11,$B$12,$B$13,$B$14,$B$15,$B$19)</f>
        <v>4113.2121936755393</v>
      </c>
      <c r="AD90" s="175">
        <f ca="1">_xll.Export_InputVarSwapVolatility($P90,AD$70,$B$11,$B$12,$B$13,$B$14,$B$15,$B$19)</f>
        <v>4113.2121936755393</v>
      </c>
      <c r="AE90" s="175">
        <f ca="1">_xll.Export_InputVarSwapVolatility($P90,AE$70,$B$11,$B$12,$B$13,$B$14,$B$15,$B$19)</f>
        <v>4113.2121936755393</v>
      </c>
      <c r="AF90" s="175">
        <f ca="1">_xll.Export_InputVarSwapVolatility($P90,AF$70,$B$11,$B$12,$B$13,$B$14,$B$15,$B$19)</f>
        <v>4113.2121936755393</v>
      </c>
      <c r="AG90" s="175">
        <f ca="1">_xll.Export_InputVarSwapVolatility($P90,AG$70,$B$11,$B$12,$B$13,$B$14,$B$15,$B$19)</f>
        <v>4113.2121936755393</v>
      </c>
      <c r="AH90" s="175">
        <f ca="1">_xll.Export_InputVarSwapVolatility($P90,AH$70,$B$11,$B$12,$B$13,$B$14,$B$15,$B$19)</f>
        <v>4113.2121936755393</v>
      </c>
    </row>
    <row r="91" spans="13:34" ht="15.75" thickBot="1">
      <c r="M91" s="27">
        <v>8.3000000000000007</v>
      </c>
      <c r="N91" s="5">
        <f ca="1">_xll.Export_VarianceSwap_ForwardVariance($F$12:$F$29,$G$12:$G$29,M90,M91,$B$21)</f>
        <v>28.0244306720362</v>
      </c>
      <c r="O91" s="50">
        <f t="shared" si="8"/>
        <v>42328</v>
      </c>
      <c r="P91" s="11">
        <f t="shared" ca="1" si="9"/>
        <v>1.6919917864476386</v>
      </c>
      <c r="Q91" s="175">
        <f ca="1">_xll.Export_InputVarSwapVolatility($P91,Q$70,$B$11,$B$12,$B$13,$B$14,$B$15,$B$19)</f>
        <v>2671.4226684094315</v>
      </c>
      <c r="R91" s="175">
        <f ca="1">_xll.Export_InputVarSwapVolatility($P91,R$70,$B$11,$B$12,$B$13,$B$14,$B$15,$B$19)</f>
        <v>3091.3226684094311</v>
      </c>
      <c r="S91" s="175">
        <f ca="1">_xll.Export_InputVarSwapVolatility($P91,S$70,$B$11,$B$12,$B$13,$B$14,$B$15,$B$19)</f>
        <v>3471.4226684094315</v>
      </c>
      <c r="T91" s="175">
        <f ca="1">_xll.Export_InputVarSwapVolatility($P91,T$70,$B$11,$B$12,$B$13,$B$14,$B$15,$B$19)</f>
        <v>3786.5226684094309</v>
      </c>
      <c r="U91" s="175">
        <f ca="1">_xll.Export_InputVarSwapVolatility($P91,U$70,$B$11,$B$12,$B$13,$B$14,$B$15,$B$19)</f>
        <v>4009.0226684094318</v>
      </c>
      <c r="V91" s="175">
        <f ca="1">_xll.Export_InputVarSwapVolatility($P91,V$70,$B$11,$B$12,$B$13,$B$14,$B$15,$B$19)</f>
        <v>4108.9226684094319</v>
      </c>
      <c r="W91" s="175">
        <f ca="1">_xll.Export_InputVarSwapVolatility($P91,W$70,$B$11,$B$12,$B$13,$B$14,$B$15,$B$19)</f>
        <v>4111.4226684094319</v>
      </c>
      <c r="X91" s="175">
        <f ca="1">_xll.Export_InputVarSwapVolatility($P91,X$70,$B$11,$B$12,$B$13,$B$14,$B$15,$B$19)</f>
        <v>4111.4226684094319</v>
      </c>
      <c r="Y91" s="175">
        <f ca="1">_xll.Export_InputVarSwapVolatility($P91,Y$70,$B$11,$B$12,$B$13,$B$14,$B$15,$B$19)</f>
        <v>4111.4226684094319</v>
      </c>
      <c r="Z91" s="175">
        <f ca="1">_xll.Export_InputVarSwapVolatility($P91,Z$70,$B$11,$B$12,$B$13,$B$14,$B$15,$B$19)</f>
        <v>4111.4226684094319</v>
      </c>
      <c r="AA91" s="175">
        <f ca="1">_xll.Export_InputVarSwapVolatility($P91,AA$70,$B$11,$B$12,$B$13,$B$14,$B$15,$B$19)</f>
        <v>4111.4226684094319</v>
      </c>
      <c r="AB91" s="175">
        <f ca="1">_xll.Export_InputVarSwapVolatility($P91,AB$70,$B$11,$B$12,$B$13,$B$14,$B$15,$B$19)</f>
        <v>4111.4226684094319</v>
      </c>
      <c r="AC91" s="175">
        <f ca="1">_xll.Export_InputVarSwapVolatility($P91,AC$70,$B$11,$B$12,$B$13,$B$14,$B$15,$B$19)</f>
        <v>4111.4226684094319</v>
      </c>
      <c r="AD91" s="175">
        <f ca="1">_xll.Export_InputVarSwapVolatility($P91,AD$70,$B$11,$B$12,$B$13,$B$14,$B$15,$B$19)</f>
        <v>4111.4226684094319</v>
      </c>
      <c r="AE91" s="175">
        <f ca="1">_xll.Export_InputVarSwapVolatility($P91,AE$70,$B$11,$B$12,$B$13,$B$14,$B$15,$B$19)</f>
        <v>4111.4226684094319</v>
      </c>
      <c r="AF91" s="175">
        <f ca="1">_xll.Export_InputVarSwapVolatility($P91,AF$70,$B$11,$B$12,$B$13,$B$14,$B$15,$B$19)</f>
        <v>4111.4226684094319</v>
      </c>
      <c r="AG91" s="175">
        <f ca="1">_xll.Export_InputVarSwapVolatility($P91,AG$70,$B$11,$B$12,$B$13,$B$14,$B$15,$B$19)</f>
        <v>4111.4226684094319</v>
      </c>
      <c r="AH91" s="175">
        <f ca="1">_xll.Export_InputVarSwapVolatility($P91,AH$70,$B$11,$B$12,$B$13,$B$14,$B$15,$B$19)</f>
        <v>4111.4226684094319</v>
      </c>
    </row>
    <row r="92" spans="13:34" ht="15.75" thickBot="1">
      <c r="M92" s="27">
        <v>8.4000000000000092</v>
      </c>
      <c r="N92" s="5">
        <f ca="1">_xll.Export_VarianceSwap_ForwardVariance($F$12:$F$29,$G$12:$G$29,M91,M92,$B$21)</f>
        <v>28.147353332628523</v>
      </c>
      <c r="O92" s="50">
        <f t="shared" si="8"/>
        <v>42356</v>
      </c>
      <c r="P92" s="11">
        <f t="shared" ca="1" si="9"/>
        <v>1.7686516084873374</v>
      </c>
      <c r="Q92" s="175">
        <f ca="1">_xll.Export_InputVarSwapVolatility($P92,Q$70,$B$11,$B$12,$B$13,$B$14,$B$15,$B$19)</f>
        <v>2670.0833467761995</v>
      </c>
      <c r="R92" s="175">
        <f ca="1">_xll.Export_InputVarSwapVolatility($P92,R$70,$B$11,$B$12,$B$13,$B$14,$B$15,$B$19)</f>
        <v>3089.9833467761991</v>
      </c>
      <c r="S92" s="175">
        <f ca="1">_xll.Export_InputVarSwapVolatility($P92,S$70,$B$11,$B$12,$B$13,$B$14,$B$15,$B$19)</f>
        <v>3470.0833467761995</v>
      </c>
      <c r="T92" s="175">
        <f ca="1">_xll.Export_InputVarSwapVolatility($P92,T$70,$B$11,$B$12,$B$13,$B$14,$B$15,$B$19)</f>
        <v>3785.183346776199</v>
      </c>
      <c r="U92" s="175">
        <f ca="1">_xll.Export_InputVarSwapVolatility($P92,U$70,$B$11,$B$12,$B$13,$B$14,$B$15,$B$19)</f>
        <v>4007.6833467761999</v>
      </c>
      <c r="V92" s="175">
        <f ca="1">_xll.Export_InputVarSwapVolatility($P92,V$70,$B$11,$B$12,$B$13,$B$14,$B$15,$B$19)</f>
        <v>4107.5833467762004</v>
      </c>
      <c r="W92" s="175">
        <f ca="1">_xll.Export_InputVarSwapVolatility($P92,W$70,$B$11,$B$12,$B$13,$B$14,$B$15,$B$19)</f>
        <v>4110.0833467762004</v>
      </c>
      <c r="X92" s="175">
        <f ca="1">_xll.Export_InputVarSwapVolatility($P92,X$70,$B$11,$B$12,$B$13,$B$14,$B$15,$B$19)</f>
        <v>4110.0833467762004</v>
      </c>
      <c r="Y92" s="175">
        <f ca="1">_xll.Export_InputVarSwapVolatility($P92,Y$70,$B$11,$B$12,$B$13,$B$14,$B$15,$B$19)</f>
        <v>4110.0833467762004</v>
      </c>
      <c r="Z92" s="175">
        <f ca="1">_xll.Export_InputVarSwapVolatility($P92,Z$70,$B$11,$B$12,$B$13,$B$14,$B$15,$B$19)</f>
        <v>4110.0833467762004</v>
      </c>
      <c r="AA92" s="175">
        <f ca="1">_xll.Export_InputVarSwapVolatility($P92,AA$70,$B$11,$B$12,$B$13,$B$14,$B$15,$B$19)</f>
        <v>4110.0833467762004</v>
      </c>
      <c r="AB92" s="175">
        <f ca="1">_xll.Export_InputVarSwapVolatility($P92,AB$70,$B$11,$B$12,$B$13,$B$14,$B$15,$B$19)</f>
        <v>4110.0833467762004</v>
      </c>
      <c r="AC92" s="175">
        <f ca="1">_xll.Export_InputVarSwapVolatility($P92,AC$70,$B$11,$B$12,$B$13,$B$14,$B$15,$B$19)</f>
        <v>4110.0833467762004</v>
      </c>
      <c r="AD92" s="175">
        <f ca="1">_xll.Export_InputVarSwapVolatility($P92,AD$70,$B$11,$B$12,$B$13,$B$14,$B$15,$B$19)</f>
        <v>4110.0833467762004</v>
      </c>
      <c r="AE92" s="175">
        <f ca="1">_xll.Export_InputVarSwapVolatility($P92,AE$70,$B$11,$B$12,$B$13,$B$14,$B$15,$B$19)</f>
        <v>4110.0833467762004</v>
      </c>
      <c r="AF92" s="175">
        <f ca="1">_xll.Export_InputVarSwapVolatility($P92,AF$70,$B$11,$B$12,$B$13,$B$14,$B$15,$B$19)</f>
        <v>4110.0833467762004</v>
      </c>
      <c r="AG92" s="175">
        <f ca="1">_xll.Export_InputVarSwapVolatility($P92,AG$70,$B$11,$B$12,$B$13,$B$14,$B$15,$B$19)</f>
        <v>4110.0833467762004</v>
      </c>
      <c r="AH92" s="175">
        <f ca="1">_xll.Export_InputVarSwapVolatility($P92,AH$70,$B$11,$B$12,$B$13,$B$14,$B$15,$B$19)</f>
        <v>4110.0833467762004</v>
      </c>
    </row>
    <row r="93" spans="13:34" ht="15.75" thickBot="1">
      <c r="M93" s="27">
        <v>8.5</v>
      </c>
      <c r="N93" s="5">
        <f ca="1">_xll.Export_VarianceSwap_ForwardVariance($F$12:$F$29,$G$12:$G$29,M92,M93,$B$21)</f>
        <v>28.286079486952321</v>
      </c>
      <c r="O93" s="50">
        <f t="shared" si="8"/>
        <v>42384</v>
      </c>
      <c r="P93" s="11">
        <f t="shared" ca="1" si="9"/>
        <v>1.8453114305270362</v>
      </c>
      <c r="Q93" s="175">
        <f ca="1">_xll.Export_InputVarSwapVolatility($P93,Q$70,$B$11,$B$12,$B$13,$B$14,$B$15,$B$19)</f>
        <v>2668.8174416872939</v>
      </c>
      <c r="R93" s="175">
        <f ca="1">_xll.Export_InputVarSwapVolatility($P93,R$70,$B$11,$B$12,$B$13,$B$14,$B$15,$B$19)</f>
        <v>3088.717441687294</v>
      </c>
      <c r="S93" s="175">
        <f ca="1">_xll.Export_InputVarSwapVolatility($P93,S$70,$B$11,$B$12,$B$13,$B$14,$B$15,$B$19)</f>
        <v>3468.8174416872939</v>
      </c>
      <c r="T93" s="175">
        <f ca="1">_xll.Export_InputVarSwapVolatility($P93,T$70,$B$11,$B$12,$B$13,$B$14,$B$15,$B$19)</f>
        <v>3783.9174416872938</v>
      </c>
      <c r="U93" s="175">
        <f ca="1">_xll.Export_InputVarSwapVolatility($P93,U$70,$B$11,$B$12,$B$13,$B$14,$B$15,$B$19)</f>
        <v>4006.4174416872929</v>
      </c>
      <c r="V93" s="175">
        <f ca="1">_xll.Export_InputVarSwapVolatility($P93,V$70,$B$11,$B$12,$B$13,$B$14,$B$15,$B$19)</f>
        <v>4106.3174416872935</v>
      </c>
      <c r="W93" s="175">
        <f ca="1">_xll.Export_InputVarSwapVolatility($P93,W$70,$B$11,$B$12,$B$13,$B$14,$B$15,$B$19)</f>
        <v>4108.8174416872944</v>
      </c>
      <c r="X93" s="175">
        <f ca="1">_xll.Export_InputVarSwapVolatility($P93,X$70,$B$11,$B$12,$B$13,$B$14,$B$15,$B$19)</f>
        <v>4108.8174416872944</v>
      </c>
      <c r="Y93" s="175">
        <f ca="1">_xll.Export_InputVarSwapVolatility($P93,Y$70,$B$11,$B$12,$B$13,$B$14,$B$15,$B$19)</f>
        <v>4108.8174416872944</v>
      </c>
      <c r="Z93" s="175">
        <f ca="1">_xll.Export_InputVarSwapVolatility($P93,Z$70,$B$11,$B$12,$B$13,$B$14,$B$15,$B$19)</f>
        <v>4108.8174416872944</v>
      </c>
      <c r="AA93" s="175">
        <f ca="1">_xll.Export_InputVarSwapVolatility($P93,AA$70,$B$11,$B$12,$B$13,$B$14,$B$15,$B$19)</f>
        <v>4108.8174416872944</v>
      </c>
      <c r="AB93" s="175">
        <f ca="1">_xll.Export_InputVarSwapVolatility($P93,AB$70,$B$11,$B$12,$B$13,$B$14,$B$15,$B$19)</f>
        <v>4108.8174416872944</v>
      </c>
      <c r="AC93" s="175">
        <f ca="1">_xll.Export_InputVarSwapVolatility($P93,AC$70,$B$11,$B$12,$B$13,$B$14,$B$15,$B$19)</f>
        <v>4108.8174416872944</v>
      </c>
      <c r="AD93" s="175">
        <f ca="1">_xll.Export_InputVarSwapVolatility($P93,AD$70,$B$11,$B$12,$B$13,$B$14,$B$15,$B$19)</f>
        <v>4108.8174416872944</v>
      </c>
      <c r="AE93" s="175">
        <f ca="1">_xll.Export_InputVarSwapVolatility($P93,AE$70,$B$11,$B$12,$B$13,$B$14,$B$15,$B$19)</f>
        <v>4108.8174416872944</v>
      </c>
      <c r="AF93" s="175">
        <f ca="1">_xll.Export_InputVarSwapVolatility($P93,AF$70,$B$11,$B$12,$B$13,$B$14,$B$15,$B$19)</f>
        <v>4108.8174416872944</v>
      </c>
      <c r="AG93" s="175">
        <f ca="1">_xll.Export_InputVarSwapVolatility($P93,AG$70,$B$11,$B$12,$B$13,$B$14,$B$15,$B$19)</f>
        <v>4108.8174416872944</v>
      </c>
      <c r="AH93" s="175">
        <f ca="1">_xll.Export_InputVarSwapVolatility($P93,AH$70,$B$11,$B$12,$B$13,$B$14,$B$15,$B$19)</f>
        <v>4108.8174416872944</v>
      </c>
    </row>
    <row r="94" spans="13:34" ht="15.75" thickBot="1">
      <c r="M94" s="27">
        <v>8.6</v>
      </c>
      <c r="N94" s="5">
        <f ca="1">_xll.Export_VarianceSwap_ForwardVariance($F$12:$F$29,$G$12:$G$29,M93,M94,$B$21)</f>
        <v>28.440377877637957</v>
      </c>
      <c r="O94" s="50">
        <f t="shared" si="8"/>
        <v>42419</v>
      </c>
      <c r="P94" s="11">
        <f t="shared" ca="1" si="9"/>
        <v>1.9411362080766599</v>
      </c>
      <c r="Q94" s="175">
        <f ca="1">_xll.Export_InputVarSwapVolatility($P94,Q$70,$B$11,$B$12,$B$13,$B$14,$B$15,$B$19)</f>
        <v>2667.3279788024993</v>
      </c>
      <c r="R94" s="175">
        <f ca="1">_xll.Export_InputVarSwapVolatility($P94,R$70,$B$11,$B$12,$B$13,$B$14,$B$15,$B$19)</f>
        <v>3087.2279788024989</v>
      </c>
      <c r="S94" s="175">
        <f ca="1">_xll.Export_InputVarSwapVolatility($P94,S$70,$B$11,$B$12,$B$13,$B$14,$B$15,$B$19)</f>
        <v>3467.3279788024993</v>
      </c>
      <c r="T94" s="175">
        <f ca="1">_xll.Export_InputVarSwapVolatility($P94,T$70,$B$11,$B$12,$B$13,$B$14,$B$15,$B$19)</f>
        <v>3782.4279788024996</v>
      </c>
      <c r="U94" s="175">
        <f ca="1">_xll.Export_InputVarSwapVolatility($P94,U$70,$B$11,$B$12,$B$13,$B$14,$B$15,$B$19)</f>
        <v>4004.9279788024987</v>
      </c>
      <c r="V94" s="175">
        <f ca="1">_xll.Export_InputVarSwapVolatility($P94,V$70,$B$11,$B$12,$B$13,$B$14,$B$15,$B$19)</f>
        <v>4104.8279788024993</v>
      </c>
      <c r="W94" s="175">
        <f ca="1">_xll.Export_InputVarSwapVolatility($P94,W$70,$B$11,$B$12,$B$13,$B$14,$B$15,$B$19)</f>
        <v>4107.3279788025002</v>
      </c>
      <c r="X94" s="175">
        <f ca="1">_xll.Export_InputVarSwapVolatility($P94,X$70,$B$11,$B$12,$B$13,$B$14,$B$15,$B$19)</f>
        <v>4107.3279788025002</v>
      </c>
      <c r="Y94" s="175">
        <f ca="1">_xll.Export_InputVarSwapVolatility($P94,Y$70,$B$11,$B$12,$B$13,$B$14,$B$15,$B$19)</f>
        <v>4107.3279788025002</v>
      </c>
      <c r="Z94" s="175">
        <f ca="1">_xll.Export_InputVarSwapVolatility($P94,Z$70,$B$11,$B$12,$B$13,$B$14,$B$15,$B$19)</f>
        <v>4107.3279788025002</v>
      </c>
      <c r="AA94" s="175">
        <f ca="1">_xll.Export_InputVarSwapVolatility($P94,AA$70,$B$11,$B$12,$B$13,$B$14,$B$15,$B$19)</f>
        <v>4107.3279788025002</v>
      </c>
      <c r="AB94" s="175">
        <f ca="1">_xll.Export_InputVarSwapVolatility($P94,AB$70,$B$11,$B$12,$B$13,$B$14,$B$15,$B$19)</f>
        <v>4107.3279788025002</v>
      </c>
      <c r="AC94" s="175">
        <f ca="1">_xll.Export_InputVarSwapVolatility($P94,AC$70,$B$11,$B$12,$B$13,$B$14,$B$15,$B$19)</f>
        <v>4107.3279788025002</v>
      </c>
      <c r="AD94" s="175">
        <f ca="1">_xll.Export_InputVarSwapVolatility($P94,AD$70,$B$11,$B$12,$B$13,$B$14,$B$15,$B$19)</f>
        <v>4107.3279788025002</v>
      </c>
      <c r="AE94" s="175">
        <f ca="1">_xll.Export_InputVarSwapVolatility($P94,AE$70,$B$11,$B$12,$B$13,$B$14,$B$15,$B$19)</f>
        <v>4107.3279788025002</v>
      </c>
      <c r="AF94" s="175">
        <f ca="1">_xll.Export_InputVarSwapVolatility($P94,AF$70,$B$11,$B$12,$B$13,$B$14,$B$15,$B$19)</f>
        <v>4107.3279788025002</v>
      </c>
      <c r="AG94" s="175">
        <f ca="1">_xll.Export_InputVarSwapVolatility($P94,AG$70,$B$11,$B$12,$B$13,$B$14,$B$15,$B$19)</f>
        <v>4107.3279788025002</v>
      </c>
      <c r="AH94" s="175">
        <f ca="1">_xll.Export_InputVarSwapVolatility($P94,AH$70,$B$11,$B$12,$B$13,$B$14,$B$15,$B$19)</f>
        <v>4107.3279788025002</v>
      </c>
    </row>
    <row r="95" spans="13:34" ht="15.75" thickBot="1">
      <c r="M95" s="27">
        <v>8.7000000000000099</v>
      </c>
      <c r="N95" s="5">
        <f ca="1">_xll.Export_VarianceSwap_ForwardVariance($F$12:$F$29,$G$12:$G$29,M94,M95,$B$21)</f>
        <v>28.609996554941773</v>
      </c>
      <c r="O95" s="50">
        <f t="shared" si="8"/>
        <v>42447</v>
      </c>
      <c r="P95" s="11">
        <f t="shared" ca="1" si="9"/>
        <v>2.0177960301163584</v>
      </c>
      <c r="Q95" s="175">
        <f ca="1">_xll.Export_InputVarSwapVolatility($P95,Q$70,$B$11,$B$12,$B$13,$B$14,$B$15,$B$19)</f>
        <v>2666.203601065723</v>
      </c>
      <c r="R95" s="175">
        <f ca="1">_xll.Export_InputVarSwapVolatility($P95,R$70,$B$11,$B$12,$B$13,$B$14,$B$15,$B$19)</f>
        <v>3086.1036010657231</v>
      </c>
      <c r="S95" s="175">
        <f ca="1">_xll.Export_InputVarSwapVolatility($P95,S$70,$B$11,$B$12,$B$13,$B$14,$B$15,$B$19)</f>
        <v>3466.203601065723</v>
      </c>
      <c r="T95" s="175">
        <f ca="1">_xll.Export_InputVarSwapVolatility($P95,T$70,$B$11,$B$12,$B$13,$B$14,$B$15,$B$19)</f>
        <v>3781.3036010657229</v>
      </c>
      <c r="U95" s="175">
        <f ca="1">_xll.Export_InputVarSwapVolatility($P95,U$70,$B$11,$B$12,$B$13,$B$14,$B$15,$B$19)</f>
        <v>4003.8036010657238</v>
      </c>
      <c r="V95" s="175">
        <f ca="1">_xll.Export_InputVarSwapVolatility($P95,V$70,$B$11,$B$12,$B$13,$B$14,$B$15,$B$19)</f>
        <v>4103.7036010657239</v>
      </c>
      <c r="W95" s="175">
        <f ca="1">_xll.Export_InputVarSwapVolatility($P95,W$70,$B$11,$B$12,$B$13,$B$14,$B$15,$B$19)</f>
        <v>4106.2036010657239</v>
      </c>
      <c r="X95" s="175">
        <f ca="1">_xll.Export_InputVarSwapVolatility($P95,X$70,$B$11,$B$12,$B$13,$B$14,$B$15,$B$19)</f>
        <v>4106.2036010657239</v>
      </c>
      <c r="Y95" s="175">
        <f ca="1">_xll.Export_InputVarSwapVolatility($P95,Y$70,$B$11,$B$12,$B$13,$B$14,$B$15,$B$19)</f>
        <v>4106.2036010657239</v>
      </c>
      <c r="Z95" s="175">
        <f ca="1">_xll.Export_InputVarSwapVolatility($P95,Z$70,$B$11,$B$12,$B$13,$B$14,$B$15,$B$19)</f>
        <v>4106.2036010657239</v>
      </c>
      <c r="AA95" s="175">
        <f ca="1">_xll.Export_InputVarSwapVolatility($P95,AA$70,$B$11,$B$12,$B$13,$B$14,$B$15,$B$19)</f>
        <v>4106.2036010657239</v>
      </c>
      <c r="AB95" s="175">
        <f ca="1">_xll.Export_InputVarSwapVolatility($P95,AB$70,$B$11,$B$12,$B$13,$B$14,$B$15,$B$19)</f>
        <v>4106.2036010657239</v>
      </c>
      <c r="AC95" s="175">
        <f ca="1">_xll.Export_InputVarSwapVolatility($P95,AC$70,$B$11,$B$12,$B$13,$B$14,$B$15,$B$19)</f>
        <v>4106.2036010657239</v>
      </c>
      <c r="AD95" s="175">
        <f ca="1">_xll.Export_InputVarSwapVolatility($P95,AD$70,$B$11,$B$12,$B$13,$B$14,$B$15,$B$19)</f>
        <v>4106.2036010657239</v>
      </c>
      <c r="AE95" s="175">
        <f ca="1">_xll.Export_InputVarSwapVolatility($P95,AE$70,$B$11,$B$12,$B$13,$B$14,$B$15,$B$19)</f>
        <v>4106.2036010657239</v>
      </c>
      <c r="AF95" s="175">
        <f ca="1">_xll.Export_InputVarSwapVolatility($P95,AF$70,$B$11,$B$12,$B$13,$B$14,$B$15,$B$19)</f>
        <v>4106.2036010657239</v>
      </c>
      <c r="AG95" s="175">
        <f ca="1">_xll.Export_InputVarSwapVolatility($P95,AG$70,$B$11,$B$12,$B$13,$B$14,$B$15,$B$19)</f>
        <v>4106.2036010657239</v>
      </c>
      <c r="AH95" s="175">
        <f ca="1">_xll.Export_InputVarSwapVolatility($P95,AH$70,$B$11,$B$12,$B$13,$B$14,$B$15,$B$19)</f>
        <v>4106.2036010657239</v>
      </c>
    </row>
    <row r="96" spans="13:34" ht="15.75" thickBot="1">
      <c r="M96" s="27">
        <v>8.8000000000000096</v>
      </c>
      <c r="N96" s="5">
        <f ca="1">_xll.Export_VarianceSwap_ForwardVariance($F$12:$F$29,$G$12:$G$29,M95,M96,$B$21)</f>
        <v>28.79447046137722</v>
      </c>
      <c r="O96" s="50">
        <f t="shared" si="8"/>
        <v>42475</v>
      </c>
      <c r="P96" s="11">
        <f t="shared" ca="1" si="9"/>
        <v>2.0944558521560577</v>
      </c>
      <c r="Q96" s="175">
        <f ca="1">_xll.Export_InputVarSwapVolatility($P96,Q$70,$B$11,$B$12,$B$13,$B$14,$B$15,$B$19)</f>
        <v>2665.1334276315283</v>
      </c>
      <c r="R96" s="175">
        <f ca="1">_xll.Export_InputVarSwapVolatility($P96,R$70,$B$11,$B$12,$B$13,$B$14,$B$15,$B$19)</f>
        <v>3085.033427631528</v>
      </c>
      <c r="S96" s="175">
        <f ca="1">_xll.Export_InputVarSwapVolatility($P96,S$70,$B$11,$B$12,$B$13,$B$14,$B$15,$B$19)</f>
        <v>3465.1334276315283</v>
      </c>
      <c r="T96" s="175">
        <f ca="1">_xll.Export_InputVarSwapVolatility($P96,T$70,$B$11,$B$12,$B$13,$B$14,$B$15,$B$19)</f>
        <v>3780.2334276315278</v>
      </c>
      <c r="U96" s="175">
        <f ca="1">_xll.Export_InputVarSwapVolatility($P96,U$70,$B$11,$B$12,$B$13,$B$14,$B$15,$B$19)</f>
        <v>4002.7334276315287</v>
      </c>
      <c r="V96" s="175">
        <f ca="1">_xll.Export_InputVarSwapVolatility($P96,V$70,$B$11,$B$12,$B$13,$B$14,$B$15,$B$19)</f>
        <v>4102.6334276315292</v>
      </c>
      <c r="W96" s="175">
        <f ca="1">_xll.Export_InputVarSwapVolatility($P96,W$70,$B$11,$B$12,$B$13,$B$14,$B$15,$B$19)</f>
        <v>4105.1334276315283</v>
      </c>
      <c r="X96" s="175">
        <f ca="1">_xll.Export_InputVarSwapVolatility($P96,X$70,$B$11,$B$12,$B$13,$B$14,$B$15,$B$19)</f>
        <v>4105.1334276315283</v>
      </c>
      <c r="Y96" s="175">
        <f ca="1">_xll.Export_InputVarSwapVolatility($P96,Y$70,$B$11,$B$12,$B$13,$B$14,$B$15,$B$19)</f>
        <v>4105.1334276315283</v>
      </c>
      <c r="Z96" s="175">
        <f ca="1">_xll.Export_InputVarSwapVolatility($P96,Z$70,$B$11,$B$12,$B$13,$B$14,$B$15,$B$19)</f>
        <v>4105.1334276315283</v>
      </c>
      <c r="AA96" s="175">
        <f ca="1">_xll.Export_InputVarSwapVolatility($P96,AA$70,$B$11,$B$12,$B$13,$B$14,$B$15,$B$19)</f>
        <v>4105.1334276315283</v>
      </c>
      <c r="AB96" s="175">
        <f ca="1">_xll.Export_InputVarSwapVolatility($P96,AB$70,$B$11,$B$12,$B$13,$B$14,$B$15,$B$19)</f>
        <v>4105.1334276315283</v>
      </c>
      <c r="AC96" s="175">
        <f ca="1">_xll.Export_InputVarSwapVolatility($P96,AC$70,$B$11,$B$12,$B$13,$B$14,$B$15,$B$19)</f>
        <v>4105.1334276315283</v>
      </c>
      <c r="AD96" s="175">
        <f ca="1">_xll.Export_InputVarSwapVolatility($P96,AD$70,$B$11,$B$12,$B$13,$B$14,$B$15,$B$19)</f>
        <v>4105.1334276315283</v>
      </c>
      <c r="AE96" s="175">
        <f ca="1">_xll.Export_InputVarSwapVolatility($P96,AE$70,$B$11,$B$12,$B$13,$B$14,$B$15,$B$19)</f>
        <v>4105.1334276315283</v>
      </c>
      <c r="AF96" s="175">
        <f ca="1">_xll.Export_InputVarSwapVolatility($P96,AF$70,$B$11,$B$12,$B$13,$B$14,$B$15,$B$19)</f>
        <v>4105.1334276315283</v>
      </c>
      <c r="AG96" s="175">
        <f ca="1">_xll.Export_InputVarSwapVolatility($P96,AG$70,$B$11,$B$12,$B$13,$B$14,$B$15,$B$19)</f>
        <v>4105.1334276315283</v>
      </c>
      <c r="AH96" s="175">
        <f ca="1">_xll.Export_InputVarSwapVolatility($P96,AH$70,$B$11,$B$12,$B$13,$B$14,$B$15,$B$19)</f>
        <v>4105.1334276315283</v>
      </c>
    </row>
    <row r="97" spans="13:34">
      <c r="M97" s="27">
        <v>8.9000000000000092</v>
      </c>
      <c r="N97" s="5">
        <f ca="1">_xll.Export_VarianceSwap_ForwardVariance($F$12:$F$29,$G$12:$G$29,M96,M97,$B$21)</f>
        <v>28.983969962540908</v>
      </c>
      <c r="O97" s="50">
        <f t="shared" si="8"/>
        <v>42510</v>
      </c>
      <c r="P97" s="11">
        <f t="shared" ca="1" si="9"/>
        <v>2.1902806297056809</v>
      </c>
      <c r="Q97" s="175">
        <f ca="1">_xll.Export_InputVarSwapVolatility($P97,Q$70,$B$11,$B$12,$B$13,$B$14,$B$15,$B$19)</f>
        <v>2663.865193330822</v>
      </c>
      <c r="R97" s="175">
        <f ca="1">_xll.Export_InputVarSwapVolatility($P97,R$70,$B$11,$B$12,$B$13,$B$14,$B$15,$B$19)</f>
        <v>3083.7651933308216</v>
      </c>
      <c r="S97" s="175">
        <f ca="1">_xll.Export_InputVarSwapVolatility($P97,S$70,$B$11,$B$12,$B$13,$B$14,$B$15,$B$19)</f>
        <v>3463.865193330822</v>
      </c>
      <c r="T97" s="175">
        <f ca="1">_xll.Export_InputVarSwapVolatility($P97,T$70,$B$11,$B$12,$B$13,$B$14,$B$15,$B$19)</f>
        <v>3778.9651933308223</v>
      </c>
      <c r="U97" s="175">
        <f ca="1">_xll.Export_InputVarSwapVolatility($P97,U$70,$B$11,$B$12,$B$13,$B$14,$B$15,$B$19)</f>
        <v>4001.4651933308214</v>
      </c>
      <c r="V97" s="175">
        <f ca="1">_xll.Export_InputVarSwapVolatility($P97,V$70,$B$11,$B$12,$B$13,$B$14,$B$15,$B$19)</f>
        <v>4101.365193330822</v>
      </c>
      <c r="W97" s="175">
        <f ca="1">_xll.Export_InputVarSwapVolatility($P97,W$70,$B$11,$B$12,$B$13,$B$14,$B$15,$B$19)</f>
        <v>4103.865193330822</v>
      </c>
      <c r="X97" s="175">
        <f ca="1">_xll.Export_InputVarSwapVolatility($P97,X$70,$B$11,$B$12,$B$13,$B$14,$B$15,$B$19)</f>
        <v>4103.865193330822</v>
      </c>
      <c r="Y97" s="175">
        <f ca="1">_xll.Export_InputVarSwapVolatility($P97,Y$70,$B$11,$B$12,$B$13,$B$14,$B$15,$B$19)</f>
        <v>4103.865193330822</v>
      </c>
      <c r="Z97" s="175">
        <f ca="1">_xll.Export_InputVarSwapVolatility($P97,Z$70,$B$11,$B$12,$B$13,$B$14,$B$15,$B$19)</f>
        <v>4103.865193330822</v>
      </c>
      <c r="AA97" s="175">
        <f ca="1">_xll.Export_InputVarSwapVolatility($P97,AA$70,$B$11,$B$12,$B$13,$B$14,$B$15,$B$19)</f>
        <v>4103.865193330822</v>
      </c>
      <c r="AB97" s="175">
        <f ca="1">_xll.Export_InputVarSwapVolatility($P97,AB$70,$B$11,$B$12,$B$13,$B$14,$B$15,$B$19)</f>
        <v>4103.865193330822</v>
      </c>
      <c r="AC97" s="175">
        <f ca="1">_xll.Export_InputVarSwapVolatility($P97,AC$70,$B$11,$B$12,$B$13,$B$14,$B$15,$B$19)</f>
        <v>4103.865193330822</v>
      </c>
      <c r="AD97" s="175">
        <f ca="1">_xll.Export_InputVarSwapVolatility($P97,AD$70,$B$11,$B$12,$B$13,$B$14,$B$15,$B$19)</f>
        <v>4103.865193330822</v>
      </c>
      <c r="AE97" s="175">
        <f ca="1">_xll.Export_InputVarSwapVolatility($P97,AE$70,$B$11,$B$12,$B$13,$B$14,$B$15,$B$19)</f>
        <v>4103.865193330822</v>
      </c>
      <c r="AF97" s="175">
        <f ca="1">_xll.Export_InputVarSwapVolatility($P97,AF$70,$B$11,$B$12,$B$13,$B$14,$B$15,$B$19)</f>
        <v>4103.865193330822</v>
      </c>
      <c r="AG97" s="175">
        <f ca="1">_xll.Export_InputVarSwapVolatility($P97,AG$70,$B$11,$B$12,$B$13,$B$14,$B$15,$B$19)</f>
        <v>4103.865193330822</v>
      </c>
      <c r="AH97" s="175">
        <f ca="1">_xll.Export_InputVarSwapVolatility($P97,AH$70,$B$11,$B$12,$B$13,$B$14,$B$15,$B$19)</f>
        <v>4103.865193330822</v>
      </c>
    </row>
    <row r="98" spans="13:34">
      <c r="M98" s="27">
        <v>9</v>
      </c>
      <c r="N98" s="5">
        <f ca="1">_xll.Export_VarianceSwap_ForwardVariance($F$12:$F$29,$G$12:$G$29,M97,M98,$B$21)</f>
        <v>29.164751518393295</v>
      </c>
    </row>
    <row r="99" spans="13:34">
      <c r="M99" s="27">
        <v>9.1000000000000103</v>
      </c>
      <c r="N99" s="5">
        <f ca="1">_xll.Export_VarianceSwap_ForwardVariance($F$12:$F$29,$G$12:$G$29,M98,M99,$B$21)</f>
        <v>29.335923935085773</v>
      </c>
    </row>
    <row r="100" spans="13:34">
      <c r="M100" s="27">
        <v>9.2000000000000099</v>
      </c>
      <c r="N100" s="5">
        <f ca="1">_xll.Export_VarianceSwap_ForwardVariance($F$12:$F$29,$G$12:$G$29,M99,M100,$B$21)</f>
        <v>29.497654496180921</v>
      </c>
    </row>
    <row r="101" spans="13:34">
      <c r="M101" s="27">
        <v>9.3000000000000096</v>
      </c>
      <c r="N101" s="5">
        <f ca="1">_xll.Export_VarianceSwap_ForwardVariance($F$12:$F$29,$G$12:$G$29,M100,M101,$B$21)</f>
        <v>29.650097707805873</v>
      </c>
    </row>
    <row r="102" spans="13:34">
      <c r="M102" s="27">
        <v>9.4000000000000092</v>
      </c>
      <c r="N102" s="5">
        <f ca="1">_xll.Export_VarianceSwap_ForwardVariance($F$12:$F$29,$G$12:$G$29,M101,M102,$B$21)</f>
        <v>29.793396131428235</v>
      </c>
    </row>
    <row r="103" spans="13:34">
      <c r="M103" s="27">
        <v>9.5000000000000107</v>
      </c>
      <c r="N103" s="5">
        <f ca="1">_xll.Export_VarianceSwap_ForwardVariance($F$12:$F$29,$G$12:$G$29,M102,M103,$B$21)</f>
        <v>29.927681127367222</v>
      </c>
    </row>
    <row r="104" spans="13:34">
      <c r="M104" s="27">
        <v>9.6000000000000103</v>
      </c>
      <c r="N104" s="5">
        <f ca="1">_xll.Export_VarianceSwap_ForwardVariance($F$12:$F$29,$G$12:$G$29,M103,M104,$B$21)</f>
        <v>30.053073518925967</v>
      </c>
    </row>
    <row r="105" spans="13:34">
      <c r="M105" s="27">
        <v>9.7000000000000099</v>
      </c>
      <c r="N105" s="5">
        <f ca="1">_xll.Export_VarianceSwap_ForwardVariance($F$12:$F$29,$G$12:$G$29,M104,M105,$B$21)</f>
        <v>30.169684185651786</v>
      </c>
    </row>
    <row r="106" spans="13:34">
      <c r="M106" s="27">
        <v>9.8000000000000096</v>
      </c>
      <c r="N106" s="5">
        <f ca="1">_xll.Export_VarianceSwap_ForwardVariance($F$12:$F$29,$G$12:$G$29,M105,M106,$B$21)</f>
        <v>30.277614593051805</v>
      </c>
    </row>
    <row r="107" spans="13:34">
      <c r="M107" s="27">
        <v>9.9000000000000092</v>
      </c>
      <c r="N107" s="5">
        <f ca="1">_xll.Export_VarianceSwap_ForwardVariance($F$12:$F$29,$G$12:$G$29,M106,M107,$B$21)</f>
        <v>30.376957265075223</v>
      </c>
    </row>
    <row r="108" spans="13:34">
      <c r="M108" s="27">
        <v>10</v>
      </c>
      <c r="N108" s="5">
        <f ca="1">_xll.Export_VarianceSwap_ForwardVariance($F$12:$F$29,$G$12:$G$29,M107,M108,$B$21)</f>
        <v>30.467796204820118</v>
      </c>
    </row>
    <row r="109" spans="13:34">
      <c r="M109" s="27">
        <v>10.1</v>
      </c>
      <c r="N109" s="5">
        <f ca="1">_xll.Export_VarianceSwap_ForwardVariance($F$12:$F$29,$G$12:$G$29,M108,M109,$B$21)</f>
        <v>30.55020726816894</v>
      </c>
    </row>
    <row r="110" spans="13:34">
      <c r="M110" s="27">
        <v>10.199999999999999</v>
      </c>
      <c r="N110" s="5">
        <f ca="1">_xll.Export_VarianceSwap_ForwardVariance($F$12:$F$29,$G$12:$G$29,M109,M110,$B$21)</f>
        <v>30.62425849442149</v>
      </c>
    </row>
    <row r="111" spans="13:34">
      <c r="M111" s="27">
        <v>10.3</v>
      </c>
      <c r="N111" s="5">
        <f ca="1">_xll.Export_VarianceSwap_ForwardVariance($F$12:$F$29,$G$12:$G$29,M110,M111,$B$21)</f>
        <v>30.690010397417971</v>
      </c>
    </row>
    <row r="112" spans="13:34">
      <c r="M112" s="27">
        <v>10.4</v>
      </c>
      <c r="N112" s="5">
        <f ca="1">_xll.Export_VarianceSwap_ForwardVariance($F$12:$F$29,$G$12:$G$29,M111,M112,$B$21)</f>
        <v>30.747516220168013</v>
      </c>
    </row>
    <row r="113" spans="13:14">
      <c r="M113" s="27">
        <v>10.5</v>
      </c>
      <c r="N113" s="5">
        <f ca="1">_xll.Export_VarianceSwap_ForwardVariance($F$12:$F$29,$G$12:$G$29,M112,M113,$B$21)</f>
        <v>30.796822155553848</v>
      </c>
    </row>
    <row r="114" spans="13:14">
      <c r="M114" s="27">
        <v>10.6</v>
      </c>
      <c r="N114" s="5">
        <f ca="1">_xll.Export_VarianceSwap_ForwardVariance($F$12:$F$29,$G$12:$G$29,M113,M114,$B$21)</f>
        <v>30.837967535288609</v>
      </c>
    </row>
    <row r="115" spans="13:14">
      <c r="M115" s="27">
        <v>10.7</v>
      </c>
      <c r="N115" s="5">
        <f ca="1">_xll.Export_VarianceSwap_ForwardVariance($F$12:$F$29,$G$12:$G$29,M114,M115,$B$21)</f>
        <v>30.870984988976481</v>
      </c>
    </row>
    <row r="116" spans="13:14">
      <c r="M116" s="27">
        <v>10.8</v>
      </c>
      <c r="N116" s="5">
        <f ca="1">_xll.Export_VarianceSwap_ForwardVariance($F$12:$F$29,$G$12:$G$29,M115,M116,$B$21)</f>
        <v>30.895900574787298</v>
      </c>
    </row>
    <row r="117" spans="13:14">
      <c r="M117" s="27">
        <v>10.9</v>
      </c>
      <c r="N117" s="5">
        <f ca="1">_xll.Export_VarianceSwap_ForwardVariance($F$12:$F$29,$G$12:$G$29,M116,M117,$B$21)</f>
        <v>30.912733882982636</v>
      </c>
    </row>
    <row r="118" spans="13:14">
      <c r="M118" s="27">
        <v>11</v>
      </c>
      <c r="N118" s="5">
        <f ca="1">_xll.Export_VarianceSwap_ForwardVariance($F$12:$F$29,$G$12:$G$29,M117,M118,$B$21)</f>
        <v>30.921498113261791</v>
      </c>
    </row>
    <row r="119" spans="13:14">
      <c r="M119" s="27">
        <v>11.1</v>
      </c>
      <c r="N119" s="5">
        <f ca="1">_xll.Export_VarianceSwap_ForwardVariance($F$12:$F$29,$G$12:$G$29,M118,M119,$B$21)</f>
        <v>30.922200126643791</v>
      </c>
    </row>
    <row r="120" spans="13:14">
      <c r="M120" s="27">
        <v>11.2</v>
      </c>
      <c r="N120" s="5">
        <f ca="1">_xll.Export_VarianceSwap_ForwardVariance($F$12:$F$29,$G$12:$G$29,M119,M120,$B$21)</f>
        <v>30.91484047235863</v>
      </c>
    </row>
    <row r="121" spans="13:14">
      <c r="M121" s="27">
        <v>11.3</v>
      </c>
      <c r="N121" s="5">
        <f ca="1">_xll.Export_VarianceSwap_ForwardVariance($F$12:$F$29,$G$12:$G$29,M120,M121,$B$21)</f>
        <v>30.89941338999806</v>
      </c>
    </row>
    <row r="122" spans="13:14">
      <c r="M122" s="27">
        <v>11.4</v>
      </c>
      <c r="N122" s="5">
        <f ca="1">_xll.Export_VarianceSwap_ForwardVariance($F$12:$F$29,$G$12:$G$29,M121,M122,$B$21)</f>
        <v>30.875906786942505</v>
      </c>
    </row>
    <row r="123" spans="13:14">
      <c r="M123" s="27">
        <v>11.5</v>
      </c>
      <c r="N123" s="5">
        <f ca="1">_xll.Export_VarianceSwap_ForwardVariance($F$12:$F$29,$G$12:$G$29,M122,M123,$B$21)</f>
        <v>30.844302190865015</v>
      </c>
    </row>
    <row r="124" spans="13:14">
      <c r="M124" s="27">
        <v>11.6</v>
      </c>
      <c r="N124" s="5">
        <f ca="1">_xll.Export_VarianceSwap_ForwardVariance($F$12:$F$29,$G$12:$G$29,M123,M124,$B$21)</f>
        <v>30.80457467685947</v>
      </c>
    </row>
    <row r="125" spans="13:14">
      <c r="M125" s="27">
        <v>11.7</v>
      </c>
      <c r="N125" s="5">
        <f ca="1">_xll.Export_VarianceSwap_ForwardVariance($F$12:$F$29,$G$12:$G$29,M124,M125,$B$21)</f>
        <v>30.756692768541477</v>
      </c>
    </row>
    <row r="126" spans="13:14">
      <c r="M126" s="27">
        <v>11.8</v>
      </c>
      <c r="N126" s="5">
        <f ca="1">_xll.Export_VarianceSwap_ForwardVariance($F$12:$F$29,$G$12:$G$29,M125,M126,$B$21)</f>
        <v>30.70061831217869</v>
      </c>
    </row>
    <row r="127" spans="13:14">
      <c r="M127" s="27">
        <v>11.9</v>
      </c>
      <c r="N127" s="5">
        <f ca="1">_xll.Export_VarianceSwap_ForwardVariance($F$12:$F$29,$G$12:$G$29,M126,M127,$B$21)</f>
        <v>30.636306322681307</v>
      </c>
    </row>
    <row r="128" spans="13:14">
      <c r="M128" s="27">
        <v>12</v>
      </c>
      <c r="N128" s="5">
        <f ca="1">_xll.Export_VarianceSwap_ForwardVariance($F$12:$F$29,$G$12:$G$29,M127,M128,$B$21)</f>
        <v>30.563704799968395</v>
      </c>
    </row>
    <row r="129" spans="13:14">
      <c r="M129" s="27">
        <v>12.1</v>
      </c>
      <c r="N129" s="5">
        <f ca="1">_xll.Export_VarianceSwap_ForwardVariance($F$12:$F$29,$G$12:$G$29,M128,M129,$B$21)</f>
        <v>30.482754513946254</v>
      </c>
    </row>
    <row r="130" spans="13:14">
      <c r="M130" s="27">
        <v>12.2</v>
      </c>
      <c r="N130" s="5">
        <f ca="1">_xll.Export_VarianceSwap_ForwardVariance($F$12:$F$29,$G$12:$G$29,M129,M130,$B$21)</f>
        <v>30.393388755958007</v>
      </c>
    </row>
    <row r="131" spans="13:14">
      <c r="M131" s="27">
        <v>12.3</v>
      </c>
      <c r="N131" s="5">
        <f ca="1">_xll.Export_VarianceSwap_ForwardVariance($F$12:$F$29,$G$12:$G$29,M130,M131,$B$21)</f>
        <v>30.29553305422273</v>
      </c>
    </row>
    <row r="132" spans="13:14">
      <c r="M132" s="27">
        <v>12.4</v>
      </c>
      <c r="N132" s="5">
        <f ca="1">_xll.Export_VarianceSwap_ForwardVariance($F$12:$F$29,$G$12:$G$29,M131,M132,$B$21)</f>
        <v>30.189104850320192</v>
      </c>
    </row>
    <row r="133" spans="13:14">
      <c r="M133" s="27">
        <v>12.5</v>
      </c>
      <c r="N133" s="5">
        <f ca="1">_xll.Export_VarianceSwap_ForwardVariance($F$12:$F$29,$G$12:$G$29,M132,M133,$B$21)</f>
        <v>30.074013133320793</v>
      </c>
    </row>
    <row r="134" spans="13:14">
      <c r="M134" s="27">
        <v>12.6</v>
      </c>
      <c r="N134" s="5">
        <f ca="1">_xll.Export_VarianceSwap_ForwardVariance($F$12:$F$29,$G$12:$G$29,M133,M134,$B$21)</f>
        <v>29.950158027597663</v>
      </c>
    </row>
    <row r="135" spans="13:14">
      <c r="M135" s="27">
        <v>12.7</v>
      </c>
      <c r="N135" s="5">
        <f ca="1">_xll.Export_VarianceSwap_ForwardVariance($F$12:$F$29,$G$12:$G$29,M134,M135,$B$21)</f>
        <v>29.81743032973257</v>
      </c>
    </row>
    <row r="136" spans="13:14">
      <c r="M136" s="27">
        <v>12.8</v>
      </c>
      <c r="N136" s="5">
        <f ca="1">_xll.Export_VarianceSwap_ForwardVariance($F$12:$F$29,$G$12:$G$29,M135,M136,$B$21)</f>
        <v>29.675710989194453</v>
      </c>
    </row>
    <row r="137" spans="13:14">
      <c r="M137" s="27">
        <v>12.9</v>
      </c>
      <c r="N137" s="5">
        <f ca="1">_xll.Export_VarianceSwap_ForwardVariance($F$12:$F$29,$G$12:$G$29,M136,M137,$B$21)</f>
        <v>29.524870526648801</v>
      </c>
    </row>
    <row r="138" spans="13:14">
      <c r="M138" s="27">
        <v>13</v>
      </c>
      <c r="N138" s="5">
        <f ca="1">_xll.Export_VarianceSwap_ForwardVariance($F$12:$F$29,$G$12:$G$29,M137,M138,$B$21)</f>
        <v>29.364768382740181</v>
      </c>
    </row>
    <row r="139" spans="13:14">
      <c r="M139" s="27">
        <v>13.1</v>
      </c>
      <c r="N139" s="5">
        <f ca="1">_xll.Export_VarianceSwap_ForwardVariance($F$12:$F$29,$G$12:$G$29,M138,M139,$B$21)</f>
        <v>29.195252189079724</v>
      </c>
    </row>
    <row r="140" spans="13:14">
      <c r="M140" s="27">
        <v>13.2</v>
      </c>
      <c r="N140" s="5">
        <f ca="1">_xll.Export_VarianceSwap_ForwardVariance($F$12:$F$29,$G$12:$G$29,M139,M140,$B$21)</f>
        <v>29.016156951797701</v>
      </c>
    </row>
    <row r="141" spans="13:14">
      <c r="M141" s="27">
        <v>13.3</v>
      </c>
      <c r="N141" s="5">
        <f ca="1">_xll.Export_VarianceSwap_ForwardVariance($F$12:$F$29,$G$12:$G$29,M140,M141,$B$21)</f>
        <v>28.827304136429575</v>
      </c>
    </row>
    <row r="142" spans="13:14">
      <c r="M142" s="27">
        <v>13.4</v>
      </c>
      <c r="N142" s="5">
        <f ca="1">_xll.Export_VarianceSwap_ForwardVariance($F$12:$F$29,$G$12:$G$29,M141,M142,$B$21)</f>
        <v>28.628500641011922</v>
      </c>
    </row>
    <row r="143" spans="13:14">
      <c r="M143" s="27">
        <v>13.5</v>
      </c>
      <c r="N143" s="5">
        <f ca="1">_xll.Export_VarianceSwap_ForwardVariance($F$12:$F$29,$G$12:$G$29,M142,M143,$B$21)</f>
        <v>28.419537642017996</v>
      </c>
    </row>
    <row r="144" spans="13:14">
      <c r="M144" s="27">
        <v>13.6</v>
      </c>
      <c r="N144" s="5">
        <f ca="1">_xll.Export_VarianceSwap_ForwardVariance($F$12:$F$29,$G$12:$G$29,M143,M144,$B$21)</f>
        <v>28.200189295023009</v>
      </c>
    </row>
    <row r="145" spans="13:14">
      <c r="M145" s="27">
        <v>13.7</v>
      </c>
      <c r="N145" s="5">
        <f ca="1">_xll.Export_VarianceSwap_ForwardVariance($F$12:$F$29,$G$12:$G$29,M144,M145,$B$21)</f>
        <v>27.970211268769713</v>
      </c>
    </row>
    <row r="146" spans="13:14">
      <c r="M146" s="27">
        <v>13.8</v>
      </c>
      <c r="N146" s="5">
        <f ca="1">_xll.Export_VarianceSwap_ForwardVariance($F$12:$F$29,$G$12:$G$29,M145,M146,$B$21)</f>
        <v>27.729622330666203</v>
      </c>
    </row>
    <row r="147" spans="13:14">
      <c r="M147" s="27">
        <v>13.9</v>
      </c>
      <c r="N147" s="5">
        <f ca="1">_xll.Export_VarianceSwap_ForwardVariance($F$12:$F$29,$G$12:$G$29,M146,M147,$B$21)</f>
        <v>27.494394826413764</v>
      </c>
    </row>
    <row r="148" spans="13:14">
      <c r="M148" s="27">
        <v>14</v>
      </c>
      <c r="N148" s="5">
        <f ca="1">_xll.Export_VarianceSwap_ForwardVariance($F$12:$F$29,$G$12:$G$29,M147,M148,$B$21)</f>
        <v>27.289544996046683</v>
      </c>
    </row>
    <row r="149" spans="13:14">
      <c r="M149" s="27">
        <v>14.1</v>
      </c>
      <c r="N149" s="5">
        <f ca="1">_xll.Export_VarianceSwap_ForwardVariance($F$12:$F$29,$G$12:$G$29,M148,M149,$B$21)</f>
        <v>27.117855697003261</v>
      </c>
    </row>
    <row r="150" spans="13:14">
      <c r="M150" s="27">
        <v>14.2</v>
      </c>
      <c r="N150" s="5">
        <f ca="1">_xll.Export_VarianceSwap_ForwardVariance($F$12:$F$29,$G$12:$G$29,M149,M150,$B$21)</f>
        <v>26.979959996402098</v>
      </c>
    </row>
    <row r="151" spans="13:14">
      <c r="M151" s="27">
        <v>14.3</v>
      </c>
      <c r="N151" s="5">
        <f ca="1">_xll.Export_VarianceSwap_ForwardVariance($F$12:$F$29,$G$12:$G$29,M150,M151,$B$21)</f>
        <v>26.876378057749385</v>
      </c>
    </row>
    <row r="152" spans="13:14">
      <c r="M152" s="27">
        <v>14.4</v>
      </c>
      <c r="N152" s="5">
        <f ca="1">_xll.Export_VarianceSwap_ForwardVariance($F$12:$F$29,$G$12:$G$29,M151,M152,$B$21)</f>
        <v>26.807507640405891</v>
      </c>
    </row>
    <row r="153" spans="13:14">
      <c r="M153" s="27">
        <v>14.5</v>
      </c>
      <c r="N153" s="5">
        <f ca="1">_xll.Export_VarianceSwap_ForwardVariance($F$12:$F$29,$G$12:$G$29,M152,M153,$B$21)</f>
        <v>26.773616613550661</v>
      </c>
    </row>
    <row r="154" spans="13:14">
      <c r="M154" s="27">
        <v>14.6</v>
      </c>
      <c r="N154" s="5">
        <f ca="1">_xll.Export_VarianceSwap_ForwardVariance($F$12:$F$29,$G$12:$G$29,M153,M154,$B$21)</f>
        <v>26.774837806046992</v>
      </c>
    </row>
    <row r="155" spans="13:14">
      <c r="M155" s="27">
        <v>14.7</v>
      </c>
      <c r="N155" s="5">
        <f ca="1">_xll.Export_VarianceSwap_ForwardVariance($F$12:$F$29,$G$12:$G$29,M154,M155,$B$21)</f>
        <v>26.811166420030663</v>
      </c>
    </row>
    <row r="156" spans="13:14">
      <c r="M156" s="27">
        <v>14.8</v>
      </c>
      <c r="N156" s="5">
        <f ca="1">_xll.Export_VarianceSwap_ForwardVariance($F$12:$F$29,$G$12:$G$29,M155,M156,$B$21)</f>
        <v>26.882217371873374</v>
      </c>
    </row>
    <row r="157" spans="13:14">
      <c r="M157" s="27">
        <v>14.9</v>
      </c>
      <c r="N157" s="5">
        <f ca="1">_xll.Export_VarianceSwap_ForwardVariance($F$12:$F$29,$G$12:$G$29,M156,M157,$B$21)</f>
        <v>26.971746288382569</v>
      </c>
    </row>
    <row r="158" spans="13:14">
      <c r="M158" s="27">
        <v>15</v>
      </c>
      <c r="N158" s="5">
        <f ca="1">_xll.Export_VarianceSwap_ForwardVariance($F$12:$F$29,$G$12:$G$29,M157,M158,$B$21)</f>
        <v>27.054022057143591</v>
      </c>
    </row>
  </sheetData>
  <mergeCells count="14">
    <mergeCell ref="O69:AH69"/>
    <mergeCell ref="O38:AH38"/>
    <mergeCell ref="X4:AD4"/>
    <mergeCell ref="Z6:AD6"/>
    <mergeCell ref="X9:X34"/>
    <mergeCell ref="AP4:BP4"/>
    <mergeCell ref="AH4:AL4"/>
    <mergeCell ref="A25:C25"/>
    <mergeCell ref="M6:N6"/>
    <mergeCell ref="R6:V6"/>
    <mergeCell ref="E6:F6"/>
    <mergeCell ref="O4:V4"/>
    <mergeCell ref="E4:H4"/>
    <mergeCell ref="P9:P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BLOOMLIVE</vt:lpstr>
      <vt:lpstr>OLD_premiumoption</vt:lpstr>
      <vt:lpstr>Volatilities</vt:lpstr>
      <vt:lpstr>OptionRacine</vt:lpstr>
      <vt:lpstr>SUM</vt:lpstr>
    </vt:vector>
  </TitlesOfParts>
  <Company>NATIXIS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Croissant Olivier</dc:creator>
  <cp:lastModifiedBy>Croissant Olivier</cp:lastModifiedBy>
  <dcterms:created xsi:type="dcterms:W3CDTF">2014-02-03T17:06:05Z</dcterms:created>
  <dcterms:modified xsi:type="dcterms:W3CDTF">2014-03-28T09:36:30Z</dcterms:modified>
</cp:coreProperties>
</file>