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34005" windowHeight="11655" activeTab="1"/>
  </bookViews>
  <sheets>
    <sheet name="BLOOMLIVE" sheetId="5" r:id="rId1"/>
    <sheet name="SUM" sheetId="3" r:id="rId2"/>
    <sheet name="Sheet1" sheetId="6" r:id="rId3"/>
  </sheets>
  <definedNames>
    <definedName name="solver_adj" localSheetId="1" hidden="1">SUM!$B$14,SUM!$B$17,SUM!$B$18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SUM!$AX$114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AL63" i="3" l="1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AL69" i="3"/>
  <c r="AM69" i="3"/>
  <c r="AN69" i="3"/>
  <c r="AO69" i="3"/>
  <c r="AP69" i="3"/>
  <c r="AQ69" i="3"/>
  <c r="AR69" i="3"/>
  <c r="AS69" i="3"/>
  <c r="AT69" i="3"/>
  <c r="AU69" i="3"/>
  <c r="AV69" i="3"/>
  <c r="AV81" i="3" s="1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AC16" i="3" l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Z9" i="3"/>
  <c r="AF52" i="3" s="1"/>
  <c r="AF65" i="3" s="1"/>
  <c r="AF77" i="3" s="1"/>
  <c r="AF89" i="3" s="1"/>
  <c r="Z10" i="3"/>
  <c r="AF54" i="3" s="1"/>
  <c r="AF67" i="3" s="1"/>
  <c r="AF79" i="3" s="1"/>
  <c r="AF91" i="3" s="1"/>
  <c r="Z11" i="3"/>
  <c r="AF56" i="3" s="1"/>
  <c r="AF69" i="3" s="1"/>
  <c r="AF81" i="3" s="1"/>
  <c r="AF93" i="3" s="1"/>
  <c r="Z12" i="3"/>
  <c r="AF58" i="3" s="1"/>
  <c r="AF71" i="3" s="1"/>
  <c r="AF83" i="3" s="1"/>
  <c r="AF95" i="3" s="1"/>
  <c r="Z13" i="3"/>
  <c r="Z14" i="3"/>
  <c r="Z8" i="3"/>
  <c r="AF50" i="3" s="1"/>
  <c r="AF63" i="3" s="1"/>
  <c r="AF75" i="3" s="1"/>
  <c r="AF87" i="3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12" i="3"/>
  <c r="AS26" i="5"/>
  <c r="BE26" i="5" s="1"/>
  <c r="BQ26" i="5" s="1"/>
  <c r="AS23" i="5"/>
  <c r="BE23" i="5" s="1"/>
  <c r="BQ23" i="5" s="1"/>
  <c r="AS21" i="5"/>
  <c r="BE21" i="5" s="1"/>
  <c r="BQ21" i="5" s="1"/>
  <c r="AS18" i="5"/>
  <c r="BE18" i="5" s="1"/>
  <c r="BQ18" i="5" s="1"/>
  <c r="AS15" i="5"/>
  <c r="BE15" i="5" s="1"/>
  <c r="BQ15" i="5" s="1"/>
  <c r="AS13" i="5"/>
  <c r="BE13" i="5" s="1"/>
  <c r="BQ13" i="5" s="1"/>
  <c r="AS10" i="5"/>
  <c r="BE10" i="5" s="1"/>
  <c r="BQ10" i="5" s="1"/>
  <c r="AS7" i="5"/>
  <c r="BE7" i="5" s="1"/>
  <c r="BQ7" i="5" s="1"/>
  <c r="AS5" i="5"/>
  <c r="BE5" i="5" s="1"/>
  <c r="BQ5" i="5" s="1"/>
  <c r="AS4" i="5"/>
  <c r="BE4" i="5" s="1"/>
  <c r="BQ4" i="5" s="1"/>
  <c r="AG5" i="5"/>
  <c r="AG6" i="5"/>
  <c r="AS6" i="5" s="1"/>
  <c r="BE6" i="5" s="1"/>
  <c r="BQ6" i="5" s="1"/>
  <c r="AG7" i="5"/>
  <c r="AG8" i="5"/>
  <c r="AS8" i="5" s="1"/>
  <c r="BE8" i="5" s="1"/>
  <c r="BQ8" i="5" s="1"/>
  <c r="AG9" i="5"/>
  <c r="AS9" i="5" s="1"/>
  <c r="BE9" i="5" s="1"/>
  <c r="BQ9" i="5" s="1"/>
  <c r="AG10" i="5"/>
  <c r="AG11" i="5"/>
  <c r="AS11" i="5" s="1"/>
  <c r="BE11" i="5" s="1"/>
  <c r="BQ11" i="5" s="1"/>
  <c r="AG12" i="5"/>
  <c r="AS12" i="5" s="1"/>
  <c r="BE12" i="5" s="1"/>
  <c r="BQ12" i="5" s="1"/>
  <c r="AG13" i="5"/>
  <c r="AG14" i="5"/>
  <c r="AS14" i="5" s="1"/>
  <c r="BE14" i="5" s="1"/>
  <c r="BQ14" i="5" s="1"/>
  <c r="AG15" i="5"/>
  <c r="AG16" i="5"/>
  <c r="AS16" i="5" s="1"/>
  <c r="BE16" i="5" s="1"/>
  <c r="BQ16" i="5" s="1"/>
  <c r="AG17" i="5"/>
  <c r="AS17" i="5" s="1"/>
  <c r="BE17" i="5" s="1"/>
  <c r="BQ17" i="5" s="1"/>
  <c r="AG18" i="5"/>
  <c r="AG19" i="5"/>
  <c r="AS19" i="5" s="1"/>
  <c r="BE19" i="5" s="1"/>
  <c r="BQ19" i="5" s="1"/>
  <c r="AG20" i="5"/>
  <c r="AS20" i="5" s="1"/>
  <c r="BE20" i="5" s="1"/>
  <c r="BQ20" i="5" s="1"/>
  <c r="AG21" i="5"/>
  <c r="AG22" i="5"/>
  <c r="AS22" i="5" s="1"/>
  <c r="BE22" i="5" s="1"/>
  <c r="BQ22" i="5" s="1"/>
  <c r="AG23" i="5"/>
  <c r="AG24" i="5"/>
  <c r="AS24" i="5" s="1"/>
  <c r="BE24" i="5" s="1"/>
  <c r="BQ24" i="5" s="1"/>
  <c r="AG25" i="5"/>
  <c r="AS25" i="5" s="1"/>
  <c r="BE25" i="5" s="1"/>
  <c r="BQ25" i="5" s="1"/>
  <c r="AG26" i="5"/>
  <c r="AG27" i="5"/>
  <c r="AS27" i="5" s="1"/>
  <c r="BE27" i="5" s="1"/>
  <c r="BQ27" i="5" s="1"/>
  <c r="AG28" i="5"/>
  <c r="AS28" i="5" s="1"/>
  <c r="BE28" i="5" s="1"/>
  <c r="BQ28" i="5" s="1"/>
  <c r="AG4" i="5"/>
  <c r="AH4" i="5"/>
  <c r="AI58" i="3"/>
  <c r="AI59" i="3" s="1"/>
  <c r="AI72" i="3" s="1"/>
  <c r="AI84" i="3" s="1"/>
  <c r="AI96" i="3" s="1"/>
  <c r="AI108" i="3" s="1"/>
  <c r="AI56" i="3"/>
  <c r="AI57" i="3" s="1"/>
  <c r="AI70" i="3" s="1"/>
  <c r="AI82" i="3" s="1"/>
  <c r="AI94" i="3" s="1"/>
  <c r="AI106" i="3" s="1"/>
  <c r="AI54" i="3"/>
  <c r="AI67" i="3" s="1"/>
  <c r="AI79" i="3" s="1"/>
  <c r="AI91" i="3" s="1"/>
  <c r="AI103" i="3" s="1"/>
  <c r="AI52" i="3"/>
  <c r="AI53" i="3" s="1"/>
  <c r="AI66" i="3" s="1"/>
  <c r="AI78" i="3" s="1"/>
  <c r="AI90" i="3" s="1"/>
  <c r="AI102" i="3" s="1"/>
  <c r="AI50" i="3"/>
  <c r="AI51" i="3" s="1"/>
  <c r="AI64" i="3" s="1"/>
  <c r="AI76" i="3" s="1"/>
  <c r="AI88" i="3" s="1"/>
  <c r="AI100" i="3" s="1"/>
  <c r="AG50" i="3"/>
  <c r="AG63" i="3" s="1"/>
  <c r="AG75" i="3" s="1"/>
  <c r="AG87" i="3" s="1"/>
  <c r="AG99" i="3" s="1"/>
  <c r="P165" i="5"/>
  <c r="P137" i="5"/>
  <c r="P111" i="5"/>
  <c r="P83" i="5"/>
  <c r="AB16" i="3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S33" i="5"/>
  <c r="AQ11" i="5"/>
  <c r="BC11" i="5" s="1"/>
  <c r="BO11" i="5" s="1"/>
  <c r="AE5" i="5"/>
  <c r="AQ5" i="5" s="1"/>
  <c r="BC5" i="5" s="1"/>
  <c r="BO5" i="5" s="1"/>
  <c r="AE6" i="5"/>
  <c r="AQ6" i="5" s="1"/>
  <c r="BC6" i="5" s="1"/>
  <c r="BO6" i="5" s="1"/>
  <c r="AE7" i="5"/>
  <c r="AQ7" i="5" s="1"/>
  <c r="BC7" i="5" s="1"/>
  <c r="BO7" i="5" s="1"/>
  <c r="AE8" i="5"/>
  <c r="AQ8" i="5" s="1"/>
  <c r="BC8" i="5" s="1"/>
  <c r="BO8" i="5" s="1"/>
  <c r="AE9" i="5"/>
  <c r="AQ9" i="5" s="1"/>
  <c r="BC9" i="5" s="1"/>
  <c r="BO9" i="5" s="1"/>
  <c r="AE10" i="5"/>
  <c r="AQ10" i="5" s="1"/>
  <c r="BC10" i="5" s="1"/>
  <c r="BO10" i="5" s="1"/>
  <c r="AE11" i="5"/>
  <c r="AE12" i="5"/>
  <c r="AQ12" i="5" s="1"/>
  <c r="BC12" i="5" s="1"/>
  <c r="BO12" i="5" s="1"/>
  <c r="AE13" i="5"/>
  <c r="AQ13" i="5" s="1"/>
  <c r="BC13" i="5" s="1"/>
  <c r="BO13" i="5" s="1"/>
  <c r="AE14" i="5"/>
  <c r="AQ14" i="5" s="1"/>
  <c r="BC14" i="5" s="1"/>
  <c r="BO14" i="5" s="1"/>
  <c r="AE15" i="5"/>
  <c r="AQ15" i="5" s="1"/>
  <c r="BC15" i="5" s="1"/>
  <c r="BO15" i="5" s="1"/>
  <c r="AE16" i="5"/>
  <c r="AQ16" i="5" s="1"/>
  <c r="BC16" i="5" s="1"/>
  <c r="BO16" i="5" s="1"/>
  <c r="AE17" i="5"/>
  <c r="AQ17" i="5" s="1"/>
  <c r="BC17" i="5" s="1"/>
  <c r="BO17" i="5" s="1"/>
  <c r="AE18" i="5"/>
  <c r="AQ18" i="5" s="1"/>
  <c r="BC18" i="5" s="1"/>
  <c r="BO18" i="5" s="1"/>
  <c r="AE19" i="5"/>
  <c r="AQ19" i="5" s="1"/>
  <c r="BC19" i="5" s="1"/>
  <c r="BO19" i="5" s="1"/>
  <c r="AE20" i="5"/>
  <c r="AQ20" i="5" s="1"/>
  <c r="BC20" i="5" s="1"/>
  <c r="BO20" i="5" s="1"/>
  <c r="AE21" i="5"/>
  <c r="AQ21" i="5" s="1"/>
  <c r="BC21" i="5" s="1"/>
  <c r="BO21" i="5" s="1"/>
  <c r="AE22" i="5"/>
  <c r="AQ22" i="5" s="1"/>
  <c r="BC22" i="5" s="1"/>
  <c r="BO22" i="5" s="1"/>
  <c r="AE23" i="5"/>
  <c r="AQ23" i="5" s="1"/>
  <c r="BC23" i="5" s="1"/>
  <c r="BO23" i="5" s="1"/>
  <c r="AE24" i="5"/>
  <c r="AQ24" i="5" s="1"/>
  <c r="BC24" i="5" s="1"/>
  <c r="BO24" i="5" s="1"/>
  <c r="AE25" i="5"/>
  <c r="AQ25" i="5" s="1"/>
  <c r="BC25" i="5" s="1"/>
  <c r="BO25" i="5" s="1"/>
  <c r="AE26" i="5"/>
  <c r="AQ26" i="5" s="1"/>
  <c r="BC26" i="5" s="1"/>
  <c r="BO26" i="5" s="1"/>
  <c r="AE27" i="5"/>
  <c r="AQ27" i="5" s="1"/>
  <c r="BC27" i="5" s="1"/>
  <c r="BO27" i="5" s="1"/>
  <c r="AE28" i="5"/>
  <c r="AQ28" i="5" s="1"/>
  <c r="BC28" i="5" s="1"/>
  <c r="BO28" i="5" s="1"/>
  <c r="AE4" i="5"/>
  <c r="AQ4" i="5" s="1"/>
  <c r="BC4" i="5" s="1"/>
  <c r="BO4" i="5" s="1"/>
  <c r="V4" i="5"/>
  <c r="W4" i="5" s="1"/>
  <c r="U4" i="5"/>
  <c r="B7" i="3"/>
  <c r="AF105" i="3" l="1"/>
  <c r="AE105" i="3" s="1"/>
  <c r="AE93" i="3"/>
  <c r="AF103" i="3"/>
  <c r="AE103" i="3" s="1"/>
  <c r="AE91" i="3"/>
  <c r="AE89" i="3"/>
  <c r="AF101" i="3"/>
  <c r="AE101" i="3" s="1"/>
  <c r="AE95" i="3"/>
  <c r="AF107" i="3"/>
  <c r="AE107" i="3" s="1"/>
  <c r="AF99" i="3"/>
  <c r="AE99" i="3" s="1"/>
  <c r="AE87" i="3"/>
  <c r="AI69" i="3"/>
  <c r="AI81" i="3" s="1"/>
  <c r="AI93" i="3" s="1"/>
  <c r="AI105" i="3" s="1"/>
  <c r="AE75" i="3"/>
  <c r="AI65" i="3"/>
  <c r="AI77" i="3" s="1"/>
  <c r="AI89" i="3" s="1"/>
  <c r="AI101" i="3" s="1"/>
  <c r="AI71" i="3"/>
  <c r="AI83" i="3" s="1"/>
  <c r="AI95" i="3" s="1"/>
  <c r="AI107" i="3" s="1"/>
  <c r="AI63" i="3"/>
  <c r="AI75" i="3" s="1"/>
  <c r="AI87" i="3" s="1"/>
  <c r="AI99" i="3" s="1"/>
  <c r="AI55" i="3"/>
  <c r="AI68" i="3" s="1"/>
  <c r="AI80" i="3" s="1"/>
  <c r="AI92" i="3" s="1"/>
  <c r="AI104" i="3" s="1"/>
  <c r="AH26" i="5"/>
  <c r="AI26" i="5" s="1"/>
  <c r="S35" i="5"/>
  <c r="X4" i="5"/>
  <c r="Y4" i="5" s="1"/>
  <c r="AU75" i="3"/>
  <c r="AU77" i="3"/>
  <c r="BI83" i="3" l="1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U81" i="3"/>
  <c r="AT81" i="3"/>
  <c r="AS81" i="3"/>
  <c r="AR81" i="3"/>
  <c r="AQ81" i="3"/>
  <c r="AP81" i="3"/>
  <c r="AO81" i="3"/>
  <c r="AN81" i="3"/>
  <c r="AM81" i="3"/>
  <c r="AL81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M75" i="3"/>
  <c r="AN75" i="3"/>
  <c r="AO75" i="3"/>
  <c r="AP75" i="3"/>
  <c r="AQ75" i="3"/>
  <c r="AR75" i="3"/>
  <c r="AS75" i="3"/>
  <c r="AT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AL75" i="3"/>
  <c r="AJ79" i="3" l="1"/>
  <c r="AJ77" i="3"/>
  <c r="AJ83" i="3"/>
  <c r="AJ81" i="3"/>
  <c r="AJ75" i="3"/>
  <c r="AE79" i="3"/>
  <c r="AE83" i="3"/>
  <c r="AE77" i="3"/>
  <c r="AE81" i="3"/>
  <c r="AE67" i="3"/>
  <c r="AE65" i="3"/>
  <c r="AE71" i="3"/>
  <c r="AE69" i="3"/>
  <c r="AE63" i="3"/>
  <c r="AE58" i="3"/>
  <c r="AE56" i="3"/>
  <c r="AE50" i="3"/>
  <c r="AE52" i="3"/>
  <c r="AE54" i="3"/>
  <c r="BI91" i="3"/>
  <c r="AR91" i="3"/>
  <c r="AW92" i="3"/>
  <c r="AX92" i="3"/>
  <c r="AU91" i="3"/>
  <c r="BB91" i="3"/>
  <c r="BA87" i="3"/>
  <c r="BG88" i="3"/>
  <c r="AW88" i="3"/>
  <c r="BF88" i="3"/>
  <c r="AU87" i="3"/>
  <c r="BB87" i="3"/>
  <c r="BA89" i="3"/>
  <c r="BG90" i="3"/>
  <c r="AW90" i="3"/>
  <c r="BF89" i="3"/>
  <c r="AM89" i="3"/>
  <c r="BB89" i="3"/>
  <c r="BI95" i="3"/>
  <c r="AR95" i="3"/>
  <c r="AP95" i="3"/>
  <c r="AN95" i="3"/>
  <c r="AU95" i="3"/>
  <c r="BB95" i="3"/>
  <c r="BA93" i="3"/>
  <c r="BG94" i="3"/>
  <c r="AW93" i="3"/>
  <c r="BF93" i="3"/>
  <c r="AM93" i="3"/>
  <c r="BB93" i="3"/>
  <c r="BD94" i="3"/>
  <c r="AT93" i="3"/>
  <c r="BH94" i="3"/>
  <c r="AP93" i="3"/>
  <c r="BH92" i="3"/>
  <c r="BE91" i="3"/>
  <c r="BG87" i="3"/>
  <c r="AP90" i="3"/>
  <c r="BC90" i="3"/>
  <c r="AQ96" i="3"/>
  <c r="AP94" i="3"/>
  <c r="BC94" i="3"/>
  <c r="AX91" i="3"/>
  <c r="BI88" i="3"/>
  <c r="BC88" i="3"/>
  <c r="AY89" i="3"/>
  <c r="AX95" i="3"/>
  <c r="BC96" i="3"/>
  <c r="AY93" i="3"/>
  <c r="AY91" i="3"/>
  <c r="BB92" i="3"/>
  <c r="BD87" i="3"/>
  <c r="BH89" i="3"/>
  <c r="BI96" i="3"/>
  <c r="BB96" i="3"/>
  <c r="AM94" i="3"/>
  <c r="BA91" i="3"/>
  <c r="BG92" i="3"/>
  <c r="AW91" i="3"/>
  <c r="AP91" i="3"/>
  <c r="AM91" i="3"/>
  <c r="AT91" i="3"/>
  <c r="AS87" i="3"/>
  <c r="AY88" i="3"/>
  <c r="BE87" i="3"/>
  <c r="AX87" i="3"/>
  <c r="AM87" i="3"/>
  <c r="AT87" i="3"/>
  <c r="AS89" i="3"/>
  <c r="AY90" i="3"/>
  <c r="AW89" i="3"/>
  <c r="BE90" i="3"/>
  <c r="AX90" i="3"/>
  <c r="AT89" i="3"/>
  <c r="BA95" i="3"/>
  <c r="BG96" i="3"/>
  <c r="AO96" i="3"/>
  <c r="AP96" i="3"/>
  <c r="AM95" i="3"/>
  <c r="AT95" i="3"/>
  <c r="AY94" i="3"/>
  <c r="AX94" i="3"/>
  <c r="AQ94" i="3"/>
  <c r="AL93" i="3"/>
  <c r="BF92" i="3"/>
  <c r="AP88" i="3"/>
  <c r="AV88" i="3"/>
  <c r="AZ90" i="3"/>
  <c r="AO90" i="3"/>
  <c r="BE95" i="3"/>
  <c r="BG93" i="3"/>
  <c r="AN92" i="3"/>
  <c r="AR88" i="3"/>
  <c r="AW87" i="3"/>
  <c r="AU90" i="3"/>
  <c r="AV96" i="3"/>
  <c r="AR94" i="3"/>
  <c r="AO93" i="3"/>
  <c r="AR92" i="3"/>
  <c r="BA88" i="3"/>
  <c r="AU88" i="3"/>
  <c r="AQ89" i="3"/>
  <c r="BB90" i="3"/>
  <c r="AN96" i="3"/>
  <c r="BA94" i="3"/>
  <c r="AV93" i="3"/>
  <c r="AS91" i="3"/>
  <c r="AY92" i="3"/>
  <c r="BD92" i="3"/>
  <c r="BE92" i="3"/>
  <c r="BF91" i="3"/>
  <c r="AL91" i="3"/>
  <c r="BH88" i="3"/>
  <c r="AQ88" i="3"/>
  <c r="BD88" i="3"/>
  <c r="BE88" i="3"/>
  <c r="BF87" i="3"/>
  <c r="AL87" i="3"/>
  <c r="BH90" i="3"/>
  <c r="AQ90" i="3"/>
  <c r="BD90" i="3"/>
  <c r="BE89" i="3"/>
  <c r="AP89" i="3"/>
  <c r="AL89" i="3"/>
  <c r="AS95" i="3"/>
  <c r="AY96" i="3"/>
  <c r="AW95" i="3"/>
  <c r="BE96" i="3"/>
  <c r="BF95" i="3"/>
  <c r="AV94" i="3"/>
  <c r="AO92" i="3"/>
  <c r="AO87" i="3"/>
  <c r="AV90" i="3"/>
  <c r="BH96" i="3"/>
  <c r="AW96" i="3"/>
  <c r="AN94" i="3"/>
  <c r="BC92" i="3"/>
  <c r="AY87" i="3"/>
  <c r="BI90" i="3"/>
  <c r="AN90" i="3"/>
  <c r="AZ96" i="3"/>
  <c r="AO95" i="3"/>
  <c r="BD93" i="3"/>
  <c r="BD91" i="3"/>
  <c r="AQ87" i="3"/>
  <c r="BA90" i="3"/>
  <c r="AM90" i="3"/>
  <c r="AY95" i="3"/>
  <c r="BH93" i="3"/>
  <c r="BB94" i="3"/>
  <c r="BA92" i="3"/>
  <c r="BH91" i="3"/>
  <c r="AQ91" i="3"/>
  <c r="AV91" i="3"/>
  <c r="AM92" i="3"/>
  <c r="AT92" i="3"/>
  <c r="AS88" i="3"/>
  <c r="AZ87" i="3"/>
  <c r="AX88" i="3"/>
  <c r="AV87" i="3"/>
  <c r="AM88" i="3"/>
  <c r="AT88" i="3"/>
  <c r="AS90" i="3"/>
  <c r="AZ89" i="3"/>
  <c r="BF90" i="3"/>
  <c r="AV89" i="3"/>
  <c r="BC89" i="3"/>
  <c r="AT90" i="3"/>
  <c r="BA96" i="3"/>
  <c r="BH95" i="3"/>
  <c r="AQ95" i="3"/>
  <c r="BD95" i="3"/>
  <c r="AM96" i="3"/>
  <c r="AT96" i="3"/>
  <c r="AS94" i="3"/>
  <c r="AZ93" i="3"/>
  <c r="AX93" i="3"/>
  <c r="AN93" i="3"/>
  <c r="BC93" i="3"/>
  <c r="AT94" i="3"/>
  <c r="AS92" i="3"/>
  <c r="AZ91" i="3"/>
  <c r="AP92" i="3"/>
  <c r="AN91" i="3"/>
  <c r="BC91" i="3"/>
  <c r="AL92" i="3"/>
  <c r="BI87" i="3"/>
  <c r="AR87" i="3"/>
  <c r="AP87" i="3"/>
  <c r="AN87" i="3"/>
  <c r="BC87" i="3"/>
  <c r="AL88" i="3"/>
  <c r="BI89" i="3"/>
  <c r="AR89" i="3"/>
  <c r="AX89" i="3"/>
  <c r="AN89" i="3"/>
  <c r="AU89" i="3"/>
  <c r="AL90" i="3"/>
  <c r="AS96" i="3"/>
  <c r="AZ95" i="3"/>
  <c r="AX96" i="3"/>
  <c r="AV95" i="3"/>
  <c r="BC95" i="3"/>
  <c r="AL96" i="3"/>
  <c r="BI93" i="3"/>
  <c r="AR93" i="3"/>
  <c r="AW94" i="3"/>
  <c r="BF94" i="3"/>
  <c r="AU93" i="3"/>
  <c r="AL94" i="3"/>
  <c r="AS93" i="3"/>
  <c r="BE94" i="3"/>
  <c r="AL95" i="3"/>
  <c r="BE93" i="3"/>
  <c r="AQ92" i="3"/>
  <c r="AV92" i="3"/>
  <c r="AZ88" i="3"/>
  <c r="AO88" i="3"/>
  <c r="BG89" i="3"/>
  <c r="BF96" i="3"/>
  <c r="BD96" i="3"/>
  <c r="AZ94" i="3"/>
  <c r="AO94" i="3"/>
  <c r="AZ92" i="3"/>
  <c r="BG91" i="3"/>
  <c r="AO91" i="3"/>
  <c r="AN88" i="3"/>
  <c r="AR90" i="3"/>
  <c r="AO89" i="3"/>
  <c r="BG95" i="3"/>
  <c r="BI94" i="3"/>
  <c r="AU94" i="3"/>
  <c r="BI92" i="3"/>
  <c r="AU92" i="3"/>
  <c r="BH87" i="3"/>
  <c r="BB88" i="3"/>
  <c r="BD89" i="3"/>
  <c r="AR96" i="3"/>
  <c r="AU96" i="3"/>
  <c r="AQ93" i="3"/>
  <c r="AV110" i="3" l="1"/>
  <c r="AW110" i="3"/>
  <c r="AT110" i="3"/>
  <c r="AS110" i="3"/>
  <c r="AU110" i="3"/>
  <c r="AS70" i="3"/>
  <c r="BA70" i="3"/>
  <c r="BI70" i="3"/>
  <c r="AL70" i="3"/>
  <c r="AT70" i="3"/>
  <c r="BB70" i="3"/>
  <c r="AM70" i="3"/>
  <c r="AU70" i="3"/>
  <c r="BC70" i="3"/>
  <c r="AP70" i="3"/>
  <c r="AX70" i="3"/>
  <c r="BF70" i="3"/>
  <c r="AO70" i="3"/>
  <c r="BE70" i="3"/>
  <c r="AQ70" i="3"/>
  <c r="BG70" i="3"/>
  <c r="AW70" i="3"/>
  <c r="AR70" i="3"/>
  <c r="BH70" i="3"/>
  <c r="AV70" i="3"/>
  <c r="AY70" i="3"/>
  <c r="AZ70" i="3"/>
  <c r="AN70" i="3"/>
  <c r="BD70" i="3"/>
  <c r="AS64" i="3"/>
  <c r="BA64" i="3"/>
  <c r="BI64" i="3"/>
  <c r="AL64" i="3"/>
  <c r="AT64" i="3"/>
  <c r="BB64" i="3"/>
  <c r="AM64" i="3"/>
  <c r="AU64" i="3"/>
  <c r="BC64" i="3"/>
  <c r="AP64" i="3"/>
  <c r="AX64" i="3"/>
  <c r="BF64" i="3"/>
  <c r="AW64" i="3"/>
  <c r="BD64" i="3"/>
  <c r="BE64" i="3"/>
  <c r="AY64" i="3"/>
  <c r="AO64" i="3"/>
  <c r="AZ64" i="3"/>
  <c r="AN64" i="3"/>
  <c r="AQ64" i="3"/>
  <c r="BG64" i="3"/>
  <c r="AR64" i="3"/>
  <c r="BH64" i="3"/>
  <c r="AV64" i="3"/>
  <c r="AS72" i="3"/>
  <c r="BA72" i="3"/>
  <c r="BI72" i="3"/>
  <c r="AL72" i="3"/>
  <c r="AT72" i="3"/>
  <c r="BB72" i="3"/>
  <c r="AM72" i="3"/>
  <c r="AU72" i="3"/>
  <c r="BC72" i="3"/>
  <c r="AP72" i="3"/>
  <c r="AX72" i="3"/>
  <c r="BF72" i="3"/>
  <c r="AW72" i="3"/>
  <c r="AN72" i="3"/>
  <c r="BE72" i="3"/>
  <c r="AY72" i="3"/>
  <c r="BD72" i="3"/>
  <c r="AZ72" i="3"/>
  <c r="AO72" i="3"/>
  <c r="AQ72" i="3"/>
  <c r="BG72" i="3"/>
  <c r="AR72" i="3"/>
  <c r="BH72" i="3"/>
  <c r="AV72" i="3"/>
  <c r="AS66" i="3"/>
  <c r="BA66" i="3"/>
  <c r="BI66" i="3"/>
  <c r="AL66" i="3"/>
  <c r="AT66" i="3"/>
  <c r="BB66" i="3"/>
  <c r="AM66" i="3"/>
  <c r="AU66" i="3"/>
  <c r="BC66" i="3"/>
  <c r="AP66" i="3"/>
  <c r="AX66" i="3"/>
  <c r="BF66" i="3"/>
  <c r="AO66" i="3"/>
  <c r="BE66" i="3"/>
  <c r="AQ66" i="3"/>
  <c r="BG66" i="3"/>
  <c r="AV66" i="3"/>
  <c r="AW66" i="3"/>
  <c r="AR66" i="3"/>
  <c r="BH66" i="3"/>
  <c r="AY66" i="3"/>
  <c r="AZ66" i="3"/>
  <c r="AN66" i="3"/>
  <c r="BD66" i="3"/>
  <c r="AS68" i="3"/>
  <c r="BA68" i="3"/>
  <c r="BI68" i="3"/>
  <c r="AL68" i="3"/>
  <c r="AT68" i="3"/>
  <c r="BB68" i="3"/>
  <c r="AM68" i="3"/>
  <c r="AU68" i="3"/>
  <c r="BC68" i="3"/>
  <c r="AP68" i="3"/>
  <c r="AX68" i="3"/>
  <c r="BF68" i="3"/>
  <c r="AW68" i="3"/>
  <c r="BD68" i="3"/>
  <c r="BE68" i="3"/>
  <c r="AY68" i="3"/>
  <c r="AN68" i="3"/>
  <c r="AZ68" i="3"/>
  <c r="AO68" i="3"/>
  <c r="AQ68" i="3"/>
  <c r="BG68" i="3"/>
  <c r="AR68" i="3"/>
  <c r="BH68" i="3"/>
  <c r="AV68" i="3"/>
  <c r="AG52" i="3"/>
  <c r="AG65" i="3" s="1"/>
  <c r="AG77" i="3" s="1"/>
  <c r="AG89" i="3" s="1"/>
  <c r="AG101" i="3" s="1"/>
  <c r="P57" i="5"/>
  <c r="P29" i="5"/>
  <c r="P3" i="5"/>
  <c r="AG53" i="3" l="1"/>
  <c r="AG66" i="3" s="1"/>
  <c r="AG78" i="3" s="1"/>
  <c r="AG90" i="3" s="1"/>
  <c r="AG102" i="3" s="1"/>
  <c r="AG54" i="3"/>
  <c r="AG56" i="3"/>
  <c r="AG58" i="3"/>
  <c r="AG51" i="3"/>
  <c r="AG64" i="3" s="1"/>
  <c r="AG76" i="3" s="1"/>
  <c r="AG88" i="3" s="1"/>
  <c r="AG100" i="3" s="1"/>
  <c r="U5" i="5"/>
  <c r="V5" i="5" s="1"/>
  <c r="X5" i="5" s="1"/>
  <c r="U6" i="5"/>
  <c r="AA6" i="5" s="1"/>
  <c r="AC6" i="5" s="1"/>
  <c r="U7" i="5"/>
  <c r="V7" i="5" s="1"/>
  <c r="X7" i="5" s="1"/>
  <c r="U8" i="5"/>
  <c r="U9" i="5"/>
  <c r="AA9" i="5" s="1"/>
  <c r="AC9" i="5" s="1"/>
  <c r="U10" i="5"/>
  <c r="U11" i="5"/>
  <c r="AA11" i="5" s="1"/>
  <c r="AB11" i="5" s="1"/>
  <c r="U12" i="5"/>
  <c r="AA12" i="5" s="1"/>
  <c r="U13" i="5"/>
  <c r="AA13" i="5" s="1"/>
  <c r="U14" i="5"/>
  <c r="AA14" i="5" s="1"/>
  <c r="U15" i="5"/>
  <c r="V15" i="5" s="1"/>
  <c r="U16" i="5"/>
  <c r="AA16" i="5" s="1"/>
  <c r="AB16" i="5" s="1"/>
  <c r="U17" i="5"/>
  <c r="AA17" i="5" s="1"/>
  <c r="AC17" i="5" s="1"/>
  <c r="U18" i="5"/>
  <c r="U19" i="5"/>
  <c r="U20" i="5"/>
  <c r="AA20" i="5" s="1"/>
  <c r="U21" i="5"/>
  <c r="V21" i="5" s="1"/>
  <c r="W21" i="5" s="1"/>
  <c r="U22" i="5"/>
  <c r="AA22" i="5" s="1"/>
  <c r="U23" i="5"/>
  <c r="AA23" i="5" s="1"/>
  <c r="U24" i="5"/>
  <c r="AA24" i="5" s="1"/>
  <c r="U25" i="5"/>
  <c r="AA25" i="5" s="1"/>
  <c r="U26" i="5"/>
  <c r="U27" i="5"/>
  <c r="AA27" i="5" s="1"/>
  <c r="AC27" i="5" s="1"/>
  <c r="U28" i="5"/>
  <c r="AA28" i="5" s="1"/>
  <c r="AC28" i="5" s="1"/>
  <c r="AA4" i="5"/>
  <c r="AB52" i="3"/>
  <c r="AB53" i="3" s="1"/>
  <c r="AC52" i="3"/>
  <c r="AC53" i="3" s="1"/>
  <c r="AB54" i="3"/>
  <c r="AB55" i="3" s="1"/>
  <c r="AC54" i="3"/>
  <c r="AC55" i="3" s="1"/>
  <c r="AB56" i="3"/>
  <c r="AB57" i="3" s="1"/>
  <c r="AC56" i="3"/>
  <c r="AC57" i="3" s="1"/>
  <c r="AB58" i="3"/>
  <c r="AB59" i="3" s="1"/>
  <c r="AC58" i="3"/>
  <c r="AC59" i="3" s="1"/>
  <c r="AC50" i="3"/>
  <c r="AC51" i="3" s="1"/>
  <c r="AB50" i="3"/>
  <c r="AB51" i="3" s="1"/>
  <c r="BW28" i="5"/>
  <c r="BR28" i="5"/>
  <c r="BS28" i="5" s="1"/>
  <c r="BK28" i="5"/>
  <c r="BM28" i="5" s="1"/>
  <c r="BF28" i="5"/>
  <c r="BG28" i="5" s="1"/>
  <c r="AY28" i="5"/>
  <c r="BA28" i="5" s="1"/>
  <c r="AT28" i="5"/>
  <c r="AM28" i="5"/>
  <c r="AO28" i="5" s="1"/>
  <c r="AH28" i="5"/>
  <c r="BW27" i="5"/>
  <c r="BR27" i="5"/>
  <c r="BT27" i="5" s="1"/>
  <c r="BK27" i="5"/>
  <c r="BM27" i="5" s="1"/>
  <c r="BF27" i="5"/>
  <c r="AY27" i="5"/>
  <c r="BA27" i="5" s="1"/>
  <c r="AT27" i="5"/>
  <c r="AU27" i="5" s="1"/>
  <c r="AM27" i="5"/>
  <c r="AH27" i="5"/>
  <c r="BW26" i="5"/>
  <c r="BY26" i="5" s="1"/>
  <c r="BR26" i="5"/>
  <c r="BT26" i="5" s="1"/>
  <c r="BK26" i="5"/>
  <c r="BF26" i="5"/>
  <c r="BH26" i="5" s="1"/>
  <c r="AY26" i="5"/>
  <c r="AT26" i="5"/>
  <c r="AM26" i="5"/>
  <c r="AA26" i="5"/>
  <c r="AC26" i="5" s="1"/>
  <c r="V26" i="5"/>
  <c r="W26" i="5" s="1"/>
  <c r="BW25" i="5"/>
  <c r="BR25" i="5"/>
  <c r="BK25" i="5"/>
  <c r="BF25" i="5"/>
  <c r="BH25" i="5" s="1"/>
  <c r="AY25" i="5"/>
  <c r="BA25" i="5" s="1"/>
  <c r="AT25" i="5"/>
  <c r="AU25" i="5" s="1"/>
  <c r="AM25" i="5"/>
  <c r="AH25" i="5"/>
  <c r="AI25" i="5" s="1"/>
  <c r="V25" i="5"/>
  <c r="X25" i="5" s="1"/>
  <c r="BW24" i="5"/>
  <c r="BY24" i="5" s="1"/>
  <c r="BR24" i="5"/>
  <c r="BK24" i="5"/>
  <c r="BF24" i="5"/>
  <c r="BG24" i="5" s="1"/>
  <c r="AY24" i="5"/>
  <c r="BA24" i="5" s="1"/>
  <c r="AT24" i="5"/>
  <c r="AM24" i="5"/>
  <c r="AO24" i="5" s="1"/>
  <c r="AH24" i="5"/>
  <c r="BW23" i="5"/>
  <c r="BY23" i="5" s="1"/>
  <c r="BR23" i="5"/>
  <c r="BK23" i="5"/>
  <c r="BM23" i="5" s="1"/>
  <c r="BF23" i="5"/>
  <c r="BG23" i="5" s="1"/>
  <c r="AY23" i="5"/>
  <c r="BA23" i="5" s="1"/>
  <c r="AT23" i="5"/>
  <c r="AV23" i="5" s="1"/>
  <c r="AM23" i="5"/>
  <c r="AO23" i="5" s="1"/>
  <c r="AH23" i="5"/>
  <c r="AI23" i="5" s="1"/>
  <c r="BW22" i="5"/>
  <c r="BY22" i="5" s="1"/>
  <c r="BR22" i="5"/>
  <c r="BS22" i="5" s="1"/>
  <c r="BK22" i="5"/>
  <c r="BF22" i="5"/>
  <c r="BH22" i="5" s="1"/>
  <c r="AY22" i="5"/>
  <c r="AT22" i="5"/>
  <c r="AM22" i="5"/>
  <c r="AO22" i="5" s="1"/>
  <c r="AH22" i="5"/>
  <c r="AI22" i="5" s="1"/>
  <c r="BW21" i="5"/>
  <c r="BY21" i="5" s="1"/>
  <c r="BR21" i="5"/>
  <c r="BT21" i="5" s="1"/>
  <c r="BK21" i="5"/>
  <c r="BM21" i="5" s="1"/>
  <c r="BF21" i="5"/>
  <c r="BG21" i="5" s="1"/>
  <c r="AY21" i="5"/>
  <c r="AT21" i="5"/>
  <c r="AU21" i="5" s="1"/>
  <c r="AM21" i="5"/>
  <c r="AO21" i="5" s="1"/>
  <c r="AH21" i="5"/>
  <c r="AJ21" i="5" s="1"/>
  <c r="AA21" i="5"/>
  <c r="AC21" i="5" s="1"/>
  <c r="BW20" i="5"/>
  <c r="BR20" i="5"/>
  <c r="BK20" i="5"/>
  <c r="BM20" i="5" s="1"/>
  <c r="BF20" i="5"/>
  <c r="BG20" i="5" s="1"/>
  <c r="AY20" i="5"/>
  <c r="BA20" i="5" s="1"/>
  <c r="AT20" i="5"/>
  <c r="AU20" i="5" s="1"/>
  <c r="AM20" i="5"/>
  <c r="AH20" i="5"/>
  <c r="BW19" i="5"/>
  <c r="BR19" i="5"/>
  <c r="BK19" i="5"/>
  <c r="BM19" i="5" s="1"/>
  <c r="BF19" i="5"/>
  <c r="BG19" i="5" s="1"/>
  <c r="AY19" i="5"/>
  <c r="BA19" i="5" s="1"/>
  <c r="AT19" i="5"/>
  <c r="AM19" i="5"/>
  <c r="AH19" i="5"/>
  <c r="AJ19" i="5" s="1"/>
  <c r="AA19" i="5"/>
  <c r="AC19" i="5" s="1"/>
  <c r="V19" i="5"/>
  <c r="W19" i="5" s="1"/>
  <c r="BW18" i="5"/>
  <c r="BR18" i="5"/>
  <c r="BS18" i="5" s="1"/>
  <c r="BK18" i="5"/>
  <c r="BM18" i="5" s="1"/>
  <c r="BF18" i="5"/>
  <c r="BG18" i="5" s="1"/>
  <c r="AY18" i="5"/>
  <c r="AT18" i="5"/>
  <c r="AM18" i="5"/>
  <c r="AO18" i="5" s="1"/>
  <c r="AH18" i="5"/>
  <c r="AA18" i="5"/>
  <c r="AB18" i="5" s="1"/>
  <c r="V18" i="5"/>
  <c r="X18" i="5" s="1"/>
  <c r="BW17" i="5"/>
  <c r="BR17" i="5"/>
  <c r="BS17" i="5" s="1"/>
  <c r="BK17" i="5"/>
  <c r="BL17" i="5" s="1"/>
  <c r="BF17" i="5"/>
  <c r="BG17" i="5" s="1"/>
  <c r="AY17" i="5"/>
  <c r="BA17" i="5" s="1"/>
  <c r="AT17" i="5"/>
  <c r="AU17" i="5" s="1"/>
  <c r="AM17" i="5"/>
  <c r="AH17" i="5"/>
  <c r="BW16" i="5"/>
  <c r="BX16" i="5" s="1"/>
  <c r="BR16" i="5"/>
  <c r="BS16" i="5" s="1"/>
  <c r="BK16" i="5"/>
  <c r="BF16" i="5"/>
  <c r="AY16" i="5"/>
  <c r="BA16" i="5" s="1"/>
  <c r="AT16" i="5"/>
  <c r="AV16" i="5" s="1"/>
  <c r="AM16" i="5"/>
  <c r="AH16" i="5"/>
  <c r="AJ16" i="5" s="1"/>
  <c r="V16" i="5"/>
  <c r="X16" i="5" s="1"/>
  <c r="BW15" i="5"/>
  <c r="BY15" i="5" s="1"/>
  <c r="BR15" i="5"/>
  <c r="BT15" i="5" s="1"/>
  <c r="BK15" i="5"/>
  <c r="BF15" i="5"/>
  <c r="AY15" i="5"/>
  <c r="BA15" i="5" s="1"/>
  <c r="AT15" i="5"/>
  <c r="AU15" i="5" s="1"/>
  <c r="AM15" i="5"/>
  <c r="AO15" i="5" s="1"/>
  <c r="AH15" i="5"/>
  <c r="AI15" i="5" s="1"/>
  <c r="BW14" i="5"/>
  <c r="BY14" i="5" s="1"/>
  <c r="BR14" i="5"/>
  <c r="BT14" i="5" s="1"/>
  <c r="BK14" i="5"/>
  <c r="BF14" i="5"/>
  <c r="BH14" i="5" s="1"/>
  <c r="AY14" i="5"/>
  <c r="AZ14" i="5" s="1"/>
  <c r="AT14" i="5"/>
  <c r="AM14" i="5"/>
  <c r="AO14" i="5" s="1"/>
  <c r="AH14" i="5"/>
  <c r="AJ14" i="5" s="1"/>
  <c r="BW13" i="5"/>
  <c r="BY13" i="5" s="1"/>
  <c r="BR13" i="5"/>
  <c r="BS13" i="5" s="1"/>
  <c r="BK13" i="5"/>
  <c r="BM13" i="5" s="1"/>
  <c r="BF13" i="5"/>
  <c r="BH13" i="5" s="1"/>
  <c r="AY13" i="5"/>
  <c r="BA13" i="5" s="1"/>
  <c r="AT13" i="5"/>
  <c r="AM13" i="5"/>
  <c r="AH13" i="5"/>
  <c r="AJ13" i="5" s="1"/>
  <c r="V13" i="5"/>
  <c r="W13" i="5" s="1"/>
  <c r="BW12" i="5"/>
  <c r="BX12" i="5" s="1"/>
  <c r="BR12" i="5"/>
  <c r="BS12" i="5" s="1"/>
  <c r="BK12" i="5"/>
  <c r="BL12" i="5" s="1"/>
  <c r="BF12" i="5"/>
  <c r="BH12" i="5" s="1"/>
  <c r="AY12" i="5"/>
  <c r="AT12" i="5"/>
  <c r="AM12" i="5"/>
  <c r="AO12" i="5" s="1"/>
  <c r="AH12" i="5"/>
  <c r="AI12" i="5" s="1"/>
  <c r="BW11" i="5"/>
  <c r="BX11" i="5" s="1"/>
  <c r="BR11" i="5"/>
  <c r="BT11" i="5" s="1"/>
  <c r="BK11" i="5"/>
  <c r="BM11" i="5" s="1"/>
  <c r="BF11" i="5"/>
  <c r="BH11" i="5" s="1"/>
  <c r="AY11" i="5"/>
  <c r="BA11" i="5" s="1"/>
  <c r="AT11" i="5"/>
  <c r="AV11" i="5" s="1"/>
  <c r="AM11" i="5"/>
  <c r="AH11" i="5"/>
  <c r="AI11" i="5" s="1"/>
  <c r="BW10" i="5"/>
  <c r="BY10" i="5" s="1"/>
  <c r="BR10" i="5"/>
  <c r="BT10" i="5" s="1"/>
  <c r="BK10" i="5"/>
  <c r="BM10" i="5" s="1"/>
  <c r="BF10" i="5"/>
  <c r="BH10" i="5" s="1"/>
  <c r="AY10" i="5"/>
  <c r="AT10" i="5"/>
  <c r="AU10" i="5" s="1"/>
  <c r="AM10" i="5"/>
  <c r="AN10" i="5" s="1"/>
  <c r="AH10" i="5"/>
  <c r="AJ10" i="5" s="1"/>
  <c r="AA10" i="5"/>
  <c r="AC10" i="5" s="1"/>
  <c r="V10" i="5"/>
  <c r="X10" i="5" s="1"/>
  <c r="BW9" i="5"/>
  <c r="BX9" i="5" s="1"/>
  <c r="BR9" i="5"/>
  <c r="BS9" i="5" s="1"/>
  <c r="BK9" i="5"/>
  <c r="BF9" i="5"/>
  <c r="BG9" i="5" s="1"/>
  <c r="AY9" i="5"/>
  <c r="AZ9" i="5" s="1"/>
  <c r="AT9" i="5"/>
  <c r="AV9" i="5" s="1"/>
  <c r="AM9" i="5"/>
  <c r="AO9" i="5" s="1"/>
  <c r="AH9" i="5"/>
  <c r="AJ9" i="5" s="1"/>
  <c r="BW8" i="5"/>
  <c r="BR8" i="5"/>
  <c r="BS8" i="5" s="1"/>
  <c r="BK8" i="5"/>
  <c r="BL8" i="5" s="1"/>
  <c r="BF8" i="5"/>
  <c r="BH8" i="5" s="1"/>
  <c r="AY8" i="5"/>
  <c r="BA8" i="5" s="1"/>
  <c r="AT8" i="5"/>
  <c r="AV8" i="5" s="1"/>
  <c r="AM8" i="5"/>
  <c r="AO8" i="5" s="1"/>
  <c r="AH8" i="5"/>
  <c r="AJ8" i="5" s="1"/>
  <c r="AA8" i="5"/>
  <c r="V8" i="5"/>
  <c r="W8" i="5" s="1"/>
  <c r="BW7" i="5"/>
  <c r="BX7" i="5" s="1"/>
  <c r="BR7" i="5"/>
  <c r="BT7" i="5" s="1"/>
  <c r="BK7" i="5"/>
  <c r="BM7" i="5" s="1"/>
  <c r="BF7" i="5"/>
  <c r="BH7" i="5" s="1"/>
  <c r="AY7" i="5"/>
  <c r="BA7" i="5" s="1"/>
  <c r="AT7" i="5"/>
  <c r="AV7" i="5" s="1"/>
  <c r="AM7" i="5"/>
  <c r="AH7" i="5"/>
  <c r="AI7" i="5" s="1"/>
  <c r="BW6" i="5"/>
  <c r="BY6" i="5" s="1"/>
  <c r="BR6" i="5"/>
  <c r="BT6" i="5" s="1"/>
  <c r="BK6" i="5"/>
  <c r="BL6" i="5" s="1"/>
  <c r="BF6" i="5"/>
  <c r="BG6" i="5" s="1"/>
  <c r="AY6" i="5"/>
  <c r="AT6" i="5"/>
  <c r="AU6" i="5" s="1"/>
  <c r="AM6" i="5"/>
  <c r="AN6" i="5" s="1"/>
  <c r="AH6" i="5"/>
  <c r="AJ6" i="5" s="1"/>
  <c r="V6" i="5"/>
  <c r="X6" i="5" s="1"/>
  <c r="BW5" i="5"/>
  <c r="BY5" i="5" s="1"/>
  <c r="BR5" i="5"/>
  <c r="BT5" i="5" s="1"/>
  <c r="BK5" i="5"/>
  <c r="BF5" i="5"/>
  <c r="BG5" i="5" s="1"/>
  <c r="AY5" i="5"/>
  <c r="AZ5" i="5" s="1"/>
  <c r="AT5" i="5"/>
  <c r="AV5" i="5" s="1"/>
  <c r="AM5" i="5"/>
  <c r="AO5" i="5" s="1"/>
  <c r="AH5" i="5"/>
  <c r="AJ5" i="5" s="1"/>
  <c r="AA5" i="5"/>
  <c r="AC5" i="5" s="1"/>
  <c r="BW4" i="5"/>
  <c r="BR4" i="5"/>
  <c r="BS4" i="5" s="1"/>
  <c r="BK4" i="5"/>
  <c r="BL4" i="5" s="1"/>
  <c r="BF4" i="5"/>
  <c r="BH4" i="5" s="1"/>
  <c r="AY4" i="5"/>
  <c r="BA4" i="5" s="1"/>
  <c r="AT4" i="5"/>
  <c r="AV4" i="5" s="1"/>
  <c r="AM4" i="5"/>
  <c r="AN4" i="5" s="1"/>
  <c r="AJ4" i="5"/>
  <c r="V11" i="5" l="1"/>
  <c r="X11" i="5" s="1"/>
  <c r="AA15" i="5"/>
  <c r="AB15" i="5" s="1"/>
  <c r="AG57" i="3"/>
  <c r="AG70" i="3" s="1"/>
  <c r="AG82" i="3" s="1"/>
  <c r="AG94" i="3" s="1"/>
  <c r="AG106" i="3" s="1"/>
  <c r="AG69" i="3"/>
  <c r="AG81" i="3" s="1"/>
  <c r="AG93" i="3" s="1"/>
  <c r="AG105" i="3" s="1"/>
  <c r="AG55" i="3"/>
  <c r="AG68" i="3" s="1"/>
  <c r="AG80" i="3" s="1"/>
  <c r="AG92" i="3" s="1"/>
  <c r="AG104" i="3" s="1"/>
  <c r="AG67" i="3"/>
  <c r="AG79" i="3" s="1"/>
  <c r="AG91" i="3" s="1"/>
  <c r="AG103" i="3" s="1"/>
  <c r="AG59" i="3"/>
  <c r="AG72" i="3" s="1"/>
  <c r="AG84" i="3" s="1"/>
  <c r="AG96" i="3" s="1"/>
  <c r="AG108" i="3" s="1"/>
  <c r="AG71" i="3"/>
  <c r="AG83" i="3" s="1"/>
  <c r="AG95" i="3" s="1"/>
  <c r="AG107" i="3" s="1"/>
  <c r="V22" i="5"/>
  <c r="X22" i="5" s="1"/>
  <c r="BT13" i="5"/>
  <c r="BU13" i="5" s="1"/>
  <c r="BH17" i="5"/>
  <c r="BI17" i="5" s="1"/>
  <c r="BT4" i="5"/>
  <c r="BU4" i="5" s="1"/>
  <c r="AA7" i="5"/>
  <c r="AB7" i="5" s="1"/>
  <c r="V14" i="5"/>
  <c r="W14" i="5" s="1"/>
  <c r="V23" i="5"/>
  <c r="X23" i="5" s="1"/>
  <c r="AC22" i="5"/>
  <c r="AB22" i="5"/>
  <c r="U32" i="5" a="1"/>
  <c r="AM32" i="5" s="1"/>
  <c r="V12" i="5"/>
  <c r="W12" i="5" s="1"/>
  <c r="V27" i="5"/>
  <c r="W27" i="5" s="1"/>
  <c r="V9" i="5"/>
  <c r="X9" i="5" s="1"/>
  <c r="V20" i="5"/>
  <c r="W20" i="5" s="1"/>
  <c r="V17" i="5"/>
  <c r="W17" i="5" s="1"/>
  <c r="V24" i="5"/>
  <c r="X24" i="5" s="1"/>
  <c r="V28" i="5"/>
  <c r="W28" i="5" s="1"/>
  <c r="AO4" i="5"/>
  <c r="AP4" i="5" s="1"/>
  <c r="BH24" i="5"/>
  <c r="BI24" i="5" s="1"/>
  <c r="BX5" i="5"/>
  <c r="BH6" i="5"/>
  <c r="BI6" i="5" s="1"/>
  <c r="BH9" i="5"/>
  <c r="BI9" i="5" s="1"/>
  <c r="BY11" i="5"/>
  <c r="BZ11" i="5" s="1"/>
  <c r="AJ25" i="5"/>
  <c r="AK25" i="5" s="1"/>
  <c r="AN8" i="5"/>
  <c r="AP8" i="5" s="1"/>
  <c r="AC18" i="5"/>
  <c r="AD18" i="5" s="1"/>
  <c r="BT18" i="5"/>
  <c r="BU18" i="5" s="1"/>
  <c r="BA5" i="5"/>
  <c r="BB5" i="5" s="1"/>
  <c r="AO10" i="5"/>
  <c r="AP10" i="5" s="1"/>
  <c r="BG22" i="5"/>
  <c r="BI22" i="5" s="1"/>
  <c r="AB9" i="5"/>
  <c r="AD9" i="5" s="1"/>
  <c r="BY7" i="5"/>
  <c r="BZ7" i="5" s="1"/>
  <c r="BM12" i="5"/>
  <c r="BN12" i="5" s="1"/>
  <c r="BT12" i="5"/>
  <c r="BU12" i="5" s="1"/>
  <c r="AZ16" i="5"/>
  <c r="BB16" i="5" s="1"/>
  <c r="AV21" i="5"/>
  <c r="AW21" i="5" s="1"/>
  <c r="AC11" i="5"/>
  <c r="AD11" i="5" s="1"/>
  <c r="BG13" i="5"/>
  <c r="BI13" i="5" s="1"/>
  <c r="BS27" i="5"/>
  <c r="BU27" i="5" s="1"/>
  <c r="AV6" i="5"/>
  <c r="AW6" i="5" s="1"/>
  <c r="BM4" i="5"/>
  <c r="BN4" i="5" s="1"/>
  <c r="BT8" i="5"/>
  <c r="BU8" i="5" s="1"/>
  <c r="BL10" i="5"/>
  <c r="BN10" i="5" s="1"/>
  <c r="AJ11" i="5"/>
  <c r="AZ11" i="5"/>
  <c r="BB11" i="5" s="1"/>
  <c r="BH5" i="5"/>
  <c r="BI5" i="5" s="1"/>
  <c r="AZ7" i="5"/>
  <c r="BB7" i="5" s="1"/>
  <c r="X8" i="5"/>
  <c r="Y8" i="5" s="1"/>
  <c r="BT9" i="5"/>
  <c r="BU9" i="5" s="1"/>
  <c r="AB19" i="5"/>
  <c r="AD19" i="5" s="1"/>
  <c r="AB5" i="5"/>
  <c r="AD5" i="5" s="1"/>
  <c r="BM8" i="5"/>
  <c r="BN8" i="5" s="1"/>
  <c r="BH23" i="5"/>
  <c r="BI23" i="5" s="1"/>
  <c r="AN24" i="5"/>
  <c r="AP24" i="5" s="1"/>
  <c r="AZ13" i="5"/>
  <c r="BB13" i="5" s="1"/>
  <c r="AO6" i="5"/>
  <c r="AP6" i="5" s="1"/>
  <c r="AN15" i="5"/>
  <c r="AP15" i="5" s="1"/>
  <c r="BS15" i="5"/>
  <c r="BU15" i="5" s="1"/>
  <c r="W5" i="5"/>
  <c r="Y5" i="5" s="1"/>
  <c r="BM6" i="5"/>
  <c r="BN6" i="5" s="1"/>
  <c r="AI8" i="5"/>
  <c r="AK8" i="5" s="1"/>
  <c r="BY9" i="5"/>
  <c r="BZ9" i="5" s="1"/>
  <c r="AU11" i="5"/>
  <c r="AW11" i="5" s="1"/>
  <c r="X13" i="5"/>
  <c r="Y13" i="5" s="1"/>
  <c r="AI16" i="5"/>
  <c r="AK16" i="5" s="1"/>
  <c r="BM17" i="5"/>
  <c r="BN17" i="5" s="1"/>
  <c r="X26" i="5"/>
  <c r="Y26" i="5" s="1"/>
  <c r="AV27" i="5"/>
  <c r="AW27" i="5" s="1"/>
  <c r="BS5" i="5"/>
  <c r="BU5" i="5" s="1"/>
  <c r="BG14" i="5"/>
  <c r="BI14" i="5" s="1"/>
  <c r="X21" i="5"/>
  <c r="Y21" i="5" s="1"/>
  <c r="AZ28" i="5"/>
  <c r="BB28" i="5" s="1"/>
  <c r="AJ7" i="5"/>
  <c r="AK7" i="5" s="1"/>
  <c r="BT22" i="5"/>
  <c r="BU22" i="5" s="1"/>
  <c r="AI4" i="5"/>
  <c r="AK4" i="5" s="1"/>
  <c r="AU7" i="5"/>
  <c r="AW7" i="5" s="1"/>
  <c r="BG10" i="5"/>
  <c r="BI10" i="5" s="1"/>
  <c r="AV15" i="5"/>
  <c r="AW15" i="5" s="1"/>
  <c r="BX15" i="5"/>
  <c r="BZ15" i="5" s="1"/>
  <c r="BT16" i="5"/>
  <c r="BU16" i="5" s="1"/>
  <c r="AV17" i="5"/>
  <c r="AW17" i="5" s="1"/>
  <c r="W22" i="5"/>
  <c r="Y22" i="5" s="1"/>
  <c r="AZ25" i="5"/>
  <c r="BB25" i="5" s="1"/>
  <c r="BT28" i="5"/>
  <c r="BU28" i="5" s="1"/>
  <c r="BA9" i="5"/>
  <c r="BB9" i="5" s="1"/>
  <c r="AV10" i="5"/>
  <c r="AW10" i="5" s="1"/>
  <c r="AC16" i="5"/>
  <c r="AD16" i="5" s="1"/>
  <c r="BH19" i="5"/>
  <c r="BI19" i="5" s="1"/>
  <c r="AC15" i="5"/>
  <c r="AD15" i="5" s="1"/>
  <c r="BY16" i="5"/>
  <c r="BZ16" i="5" s="1"/>
  <c r="AJ23" i="5"/>
  <c r="AK23" i="5" s="1"/>
  <c r="AB27" i="5"/>
  <c r="AD27" i="5" s="1"/>
  <c r="BM26" i="5"/>
  <c r="BL26" i="5"/>
  <c r="BG12" i="5"/>
  <c r="BI12" i="5" s="1"/>
  <c r="BL16" i="5"/>
  <c r="BM16" i="5"/>
  <c r="AV18" i="5"/>
  <c r="AU18" i="5"/>
  <c r="BS24" i="5"/>
  <c r="BT24" i="5"/>
  <c r="BA6" i="5"/>
  <c r="AZ6" i="5"/>
  <c r="AN7" i="5"/>
  <c r="AO7" i="5"/>
  <c r="AC8" i="5"/>
  <c r="AB8" i="5"/>
  <c r="BX8" i="5"/>
  <c r="BY8" i="5"/>
  <c r="BM9" i="5"/>
  <c r="BL9" i="5"/>
  <c r="BA10" i="5"/>
  <c r="AZ10" i="5"/>
  <c r="AN11" i="5"/>
  <c r="AO11" i="5"/>
  <c r="AC12" i="5"/>
  <c r="AB12" i="5"/>
  <c r="AN13" i="5"/>
  <c r="AO13" i="5"/>
  <c r="AN14" i="5"/>
  <c r="AP14" i="5" s="1"/>
  <c r="AJ26" i="5"/>
  <c r="BG27" i="5"/>
  <c r="BH27" i="5"/>
  <c r="AZ4" i="5"/>
  <c r="BB4" i="5" s="1"/>
  <c r="AN5" i="5"/>
  <c r="AP5" i="5" s="1"/>
  <c r="AB6" i="5"/>
  <c r="AD6" i="5" s="1"/>
  <c r="BX6" i="5"/>
  <c r="BZ6" i="5" s="1"/>
  <c r="BL7" i="5"/>
  <c r="BN7" i="5" s="1"/>
  <c r="AZ8" i="5"/>
  <c r="BB8" i="5" s="1"/>
  <c r="AN9" i="5"/>
  <c r="AP9" i="5" s="1"/>
  <c r="AB10" i="5"/>
  <c r="AD10" i="5" s="1"/>
  <c r="BX10" i="5"/>
  <c r="BZ10" i="5" s="1"/>
  <c r="BL11" i="5"/>
  <c r="BN11" i="5" s="1"/>
  <c r="AV14" i="5"/>
  <c r="AU14" i="5"/>
  <c r="BT20" i="5"/>
  <c r="BS20" i="5"/>
  <c r="AC25" i="5"/>
  <c r="AB25" i="5"/>
  <c r="BA18" i="5"/>
  <c r="AZ18" i="5"/>
  <c r="AC4" i="5"/>
  <c r="AB4" i="5"/>
  <c r="BX4" i="5"/>
  <c r="BY4" i="5"/>
  <c r="AU19" i="5"/>
  <c r="AV19" i="5"/>
  <c r="AC20" i="5"/>
  <c r="AB20" i="5"/>
  <c r="AU28" i="5"/>
  <c r="AV28" i="5"/>
  <c r="BT19" i="5"/>
  <c r="BS19" i="5"/>
  <c r="BM5" i="5"/>
  <c r="BL5" i="5"/>
  <c r="BG4" i="5"/>
  <c r="BI4" i="5" s="1"/>
  <c r="AU5" i="5"/>
  <c r="AW5" i="5" s="1"/>
  <c r="AI6" i="5"/>
  <c r="AK6" i="5" s="1"/>
  <c r="W7" i="5"/>
  <c r="Y7" i="5" s="1"/>
  <c r="BS7" i="5"/>
  <c r="BU7" i="5" s="1"/>
  <c r="BG8" i="5"/>
  <c r="BI8" i="5" s="1"/>
  <c r="AU9" i="5"/>
  <c r="AW9" i="5" s="1"/>
  <c r="AI10" i="5"/>
  <c r="AK10" i="5" s="1"/>
  <c r="W11" i="5"/>
  <c r="Y11" i="5" s="1"/>
  <c r="BS11" i="5"/>
  <c r="BU11" i="5" s="1"/>
  <c r="BT25" i="5"/>
  <c r="BS25" i="5"/>
  <c r="BA26" i="5"/>
  <c r="AZ26" i="5"/>
  <c r="V32" i="5"/>
  <c r="BL19" i="5"/>
  <c r="BN19" i="5" s="1"/>
  <c r="BL20" i="5"/>
  <c r="BN20" i="5" s="1"/>
  <c r="AB21" i="5"/>
  <c r="AD21" i="5" s="1"/>
  <c r="BX22" i="5"/>
  <c r="BZ22" i="5" s="1"/>
  <c r="AN23" i="5"/>
  <c r="AP23" i="5" s="1"/>
  <c r="BL23" i="5"/>
  <c r="BN23" i="5" s="1"/>
  <c r="AB26" i="5"/>
  <c r="AD26" i="5" s="1"/>
  <c r="AZ27" i="5"/>
  <c r="BB27" i="5" s="1"/>
  <c r="AZ17" i="5"/>
  <c r="BB17" i="5" s="1"/>
  <c r="AN21" i="5"/>
  <c r="AP21" i="5" s="1"/>
  <c r="BS21" i="5"/>
  <c r="BU21" i="5" s="1"/>
  <c r="AJ22" i="5"/>
  <c r="AK22" i="5" s="1"/>
  <c r="AI5" i="5"/>
  <c r="AK5" i="5" s="1"/>
  <c r="BS6" i="5"/>
  <c r="BU6" i="5" s="1"/>
  <c r="BG7" i="5"/>
  <c r="BI7" i="5" s="1"/>
  <c r="AI9" i="5"/>
  <c r="AK9" i="5" s="1"/>
  <c r="BG11" i="5"/>
  <c r="BI11" i="5" s="1"/>
  <c r="BL13" i="5"/>
  <c r="BN13" i="5" s="1"/>
  <c r="AI14" i="5"/>
  <c r="AK14" i="5" s="1"/>
  <c r="BX14" i="5"/>
  <c r="BZ14" i="5" s="1"/>
  <c r="AJ15" i="5"/>
  <c r="AK15" i="5" s="1"/>
  <c r="W16" i="5"/>
  <c r="Y16" i="5" s="1"/>
  <c r="BT17" i="5"/>
  <c r="BU17" i="5" s="1"/>
  <c r="AN18" i="5"/>
  <c r="AP18" i="5" s="1"/>
  <c r="X19" i="5"/>
  <c r="Y19" i="5" s="1"/>
  <c r="AV20" i="5"/>
  <c r="AW20" i="5" s="1"/>
  <c r="AZ24" i="5"/>
  <c r="BB24" i="5" s="1"/>
  <c r="BX24" i="5"/>
  <c r="BZ24" i="5" s="1"/>
  <c r="BS26" i="5"/>
  <c r="BU26" i="5" s="1"/>
  <c r="BL27" i="5"/>
  <c r="BN27" i="5" s="1"/>
  <c r="BY12" i="5"/>
  <c r="BZ12" i="5" s="1"/>
  <c r="AZ23" i="5"/>
  <c r="BB23" i="5" s="1"/>
  <c r="BX23" i="5"/>
  <c r="BZ23" i="5" s="1"/>
  <c r="BH28" i="5"/>
  <c r="BI28" i="5" s="1"/>
  <c r="AU4" i="5"/>
  <c r="AW4" i="5" s="1"/>
  <c r="W6" i="5"/>
  <c r="Y6" i="5" s="1"/>
  <c r="AU8" i="5"/>
  <c r="AW8" i="5" s="1"/>
  <c r="W10" i="5"/>
  <c r="Y10" i="5" s="1"/>
  <c r="BS10" i="5"/>
  <c r="BU10" i="5" s="1"/>
  <c r="BA14" i="5"/>
  <c r="BB14" i="5" s="1"/>
  <c r="BH18" i="5"/>
  <c r="BI18" i="5" s="1"/>
  <c r="AN22" i="5"/>
  <c r="AP22" i="5" s="1"/>
  <c r="AN28" i="5"/>
  <c r="AP28" i="5" s="1"/>
  <c r="AK11" i="5"/>
  <c r="BZ5" i="5"/>
  <c r="BY18" i="5"/>
  <c r="BX18" i="5"/>
  <c r="X14" i="5"/>
  <c r="AJ17" i="5"/>
  <c r="AI17" i="5"/>
  <c r="AJ20" i="5"/>
  <c r="AI20" i="5"/>
  <c r="BS23" i="5"/>
  <c r="BT23" i="5"/>
  <c r="AO20" i="5"/>
  <c r="AN20" i="5"/>
  <c r="AV24" i="5"/>
  <c r="AU24" i="5"/>
  <c r="BM24" i="5"/>
  <c r="BL24" i="5"/>
  <c r="BY25" i="5"/>
  <c r="BX25" i="5"/>
  <c r="AJ27" i="5"/>
  <c r="AI27" i="5"/>
  <c r="BM14" i="5"/>
  <c r="BL14" i="5"/>
  <c r="AJ12" i="5"/>
  <c r="AK12" i="5" s="1"/>
  <c r="AV12" i="5"/>
  <c r="AU12" i="5"/>
  <c r="AC13" i="5"/>
  <c r="AB13" i="5"/>
  <c r="BH15" i="5"/>
  <c r="BG15" i="5"/>
  <c r="AO16" i="5"/>
  <c r="AN16" i="5"/>
  <c r="AO27" i="5"/>
  <c r="AN27" i="5"/>
  <c r="BY27" i="5"/>
  <c r="BX27" i="5"/>
  <c r="AJ28" i="5"/>
  <c r="AI28" i="5"/>
  <c r="BY17" i="5"/>
  <c r="BX17" i="5"/>
  <c r="AJ24" i="5"/>
  <c r="AI24" i="5"/>
  <c r="AC14" i="5"/>
  <c r="AB14" i="5"/>
  <c r="AV13" i="5"/>
  <c r="AU13" i="5"/>
  <c r="BH16" i="5"/>
  <c r="BG16" i="5"/>
  <c r="BM22" i="5"/>
  <c r="BL22" i="5"/>
  <c r="BA12" i="5"/>
  <c r="AZ12" i="5"/>
  <c r="BM15" i="5"/>
  <c r="BL15" i="5"/>
  <c r="AV22" i="5"/>
  <c r="AU22" i="5"/>
  <c r="AO17" i="5"/>
  <c r="AN17" i="5"/>
  <c r="X15" i="5"/>
  <c r="W15" i="5"/>
  <c r="AJ18" i="5"/>
  <c r="AI18" i="5"/>
  <c r="X20" i="5"/>
  <c r="BA22" i="5"/>
  <c r="AZ22" i="5"/>
  <c r="BY19" i="5"/>
  <c r="BX19" i="5"/>
  <c r="AC24" i="5"/>
  <c r="AB24" i="5"/>
  <c r="BY28" i="5"/>
  <c r="BX28" i="5"/>
  <c r="AZ20" i="5"/>
  <c r="BB20" i="5" s="1"/>
  <c r="BH21" i="5"/>
  <c r="BI21" i="5" s="1"/>
  <c r="BX21" i="5"/>
  <c r="BZ21" i="5" s="1"/>
  <c r="W25" i="5"/>
  <c r="Y25" i="5" s="1"/>
  <c r="AO25" i="5"/>
  <c r="AN25" i="5"/>
  <c r="BG25" i="5"/>
  <c r="BI25" i="5" s="1"/>
  <c r="BG26" i="5"/>
  <c r="BI26" i="5" s="1"/>
  <c r="BM25" i="5"/>
  <c r="BL25" i="5"/>
  <c r="AO26" i="5"/>
  <c r="AN26" i="5"/>
  <c r="AN12" i="5"/>
  <c r="AP12" i="5" s="1"/>
  <c r="AI13" i="5"/>
  <c r="AK13" i="5" s="1"/>
  <c r="BX13" i="5"/>
  <c r="BZ13" i="5" s="1"/>
  <c r="BS14" i="5"/>
  <c r="BU14" i="5" s="1"/>
  <c r="AZ15" i="5"/>
  <c r="BB15" i="5" s="1"/>
  <c r="AU16" i="5"/>
  <c r="AW16" i="5" s="1"/>
  <c r="AB17" i="5"/>
  <c r="AD17" i="5" s="1"/>
  <c r="W18" i="5"/>
  <c r="Y18" i="5" s="1"/>
  <c r="BL18" i="5"/>
  <c r="BN18" i="5" s="1"/>
  <c r="AI19" i="5"/>
  <c r="AK19" i="5" s="1"/>
  <c r="AZ19" i="5"/>
  <c r="BB19" i="5" s="1"/>
  <c r="BH20" i="5"/>
  <c r="BI20" i="5" s="1"/>
  <c r="BY20" i="5"/>
  <c r="BX20" i="5"/>
  <c r="AI21" i="5"/>
  <c r="AK21" i="5" s="1"/>
  <c r="BL21" i="5"/>
  <c r="BN21" i="5" s="1"/>
  <c r="AC23" i="5"/>
  <c r="AB23" i="5"/>
  <c r="AU23" i="5"/>
  <c r="AW23" i="5" s="1"/>
  <c r="AV25" i="5"/>
  <c r="AW25" i="5" s="1"/>
  <c r="X28" i="5"/>
  <c r="BL28" i="5"/>
  <c r="BN28" i="5" s="1"/>
  <c r="AV26" i="5"/>
  <c r="AU26" i="5"/>
  <c r="AO19" i="5"/>
  <c r="AN19" i="5"/>
  <c r="BA21" i="5"/>
  <c r="AZ21" i="5"/>
  <c r="AB28" i="5"/>
  <c r="AD28" i="5" s="1"/>
  <c r="BX26" i="5"/>
  <c r="BZ26" i="5" s="1"/>
  <c r="AQ32" i="5"/>
  <c r="B22" i="3"/>
  <c r="W23" i="5" l="1"/>
  <c r="Y23" i="5" s="1"/>
  <c r="AL32" i="5"/>
  <c r="AB32" i="5"/>
  <c r="Z32" i="5"/>
  <c r="AD22" i="5"/>
  <c r="AC7" i="5"/>
  <c r="AD7" i="5" s="1"/>
  <c r="W9" i="5"/>
  <c r="Y9" i="5" s="1"/>
  <c r="X17" i="5"/>
  <c r="Y17" i="5" s="1"/>
  <c r="Y32" i="5"/>
  <c r="AP32" i="5"/>
  <c r="AC32" i="5"/>
  <c r="W32" i="5"/>
  <c r="AK32" i="5"/>
  <c r="AI32" i="5"/>
  <c r="AR32" i="5"/>
  <c r="AG32" i="5"/>
  <c r="AJ32" i="5"/>
  <c r="W24" i="5"/>
  <c r="Y24" i="5" s="1"/>
  <c r="AF32" i="5"/>
  <c r="X27" i="5"/>
  <c r="Y27" i="5" s="1"/>
  <c r="AA32" i="5"/>
  <c r="AN32" i="5"/>
  <c r="AH32" i="5"/>
  <c r="X12" i="5"/>
  <c r="Y12" i="5" s="1"/>
  <c r="AO32" i="5"/>
  <c r="AD32" i="5"/>
  <c r="X32" i="5"/>
  <c r="AE32" i="5"/>
  <c r="U32" i="5"/>
  <c r="BN5" i="5"/>
  <c r="AW19" i="5"/>
  <c r="BN9" i="5"/>
  <c r="BB6" i="5"/>
  <c r="BZ8" i="5"/>
  <c r="BU24" i="5"/>
  <c r="AP11" i="5"/>
  <c r="AD8" i="5"/>
  <c r="BZ4" i="5"/>
  <c r="AD12" i="5"/>
  <c r="AD25" i="5"/>
  <c r="BI27" i="5"/>
  <c r="BN26" i="5"/>
  <c r="BU25" i="5"/>
  <c r="AW28" i="5"/>
  <c r="AD4" i="5"/>
  <c r="AW14" i="5"/>
  <c r="AD20" i="5"/>
  <c r="BB18" i="5"/>
  <c r="AP13" i="5"/>
  <c r="BN16" i="5"/>
  <c r="BB26" i="5"/>
  <c r="BU19" i="5"/>
  <c r="BU20" i="5"/>
  <c r="AK26" i="5"/>
  <c r="BB10" i="5"/>
  <c r="AP7" i="5"/>
  <c r="AW18" i="5"/>
  <c r="AW26" i="5"/>
  <c r="BN22" i="5"/>
  <c r="AK17" i="5"/>
  <c r="BZ19" i="5"/>
  <c r="Y15" i="5"/>
  <c r="BZ20" i="5"/>
  <c r="BN25" i="5"/>
  <c r="BZ25" i="5"/>
  <c r="BB21" i="5"/>
  <c r="AD23" i="5"/>
  <c r="BZ28" i="5"/>
  <c r="AP17" i="5"/>
  <c r="BB12" i="5"/>
  <c r="AW13" i="5"/>
  <c r="BZ17" i="5"/>
  <c r="AW22" i="5"/>
  <c r="AD14" i="5"/>
  <c r="AK28" i="5"/>
  <c r="BI16" i="5"/>
  <c r="AK24" i="5"/>
  <c r="AP27" i="5"/>
  <c r="AW12" i="5"/>
  <c r="Y14" i="5"/>
  <c r="BN14" i="5"/>
  <c r="AW24" i="5"/>
  <c r="BI15" i="5"/>
  <c r="AP19" i="5"/>
  <c r="AP26" i="5"/>
  <c r="Y20" i="5"/>
  <c r="BU23" i="5"/>
  <c r="BZ18" i="5"/>
  <c r="Y28" i="5"/>
  <c r="AP25" i="5"/>
  <c r="AD24" i="5"/>
  <c r="AK18" i="5"/>
  <c r="AP16" i="5"/>
  <c r="AK27" i="5"/>
  <c r="AK20" i="5"/>
  <c r="BB22" i="5"/>
  <c r="BN15" i="5"/>
  <c r="BZ27" i="5"/>
  <c r="AD13" i="5"/>
  <c r="BN24" i="5"/>
  <c r="AP20" i="5"/>
  <c r="AJ34" i="3"/>
  <c r="AB3" i="3"/>
  <c r="U41" i="5" l="1" a="1"/>
  <c r="AN41" i="5" s="1"/>
  <c r="U34" i="5" a="1"/>
  <c r="Z34" i="5" s="1"/>
  <c r="U38" i="5" a="1"/>
  <c r="AC38" i="5" s="1"/>
  <c r="U42" i="5" a="1"/>
  <c r="AG42" i="5" s="1"/>
  <c r="U37" i="5" a="1"/>
  <c r="AL37" i="5" s="1"/>
  <c r="U39" i="5" a="1"/>
  <c r="AJ39" i="5" s="1"/>
  <c r="U36" i="5" a="1"/>
  <c r="AF36" i="5" s="1"/>
  <c r="U35" i="5" a="1"/>
  <c r="AF35" i="5" s="1"/>
  <c r="U33" i="5" a="1"/>
  <c r="AH33" i="5" s="1"/>
  <c r="U40" i="5" a="1"/>
  <c r="AI40" i="5" s="1"/>
  <c r="AQ41" i="5"/>
  <c r="AH41" i="5"/>
  <c r="AA8" i="3"/>
  <c r="X50" i="3" s="1"/>
  <c r="G14" i="3"/>
  <c r="AA28" i="3"/>
  <c r="AA20" i="3"/>
  <c r="AA12" i="3"/>
  <c r="AA31" i="3"/>
  <c r="AA23" i="3"/>
  <c r="AA15" i="3"/>
  <c r="AA30" i="3"/>
  <c r="AA22" i="3"/>
  <c r="AA14" i="3"/>
  <c r="AA29" i="3"/>
  <c r="AA21" i="3"/>
  <c r="AA13" i="3"/>
  <c r="AA27" i="3"/>
  <c r="AA19" i="3"/>
  <c r="AA11" i="3"/>
  <c r="AA34" i="3"/>
  <c r="AA26" i="3"/>
  <c r="AA18" i="3"/>
  <c r="AA10" i="3"/>
  <c r="AA33" i="3"/>
  <c r="AA25" i="3"/>
  <c r="AA17" i="3"/>
  <c r="AA9" i="3"/>
  <c r="AA32" i="3"/>
  <c r="AA24" i="3"/>
  <c r="AA16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7" i="3"/>
  <c r="AR41" i="5" l="1"/>
  <c r="U41" i="5"/>
  <c r="AJ41" i="5"/>
  <c r="X54" i="3"/>
  <c r="X58" i="3"/>
  <c r="X56" i="3"/>
  <c r="X52" i="3"/>
  <c r="AD38" i="5"/>
  <c r="AK41" i="5"/>
  <c r="Y41" i="5"/>
  <c r="X41" i="5"/>
  <c r="Z41" i="5"/>
  <c r="AC41" i="5"/>
  <c r="AL41" i="5"/>
  <c r="AP41" i="5"/>
  <c r="AD41" i="5"/>
  <c r="AB41" i="5"/>
  <c r="AA41" i="5"/>
  <c r="AG41" i="5"/>
  <c r="AM41" i="5"/>
  <c r="AI41" i="5"/>
  <c r="V41" i="5"/>
  <c r="AE41" i="5"/>
  <c r="AF41" i="5"/>
  <c r="AO41" i="5"/>
  <c r="W41" i="5"/>
  <c r="AH42" i="5"/>
  <c r="Z42" i="5"/>
  <c r="AM38" i="5"/>
  <c r="AA38" i="5"/>
  <c r="V34" i="5"/>
  <c r="AD34" i="5"/>
  <c r="W34" i="5"/>
  <c r="AP34" i="5"/>
  <c r="AR34" i="5"/>
  <c r="AB34" i="5"/>
  <c r="AE34" i="5"/>
  <c r="AC34" i="5"/>
  <c r="AH34" i="5"/>
  <c r="AK34" i="5"/>
  <c r="AN34" i="5"/>
  <c r="AM34" i="5"/>
  <c r="AQ34" i="5"/>
  <c r="U34" i="5"/>
  <c r="AG34" i="5"/>
  <c r="AJ34" i="5"/>
  <c r="AL34" i="5"/>
  <c r="AF34" i="5"/>
  <c r="Y34" i="5"/>
  <c r="X34" i="5"/>
  <c r="AI34" i="5"/>
  <c r="AO34" i="5"/>
  <c r="AA34" i="5"/>
  <c r="AI42" i="5"/>
  <c r="AJ37" i="5"/>
  <c r="AP42" i="5"/>
  <c r="AM39" i="5"/>
  <c r="V36" i="5"/>
  <c r="AM36" i="5"/>
  <c r="AH36" i="5"/>
  <c r="AD42" i="5"/>
  <c r="AB38" i="5"/>
  <c r="AP38" i="5"/>
  <c r="AC37" i="5"/>
  <c r="AJ42" i="5"/>
  <c r="AJ38" i="5"/>
  <c r="AB37" i="5"/>
  <c r="AL42" i="5"/>
  <c r="Y38" i="5"/>
  <c r="AN38" i="5"/>
  <c r="AL38" i="5"/>
  <c r="AB42" i="5"/>
  <c r="AN42" i="5"/>
  <c r="AF38" i="5"/>
  <c r="AI38" i="5"/>
  <c r="X36" i="5"/>
  <c r="W42" i="5"/>
  <c r="AG38" i="5"/>
  <c r="AK38" i="5"/>
  <c r="AF39" i="5"/>
  <c r="AG37" i="5"/>
  <c r="AC42" i="5"/>
  <c r="AO42" i="5"/>
  <c r="AE38" i="5"/>
  <c r="V38" i="5"/>
  <c r="U39" i="5"/>
  <c r="AP37" i="5"/>
  <c r="AR37" i="5"/>
  <c r="AH39" i="5"/>
  <c r="AN37" i="5"/>
  <c r="U37" i="5"/>
  <c r="V37" i="5"/>
  <c r="AN39" i="5"/>
  <c r="AO37" i="5"/>
  <c r="AH37" i="5"/>
  <c r="AD37" i="5"/>
  <c r="AQ42" i="5"/>
  <c r="AF42" i="5"/>
  <c r="AE42" i="5"/>
  <c r="W39" i="5"/>
  <c r="AQ37" i="5"/>
  <c r="X37" i="5"/>
  <c r="W37" i="5"/>
  <c r="V42" i="5"/>
  <c r="X42" i="5"/>
  <c r="AM42" i="5"/>
  <c r="AO38" i="5"/>
  <c r="W38" i="5"/>
  <c r="AQ38" i="5"/>
  <c r="AE39" i="5"/>
  <c r="Z37" i="5"/>
  <c r="Y37" i="5"/>
  <c r="AE37" i="5"/>
  <c r="AR42" i="5"/>
  <c r="AK42" i="5"/>
  <c r="Y42" i="5"/>
  <c r="AR38" i="5"/>
  <c r="AH38" i="5"/>
  <c r="U38" i="5"/>
  <c r="AB39" i="5"/>
  <c r="AF37" i="5"/>
  <c r="AK37" i="5"/>
  <c r="AM37" i="5"/>
  <c r="U42" i="5"/>
  <c r="AA42" i="5"/>
  <c r="Z38" i="5"/>
  <c r="X38" i="5"/>
  <c r="AG39" i="5"/>
  <c r="AA37" i="5"/>
  <c r="AI37" i="5"/>
  <c r="AM35" i="5"/>
  <c r="AR39" i="5"/>
  <c r="AC39" i="5"/>
  <c r="W35" i="5"/>
  <c r="V35" i="5"/>
  <c r="AO36" i="5"/>
  <c r="AD35" i="5"/>
  <c r="AB36" i="5"/>
  <c r="AE36" i="5"/>
  <c r="AK35" i="5"/>
  <c r="AI35" i="5"/>
  <c r="AL39" i="5"/>
  <c r="AI39" i="5"/>
  <c r="Z36" i="5"/>
  <c r="U36" i="5"/>
  <c r="AJ33" i="5"/>
  <c r="AB35" i="5"/>
  <c r="X35" i="5"/>
  <c r="Y39" i="5"/>
  <c r="AP39" i="5"/>
  <c r="AA39" i="5"/>
  <c r="AL36" i="5"/>
  <c r="Z35" i="5"/>
  <c r="AI36" i="5"/>
  <c r="AQ36" i="5"/>
  <c r="Y36" i="5"/>
  <c r="AE35" i="5"/>
  <c r="AL35" i="5"/>
  <c r="AA36" i="5"/>
  <c r="AC36" i="5"/>
  <c r="AI33" i="5"/>
  <c r="AP35" i="5"/>
  <c r="Y35" i="5"/>
  <c r="AN36" i="5"/>
  <c r="AA35" i="5"/>
  <c r="W33" i="5"/>
  <c r="AG36" i="5"/>
  <c r="W36" i="5"/>
  <c r="AR35" i="5"/>
  <c r="AH35" i="5"/>
  <c r="AG35" i="5"/>
  <c r="AD39" i="5"/>
  <c r="Z39" i="5"/>
  <c r="W40" i="5"/>
  <c r="AB40" i="5"/>
  <c r="V40" i="5"/>
  <c r="AL40" i="5"/>
  <c r="AJ40" i="5"/>
  <c r="AP33" i="5"/>
  <c r="AR36" i="5"/>
  <c r="AP36" i="5"/>
  <c r="AK36" i="5"/>
  <c r="AN40" i="5"/>
  <c r="Z40" i="5"/>
  <c r="AR40" i="5"/>
  <c r="AA33" i="5"/>
  <c r="AC35" i="5"/>
  <c r="AJ35" i="5"/>
  <c r="AO35" i="5"/>
  <c r="AF40" i="5"/>
  <c r="AG40" i="5"/>
  <c r="AC33" i="5"/>
  <c r="V39" i="5"/>
  <c r="AK39" i="5"/>
  <c r="X39" i="5"/>
  <c r="AC40" i="5"/>
  <c r="AD40" i="5"/>
  <c r="Y40" i="5"/>
  <c r="AH40" i="5"/>
  <c r="AO40" i="5"/>
  <c r="AG33" i="5"/>
  <c r="AQ39" i="5"/>
  <c r="AO39" i="5"/>
  <c r="AM40" i="5"/>
  <c r="Y33" i="5"/>
  <c r="AD36" i="5"/>
  <c r="AJ36" i="5"/>
  <c r="AE40" i="5"/>
  <c r="AQ40" i="5"/>
  <c r="V33" i="5"/>
  <c r="AQ35" i="5"/>
  <c r="U35" i="5"/>
  <c r="AN35" i="5"/>
  <c r="AD33" i="5"/>
  <c r="X33" i="5"/>
  <c r="AQ33" i="5"/>
  <c r="AR33" i="5"/>
  <c r="AB33" i="5"/>
  <c r="AF33" i="5"/>
  <c r="AP40" i="5"/>
  <c r="AK40" i="5"/>
  <c r="AA40" i="5"/>
  <c r="AL33" i="5"/>
  <c r="AE33" i="5"/>
  <c r="Z33" i="5"/>
  <c r="AK33" i="5"/>
  <c r="AM33" i="5"/>
  <c r="AN33" i="5"/>
  <c r="U40" i="5"/>
  <c r="X40" i="5"/>
  <c r="AO33" i="5"/>
  <c r="U33" i="5"/>
  <c r="AB2" i="3"/>
  <c r="X55" i="3" l="1"/>
  <c r="X53" i="3"/>
  <c r="X51" i="3"/>
  <c r="X57" i="3"/>
  <c r="X59" i="3"/>
  <c r="G13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12" i="3"/>
  <c r="K12" i="3"/>
  <c r="U34" i="3"/>
  <c r="N109" i="3"/>
  <c r="S28" i="3"/>
  <c r="N107" i="3"/>
  <c r="N95" i="3"/>
  <c r="N76" i="3"/>
  <c r="S27" i="3"/>
  <c r="S13" i="3"/>
  <c r="R10" i="3"/>
  <c r="N127" i="3"/>
  <c r="U30" i="3"/>
  <c r="N114" i="3"/>
  <c r="N28" i="3"/>
  <c r="N82" i="3"/>
  <c r="U16" i="3"/>
  <c r="N157" i="3"/>
  <c r="N53" i="3"/>
  <c r="T13" i="3"/>
  <c r="N72" i="3"/>
  <c r="S18" i="3"/>
  <c r="N142" i="3"/>
  <c r="R20" i="3"/>
  <c r="K13" i="3"/>
  <c r="T24" i="3"/>
  <c r="AD22" i="3"/>
  <c r="N39" i="3"/>
  <c r="U12" i="3"/>
  <c r="N139" i="3"/>
  <c r="N153" i="3"/>
  <c r="T9" i="3"/>
  <c r="U20" i="3"/>
  <c r="N59" i="3"/>
  <c r="AT22" i="3"/>
  <c r="N91" i="3"/>
  <c r="N23" i="3"/>
  <c r="AD20" i="3"/>
  <c r="AX22" i="3"/>
  <c r="AU20" i="3"/>
  <c r="AN22" i="3"/>
  <c r="S9" i="3"/>
  <c r="N60" i="3"/>
  <c r="T33" i="3"/>
  <c r="N155" i="3"/>
  <c r="AY22" i="3"/>
  <c r="BK22" i="3"/>
  <c r="AT20" i="3"/>
  <c r="K22" i="3"/>
  <c r="N133" i="3"/>
  <c r="AD10" i="3"/>
  <c r="U23" i="3"/>
  <c r="N43" i="3"/>
  <c r="N154" i="3"/>
  <c r="T20" i="3"/>
  <c r="AD29" i="3"/>
  <c r="N61" i="3"/>
  <c r="AD26" i="3"/>
  <c r="T10" i="3"/>
  <c r="AS29" i="3"/>
  <c r="N50" i="3"/>
  <c r="N42" i="3"/>
  <c r="N21" i="3"/>
  <c r="R26" i="3"/>
  <c r="N158" i="3"/>
  <c r="AD33" i="3"/>
  <c r="U31" i="3"/>
  <c r="N147" i="3"/>
  <c r="N69" i="3"/>
  <c r="BE33" i="3"/>
  <c r="N71" i="3"/>
  <c r="N106" i="3"/>
  <c r="AZ29" i="3"/>
  <c r="AL33" i="3"/>
  <c r="T29" i="3"/>
  <c r="N116" i="3"/>
  <c r="N110" i="3"/>
  <c r="T27" i="3"/>
  <c r="AQ10" i="3"/>
  <c r="BD33" i="3"/>
  <c r="T14" i="3"/>
  <c r="AS22" i="3"/>
  <c r="N124" i="3"/>
  <c r="BF22" i="3"/>
  <c r="T12" i="3"/>
  <c r="BH10" i="3"/>
  <c r="AV33" i="3"/>
  <c r="N137" i="3"/>
  <c r="U33" i="3"/>
  <c r="S32" i="3"/>
  <c r="AD19" i="3"/>
  <c r="BK33" i="3"/>
  <c r="N132" i="3"/>
  <c r="AO20" i="3"/>
  <c r="AD11" i="3"/>
  <c r="N17" i="3"/>
  <c r="AT29" i="3"/>
  <c r="V22" i="3"/>
  <c r="V34" i="3"/>
  <c r="T16" i="3"/>
  <c r="AR33" i="3"/>
  <c r="AX19" i="3"/>
  <c r="AO33" i="3"/>
  <c r="BF29" i="3"/>
  <c r="BG22" i="3"/>
  <c r="BH22" i="3"/>
  <c r="BB19" i="3"/>
  <c r="AU19" i="3"/>
  <c r="AW20" i="3"/>
  <c r="BK20" i="3"/>
  <c r="BB11" i="3"/>
  <c r="BF11" i="3"/>
  <c r="T34" i="3"/>
  <c r="N18" i="3"/>
  <c r="U15" i="3"/>
  <c r="AD15" i="3"/>
  <c r="N96" i="3"/>
  <c r="V23" i="3"/>
  <c r="K21" i="3"/>
  <c r="T11" i="3"/>
  <c r="N31" i="3"/>
  <c r="S33" i="3"/>
  <c r="AO26" i="3"/>
  <c r="N145" i="3"/>
  <c r="R25" i="3"/>
  <c r="N15" i="3"/>
  <c r="N138" i="3"/>
  <c r="N19" i="3"/>
  <c r="AD25" i="3"/>
  <c r="N112" i="3"/>
  <c r="R14" i="3"/>
  <c r="K14" i="3"/>
  <c r="S23" i="3"/>
  <c r="N10" i="3"/>
  <c r="V15" i="3"/>
  <c r="AX15" i="3"/>
  <c r="BA25" i="3"/>
  <c r="N38" i="3"/>
  <c r="N73" i="3"/>
  <c r="N46" i="3"/>
  <c r="BK25" i="3"/>
  <c r="N140" i="3"/>
  <c r="N80" i="3"/>
  <c r="N156" i="3"/>
  <c r="BF15" i="3"/>
  <c r="BD25" i="3"/>
  <c r="S21" i="3"/>
  <c r="AR15" i="3"/>
  <c r="N102" i="3"/>
  <c r="S14" i="3"/>
  <c r="V28" i="3"/>
  <c r="N14" i="3"/>
  <c r="R18" i="3"/>
  <c r="BH15" i="3"/>
  <c r="AL25" i="3"/>
  <c r="Q8" i="3"/>
  <c r="BE25" i="3"/>
  <c r="BF10" i="3"/>
  <c r="N120" i="3"/>
  <c r="BA15" i="3"/>
  <c r="N12" i="3"/>
  <c r="BH19" i="3"/>
  <c r="AN15" i="3"/>
  <c r="BC25" i="3"/>
  <c r="K15" i="3"/>
  <c r="N148" i="3"/>
  <c r="N84" i="3"/>
  <c r="U18" i="3"/>
  <c r="BB26" i="3"/>
  <c r="AR29" i="3"/>
  <c r="S17" i="3"/>
  <c r="N128" i="3"/>
  <c r="K24" i="3"/>
  <c r="BF33" i="3"/>
  <c r="BA10" i="3"/>
  <c r="V9" i="3"/>
  <c r="AP25" i="3"/>
  <c r="BC20" i="3"/>
  <c r="AW29" i="3"/>
  <c r="BG20" i="3"/>
  <c r="AY29" i="3"/>
  <c r="AP22" i="3"/>
  <c r="BI22" i="3"/>
  <c r="AR22" i="3"/>
  <c r="AR19" i="3"/>
  <c r="AY19" i="3"/>
  <c r="BF20" i="3"/>
  <c r="AV20" i="3"/>
  <c r="BH11" i="3"/>
  <c r="AZ11" i="3"/>
  <c r="N126" i="3"/>
  <c r="N119" i="3"/>
  <c r="T28" i="3"/>
  <c r="T31" i="3"/>
  <c r="K27" i="3"/>
  <c r="N98" i="3"/>
  <c r="N33" i="3"/>
  <c r="N36" i="3"/>
  <c r="N29" i="3"/>
  <c r="N79" i="3"/>
  <c r="V10" i="3"/>
  <c r="U19" i="3"/>
  <c r="N16" i="3"/>
  <c r="N44" i="3"/>
  <c r="N68" i="3"/>
  <c r="BE29" i="3"/>
  <c r="N105" i="3"/>
  <c r="AD8" i="3"/>
  <c r="S15" i="3"/>
  <c r="N97" i="3"/>
  <c r="S29" i="3"/>
  <c r="AD31" i="3"/>
  <c r="N121" i="3"/>
  <c r="AM8" i="3"/>
  <c r="AD18" i="3"/>
  <c r="BA31" i="3"/>
  <c r="BK26" i="3"/>
  <c r="AT33" i="3"/>
  <c r="AM18" i="3"/>
  <c r="S12" i="3"/>
  <c r="N88" i="3"/>
  <c r="N93" i="3"/>
  <c r="AY31" i="3"/>
  <c r="AW25" i="3"/>
  <c r="AY15" i="3"/>
  <c r="BH8" i="3"/>
  <c r="U27" i="3"/>
  <c r="V20" i="3"/>
  <c r="V27" i="3"/>
  <c r="AQ29" i="3"/>
  <c r="AW26" i="3"/>
  <c r="BJ33" i="3"/>
  <c r="AU18" i="3"/>
  <c r="T25" i="3"/>
  <c r="V25" i="3"/>
  <c r="AD21" i="3"/>
  <c r="R22" i="3"/>
  <c r="BB22" i="3"/>
  <c r="BE10" i="3"/>
  <c r="AD28" i="3"/>
  <c r="BD10" i="3"/>
  <c r="BK15" i="3"/>
  <c r="AS33" i="3"/>
  <c r="AU15" i="3"/>
  <c r="N134" i="3"/>
  <c r="T15" i="3"/>
  <c r="AR10" i="3"/>
  <c r="BH31" i="3"/>
  <c r="N63" i="3"/>
  <c r="AS20" i="3"/>
  <c r="AZ10" i="3"/>
  <c r="BI20" i="3"/>
  <c r="BH33" i="3"/>
  <c r="BC28" i="3"/>
  <c r="K17" i="3"/>
  <c r="S11" i="3"/>
  <c r="T32" i="3"/>
  <c r="AZ15" i="3"/>
  <c r="AO25" i="3"/>
  <c r="AY28" i="3"/>
  <c r="S16" i="3"/>
  <c r="N150" i="3"/>
  <c r="AD23" i="3"/>
  <c r="BI10" i="3"/>
  <c r="AP15" i="3"/>
  <c r="AZ25" i="3"/>
  <c r="BD20" i="3"/>
  <c r="BK29" i="3"/>
  <c r="AN28" i="3"/>
  <c r="AM11" i="3"/>
  <c r="BI18" i="3"/>
  <c r="BG8" i="3"/>
  <c r="AW31" i="3"/>
  <c r="BJ22" i="3"/>
  <c r="AO22" i="3"/>
  <c r="BH21" i="3"/>
  <c r="BC21" i="3"/>
  <c r="BA28" i="3"/>
  <c r="AU28" i="3"/>
  <c r="AP19" i="3"/>
  <c r="AW19" i="3"/>
  <c r="BI19" i="3"/>
  <c r="AL20" i="3"/>
  <c r="AS11" i="3"/>
  <c r="AX11" i="3"/>
  <c r="AO11" i="3"/>
  <c r="BF23" i="3"/>
  <c r="U26" i="3"/>
  <c r="U10" i="3"/>
  <c r="N13" i="3"/>
  <c r="AD30" i="3"/>
  <c r="AD17" i="3"/>
  <c r="AD27" i="3"/>
  <c r="N94" i="3"/>
  <c r="N111" i="3"/>
  <c r="V32" i="3"/>
  <c r="K28" i="3"/>
  <c r="N56" i="3"/>
  <c r="T23" i="3"/>
  <c r="AY27" i="3"/>
  <c r="AQ25" i="3"/>
  <c r="R30" i="3"/>
  <c r="AD9" i="3"/>
  <c r="AS10" i="3"/>
  <c r="AS9" i="3"/>
  <c r="AD34" i="3"/>
  <c r="AT31" i="3"/>
  <c r="BB25" i="3"/>
  <c r="BG29" i="3"/>
  <c r="BD26" i="3"/>
  <c r="BD27" i="3"/>
  <c r="BF34" i="3"/>
  <c r="BJ34" i="3"/>
  <c r="BD17" i="3"/>
  <c r="AV18" i="3"/>
  <c r="BK9" i="3"/>
  <c r="BJ27" i="3"/>
  <c r="BK8" i="3"/>
  <c r="K18" i="3"/>
  <c r="U25" i="3"/>
  <c r="AM29" i="3"/>
  <c r="AN17" i="3"/>
  <c r="AO27" i="3"/>
  <c r="AV27" i="3"/>
  <c r="BF25" i="3"/>
  <c r="R17" i="3"/>
  <c r="AU11" i="3"/>
  <c r="BK31" i="3"/>
  <c r="BJ20" i="3"/>
  <c r="BB8" i="3"/>
  <c r="BI9" i="3"/>
  <c r="BE22" i="3"/>
  <c r="BB34" i="3"/>
  <c r="AP21" i="3"/>
  <c r="BE28" i="3"/>
  <c r="BC19" i="3"/>
  <c r="AR20" i="3"/>
  <c r="BI11" i="3"/>
  <c r="BE23" i="3"/>
  <c r="BB23" i="3"/>
  <c r="AL99" i="3"/>
  <c r="BB103" i="3"/>
  <c r="AQ50" i="3"/>
  <c r="AM53" i="3"/>
  <c r="BC55" i="3"/>
  <c r="AU58" i="3"/>
  <c r="AM101" i="3"/>
  <c r="BC105" i="3"/>
  <c r="AV51" i="3"/>
  <c r="AN54" i="3"/>
  <c r="BD56" i="3"/>
  <c r="AV59" i="3"/>
  <c r="AN103" i="3"/>
  <c r="BD107" i="3"/>
  <c r="AW52" i="3"/>
  <c r="AO55" i="3"/>
  <c r="BE57" i="3"/>
  <c r="AY99" i="3"/>
  <c r="AQ105" i="3"/>
  <c r="BE50" i="3"/>
  <c r="AZ53" i="3"/>
  <c r="AR56" i="3"/>
  <c r="BH58" i="3"/>
  <c r="AZ101" i="3"/>
  <c r="AR107" i="3"/>
  <c r="AX107" i="3"/>
  <c r="BG54" i="3"/>
  <c r="AS101" i="3"/>
  <c r="AO51" i="3"/>
  <c r="BF103" i="3"/>
  <c r="BI52" i="3"/>
  <c r="AS58" i="3"/>
  <c r="BF57" i="3"/>
  <c r="AQ59" i="3"/>
  <c r="BG50" i="3"/>
  <c r="AT56" i="3"/>
  <c r="AU50" i="3"/>
  <c r="BG51" i="3"/>
  <c r="AP107" i="3"/>
  <c r="AS55" i="3"/>
  <c r="BE99" i="3"/>
  <c r="BB52" i="3"/>
  <c r="AL58" i="3"/>
  <c r="N101" i="3"/>
  <c r="R34" i="3"/>
  <c r="R19" i="3"/>
  <c r="V30" i="3"/>
  <c r="S20" i="3"/>
  <c r="BA27" i="3"/>
  <c r="S30" i="3"/>
  <c r="N70" i="3"/>
  <c r="AZ27" i="3"/>
  <c r="R31" i="3"/>
  <c r="U28" i="3"/>
  <c r="BJ25" i="3"/>
  <c r="BK30" i="3"/>
  <c r="AV8" i="3"/>
  <c r="AR26" i="3"/>
  <c r="T26" i="3"/>
  <c r="BC31" i="3"/>
  <c r="BH34" i="3"/>
  <c r="AM25" i="3"/>
  <c r="AS31" i="3"/>
  <c r="BK27" i="3"/>
  <c r="U9" i="3"/>
  <c r="AS17" i="3"/>
  <c r="N57" i="3"/>
  <c r="AL29" i="3"/>
  <c r="BG34" i="3"/>
  <c r="AN29" i="3"/>
  <c r="AY8" i="3"/>
  <c r="BJ30" i="3"/>
  <c r="R13" i="3"/>
  <c r="AN10" i="3"/>
  <c r="BI17" i="3"/>
  <c r="N11" i="3"/>
  <c r="N86" i="3"/>
  <c r="AM10" i="3"/>
  <c r="BB10" i="3"/>
  <c r="BA26" i="3"/>
  <c r="AP28" i="3"/>
  <c r="AM23" i="3"/>
  <c r="BD29" i="3"/>
  <c r="BD8" i="3"/>
  <c r="BG9" i="3"/>
  <c r="AL22" i="3"/>
  <c r="AP34" i="3"/>
  <c r="BG21" i="3"/>
  <c r="BG28" i="3"/>
  <c r="AN19" i="3"/>
  <c r="BA20" i="3"/>
  <c r="AW11" i="3"/>
  <c r="AZ23" i="3"/>
  <c r="AY23" i="3"/>
  <c r="AT99" i="3"/>
  <c r="AL105" i="3"/>
  <c r="AZ50" i="3"/>
  <c r="AU53" i="3"/>
  <c r="AM56" i="3"/>
  <c r="BC58" i="3"/>
  <c r="AU101" i="3"/>
  <c r="AM107" i="3"/>
  <c r="BD51" i="3"/>
  <c r="AV54" i="3"/>
  <c r="AN57" i="3"/>
  <c r="BD59" i="3"/>
  <c r="AV103" i="3"/>
  <c r="AT51" i="3"/>
  <c r="BE52" i="3"/>
  <c r="AW55" i="3"/>
  <c r="AO58" i="3"/>
  <c r="BG99" i="3"/>
  <c r="AY105" i="3"/>
  <c r="AP51" i="3"/>
  <c r="BH53" i="3"/>
  <c r="AZ56" i="3"/>
  <c r="AR59" i="3"/>
  <c r="BH101" i="3"/>
  <c r="AZ107" i="3"/>
  <c r="AL50" i="3"/>
  <c r="AY55" i="3"/>
  <c r="BI105" i="3"/>
  <c r="AQ53" i="3"/>
  <c r="BE105" i="3"/>
  <c r="BA53" i="3"/>
  <c r="BI58" i="3"/>
  <c r="BF59" i="3"/>
  <c r="AS99" i="3"/>
  <c r="BB51" i="3"/>
  <c r="AL57" i="3"/>
  <c r="AX52" i="3"/>
  <c r="BG53" i="3"/>
  <c r="AX50" i="3"/>
  <c r="BI55" i="3"/>
  <c r="BA101" i="3"/>
  <c r="AT53" i="3"/>
  <c r="BB58" i="3"/>
  <c r="BC50" i="3"/>
  <c r="AP56" i="3"/>
  <c r="AL54" i="3"/>
  <c r="AX51" i="3"/>
  <c r="N115" i="3"/>
  <c r="N117" i="3"/>
  <c r="N41" i="3"/>
  <c r="V11" i="3"/>
  <c r="U13" i="3"/>
  <c r="N85" i="3"/>
  <c r="N131" i="3"/>
  <c r="N99" i="3"/>
  <c r="S26" i="3"/>
  <c r="N141" i="3"/>
  <c r="N100" i="3"/>
  <c r="AZ30" i="3"/>
  <c r="AD32" i="3"/>
  <c r="AX27" i="3"/>
  <c r="BI26" i="3"/>
  <c r="AZ18" i="3"/>
  <c r="N47" i="3"/>
  <c r="N92" i="3"/>
  <c r="BG26" i="3"/>
  <c r="N118" i="3"/>
  <c r="AL30" i="3"/>
  <c r="AS34" i="3"/>
  <c r="AT26" i="3"/>
  <c r="BH18" i="3"/>
  <c r="AZ17" i="3"/>
  <c r="AL34" i="3"/>
  <c r="AM26" i="3"/>
  <c r="BI29" i="3"/>
  <c r="AP33" i="3"/>
  <c r="BH30" i="3"/>
  <c r="U14" i="3"/>
  <c r="N58" i="3"/>
  <c r="N108" i="3"/>
  <c r="AP20" i="3"/>
  <c r="AX29" i="3"/>
  <c r="BG17" i="3"/>
  <c r="V21" i="3"/>
  <c r="BB31" i="3"/>
  <c r="BI31" i="3"/>
  <c r="AZ33" i="3"/>
  <c r="S19" i="3"/>
  <c r="BC26" i="3"/>
  <c r="AO32" i="3"/>
  <c r="AS32" i="3"/>
  <c r="AT28" i="3"/>
  <c r="BC8" i="3"/>
  <c r="AZ31" i="3"/>
  <c r="BB9" i="3"/>
  <c r="BD22" i="3"/>
  <c r="AV34" i="3"/>
  <c r="BA21" i="3"/>
  <c r="AM28" i="3"/>
  <c r="AO19" i="3"/>
  <c r="AN20" i="3"/>
  <c r="BJ11" i="3"/>
  <c r="BG23" i="3"/>
  <c r="AX23" i="3"/>
  <c r="BB99" i="3"/>
  <c r="AT105" i="3"/>
  <c r="BH50" i="3"/>
  <c r="BC53" i="3"/>
  <c r="AU56" i="3"/>
  <c r="AM59" i="3"/>
  <c r="BC101" i="3"/>
  <c r="AU107" i="3"/>
  <c r="AN52" i="3"/>
  <c r="BD54" i="3"/>
  <c r="AV57" i="3"/>
  <c r="AN99" i="3"/>
  <c r="BD103" i="3"/>
  <c r="AT50" i="3"/>
  <c r="AO53" i="3"/>
  <c r="BE55" i="3"/>
  <c r="AW58" i="3"/>
  <c r="AQ101" i="3"/>
  <c r="BG105" i="3"/>
  <c r="AZ51" i="3"/>
  <c r="AR54" i="3"/>
  <c r="BH56" i="3"/>
  <c r="AZ59" i="3"/>
  <c r="AR103" i="3"/>
  <c r="BH107" i="3"/>
  <c r="BD50" i="3"/>
  <c r="AQ56" i="3"/>
  <c r="AN51" i="3"/>
  <c r="AQ55" i="3"/>
  <c r="BA107" i="3"/>
  <c r="AS54" i="3"/>
  <c r="BA59" i="3"/>
  <c r="AX99" i="3"/>
  <c r="AP101" i="3"/>
  <c r="AT52" i="3"/>
  <c r="BB57" i="3"/>
  <c r="AX54" i="3"/>
  <c r="BG55" i="3"/>
  <c r="AQ51" i="3"/>
  <c r="BA56" i="3"/>
  <c r="AX103" i="3"/>
  <c r="AT59" i="3"/>
  <c r="BF56" i="3"/>
  <c r="N81" i="3"/>
  <c r="S31" i="3"/>
  <c r="V26" i="3"/>
  <c r="V14" i="3"/>
  <c r="N66" i="3"/>
  <c r="R16" i="3"/>
  <c r="V31" i="3"/>
  <c r="AV29" i="3"/>
  <c r="N62" i="3"/>
  <c r="V17" i="3"/>
  <c r="N40" i="3"/>
  <c r="U11" i="3"/>
  <c r="AQ15" i="3"/>
  <c r="AY10" i="3"/>
  <c r="AT17" i="3"/>
  <c r="V29" i="3"/>
  <c r="N74" i="3"/>
  <c r="BB30" i="3"/>
  <c r="BC33" i="3"/>
  <c r="AS30" i="3"/>
  <c r="K26" i="3"/>
  <c r="N90" i="3"/>
  <c r="V13" i="3"/>
  <c r="AW34" i="3"/>
  <c r="AO17" i="3"/>
  <c r="AP30" i="3"/>
  <c r="R32" i="3"/>
  <c r="R29" i="3"/>
  <c r="BJ8" i="3"/>
  <c r="AW17" i="3"/>
  <c r="AZ26" i="3"/>
  <c r="T22" i="3"/>
  <c r="AU10" i="3"/>
  <c r="R21" i="3"/>
  <c r="N78" i="3"/>
  <c r="BJ19" i="3"/>
  <c r="AU26" i="3"/>
  <c r="BB18" i="3"/>
  <c r="T18" i="3"/>
  <c r="V12" i="3"/>
  <c r="BJ10" i="3"/>
  <c r="AQ20" i="3"/>
  <c r="BD11" i="3"/>
  <c r="N149" i="3"/>
  <c r="AX18" i="3"/>
  <c r="AL15" i="3"/>
  <c r="AN31" i="3"/>
  <c r="AN25" i="3"/>
  <c r="AT30" i="3"/>
  <c r="AV30" i="3"/>
  <c r="AT9" i="3"/>
  <c r="BC22" i="3"/>
  <c r="AZ34" i="3"/>
  <c r="BK21" i="3"/>
  <c r="AV21" i="3"/>
  <c r="AM19" i="3"/>
  <c r="AT19" i="3"/>
  <c r="AM20" i="3"/>
  <c r="AV11" i="3"/>
  <c r="AR23" i="3"/>
  <c r="BI23" i="3"/>
  <c r="AL103" i="3"/>
  <c r="BB107" i="3"/>
  <c r="AU52" i="3"/>
  <c r="AM55" i="3"/>
  <c r="BC57" i="3"/>
  <c r="AU99" i="3"/>
  <c r="AM105" i="3"/>
  <c r="BA50" i="3"/>
  <c r="AV53" i="3"/>
  <c r="AN56" i="3"/>
  <c r="BD58" i="3"/>
  <c r="AV101" i="3"/>
  <c r="AN107" i="3"/>
  <c r="BE51" i="3"/>
  <c r="AW54" i="3"/>
  <c r="AO57" i="3"/>
  <c r="BE59" i="3"/>
  <c r="AY103" i="3"/>
  <c r="AM50" i="3"/>
  <c r="BH52" i="3"/>
  <c r="AZ55" i="3"/>
  <c r="AR58" i="3"/>
  <c r="BH99" i="3"/>
  <c r="AZ105" i="3"/>
  <c r="BE103" i="3"/>
  <c r="AY53" i="3"/>
  <c r="BG58" i="3"/>
  <c r="AP59" i="3"/>
  <c r="AO101" i="3"/>
  <c r="BA51" i="3"/>
  <c r="BI56" i="3"/>
  <c r="BF53" i="3"/>
  <c r="AY54" i="3"/>
  <c r="BE107" i="3"/>
  <c r="AL55" i="3"/>
  <c r="AP103" i="3"/>
  <c r="AP105" i="3"/>
  <c r="AW103" i="3"/>
  <c r="BI53" i="3"/>
  <c r="AS59" i="3"/>
  <c r="AR51" i="3"/>
  <c r="BB56" i="3"/>
  <c r="AX105" i="3"/>
  <c r="AP54" i="3"/>
  <c r="AX59" i="3"/>
  <c r="S25" i="3"/>
  <c r="AO10" i="3"/>
  <c r="R33" i="3"/>
  <c r="U22" i="3"/>
  <c r="AD12" i="3"/>
  <c r="BI30" i="3"/>
  <c r="V16" i="3"/>
  <c r="R11" i="3"/>
  <c r="N65" i="3"/>
  <c r="N51" i="3"/>
  <c r="T17" i="3"/>
  <c r="N34" i="3"/>
  <c r="AW27" i="3"/>
  <c r="AL10" i="3"/>
  <c r="AV17" i="3"/>
  <c r="N22" i="3"/>
  <c r="AQ8" i="3"/>
  <c r="N30" i="3"/>
  <c r="N123" i="3"/>
  <c r="BG10" i="3"/>
  <c r="R9" i="3"/>
  <c r="AR30" i="3"/>
  <c r="N151" i="3"/>
  <c r="BA33" i="3"/>
  <c r="V18" i="3"/>
  <c r="AM31" i="3"/>
  <c r="BB32" i="3"/>
  <c r="K23" i="3"/>
  <c r="AW10" i="3"/>
  <c r="AL12" i="3"/>
  <c r="BA34" i="3"/>
  <c r="N87" i="3"/>
  <c r="AO18" i="3"/>
  <c r="N49" i="3"/>
  <c r="AN26" i="3"/>
  <c r="AX9" i="3"/>
  <c r="AR11" i="3"/>
  <c r="AZ22" i="3"/>
  <c r="AN21" i="3"/>
  <c r="BK19" i="3"/>
  <c r="BK11" i="3"/>
  <c r="BC23" i="3"/>
  <c r="AT107" i="3"/>
  <c r="BC54" i="3"/>
  <c r="AM99" i="3"/>
  <c r="AR50" i="3"/>
  <c r="BD55" i="3"/>
  <c r="AN101" i="3"/>
  <c r="AW51" i="3"/>
  <c r="BE56" i="3"/>
  <c r="AQ103" i="3"/>
  <c r="AZ52" i="3"/>
  <c r="BH57" i="3"/>
  <c r="AR105" i="3"/>
  <c r="BG52" i="3"/>
  <c r="AP57" i="3"/>
  <c r="BF50" i="3"/>
  <c r="BF51" i="3"/>
  <c r="BF105" i="3"/>
  <c r="BB59" i="3"/>
  <c r="AX101" i="3"/>
  <c r="BA58" i="3"/>
  <c r="AL56" i="3"/>
  <c r="BF52" i="3"/>
  <c r="N130" i="3"/>
  <c r="BG33" i="3"/>
  <c r="AQ12" i="3"/>
  <c r="BC18" i="3"/>
  <c r="BF32" i="3"/>
  <c r="BF18" i="3"/>
  <c r="BB28" i="3"/>
  <c r="AT101" i="3"/>
  <c r="AU103" i="3"/>
  <c r="BE53" i="3"/>
  <c r="AR99" i="3"/>
  <c r="AV50" i="3"/>
  <c r="AS107" i="3"/>
  <c r="V33" i="3"/>
  <c r="N152" i="3"/>
  <c r="BF27" i="3"/>
  <c r="BF28" i="3"/>
  <c r="N146" i="3"/>
  <c r="AX34" i="3"/>
  <c r="BH23" i="3"/>
  <c r="BC103" i="3"/>
  <c r="AO54" i="3"/>
  <c r="AZ99" i="3"/>
  <c r="AS56" i="3"/>
  <c r="AS53" i="3"/>
  <c r="S22" i="3"/>
  <c r="AP10" i="3"/>
  <c r="U17" i="3"/>
  <c r="BH26" i="3"/>
  <c r="AR25" i="3"/>
  <c r="AU34" i="3"/>
  <c r="AP23" i="3"/>
  <c r="AU105" i="3"/>
  <c r="BE54" i="3"/>
  <c r="AR101" i="3"/>
  <c r="BA57" i="3"/>
  <c r="BA54" i="3"/>
  <c r="N26" i="3"/>
  <c r="N144" i="3"/>
  <c r="T21" i="3"/>
  <c r="BI12" i="3"/>
  <c r="BF26" i="3"/>
  <c r="BC29" i="3"/>
  <c r="AS25" i="3"/>
  <c r="S34" i="3"/>
  <c r="N48" i="3"/>
  <c r="AM17" i="3"/>
  <c r="AV26" i="3"/>
  <c r="N54" i="3"/>
  <c r="S24" i="3"/>
  <c r="AN18" i="3"/>
  <c r="BH20" i="3"/>
  <c r="AQ27" i="3"/>
  <c r="BD28" i="3"/>
  <c r="AV12" i="3"/>
  <c r="AY26" i="3"/>
  <c r="AW22" i="3"/>
  <c r="AQ21" i="3"/>
  <c r="AQ19" i="3"/>
  <c r="AP11" i="3"/>
  <c r="AU23" i="3"/>
  <c r="AS50" i="3"/>
  <c r="AU55" i="3"/>
  <c r="BC99" i="3"/>
  <c r="BI50" i="3"/>
  <c r="AV56" i="3"/>
  <c r="BD101" i="3"/>
  <c r="AO52" i="3"/>
  <c r="AW57" i="3"/>
  <c r="BG103" i="3"/>
  <c r="AR53" i="3"/>
  <c r="AZ58" i="3"/>
  <c r="BH105" i="3"/>
  <c r="AQ54" i="3"/>
  <c r="AS103" i="3"/>
  <c r="AS52" i="3"/>
  <c r="BF55" i="3"/>
  <c r="AP50" i="3"/>
  <c r="BF107" i="3"/>
  <c r="AS105" i="3"/>
  <c r="BI59" i="3"/>
  <c r="AT57" i="3"/>
  <c r="AX53" i="3"/>
  <c r="AQ57" i="3"/>
  <c r="AO107" i="3"/>
  <c r="AX56" i="3"/>
  <c r="AW105" i="3"/>
  <c r="BF54" i="3"/>
  <c r="N55" i="3"/>
  <c r="AD16" i="3"/>
  <c r="AR32" i="3"/>
  <c r="AM9" i="3"/>
  <c r="BD18" i="3"/>
  <c r="N27" i="3"/>
  <c r="N136" i="3"/>
  <c r="AW15" i="3"/>
  <c r="BH17" i="3"/>
  <c r="AM34" i="3"/>
  <c r="AZ20" i="3"/>
  <c r="AM57" i="3"/>
  <c r="AV105" i="3"/>
  <c r="BH54" i="3"/>
  <c r="BG59" i="3"/>
  <c r="AX58" i="3"/>
  <c r="N143" i="3"/>
  <c r="BJ17" i="3"/>
  <c r="K19" i="3"/>
  <c r="V19" i="3"/>
  <c r="BA18" i="3"/>
  <c r="BD9" i="3"/>
  <c r="BA19" i="3"/>
  <c r="AM52" i="3"/>
  <c r="AV58" i="3"/>
  <c r="BG107" i="3"/>
  <c r="AQ58" i="3"/>
  <c r="AW101" i="3"/>
  <c r="AX57" i="3"/>
  <c r="N135" i="3"/>
  <c r="N35" i="3"/>
  <c r="U32" i="3"/>
  <c r="AU22" i="3"/>
  <c r="AL11" i="3"/>
  <c r="AM21" i="3"/>
  <c r="AT103" i="3"/>
  <c r="AN59" i="3"/>
  <c r="AW50" i="3"/>
  <c r="AY59" i="3"/>
  <c r="BB55" i="3"/>
  <c r="AW107" i="3"/>
  <c r="R27" i="3"/>
  <c r="V24" i="3"/>
  <c r="N89" i="3"/>
  <c r="N77" i="3"/>
  <c r="T19" i="3"/>
  <c r="BG32" i="3"/>
  <c r="U21" i="3"/>
  <c r="BA8" i="3"/>
  <c r="BB29" i="3"/>
  <c r="AM22" i="3"/>
  <c r="AY18" i="3"/>
  <c r="AD14" i="3"/>
  <c r="N75" i="3"/>
  <c r="AU33" i="3"/>
  <c r="AU8" i="3"/>
  <c r="AN34" i="3"/>
  <c r="AV10" i="3"/>
  <c r="AU21" i="3"/>
  <c r="AV15" i="3"/>
  <c r="AN33" i="3"/>
  <c r="BJ26" i="3"/>
  <c r="AX20" i="3"/>
  <c r="BH25" i="3"/>
  <c r="AQ31" i="3"/>
  <c r="BA22" i="3"/>
  <c r="AZ14" i="3"/>
  <c r="AQ28" i="3"/>
  <c r="BE20" i="3"/>
  <c r="AQ23" i="3"/>
  <c r="AL101" i="3"/>
  <c r="AU51" i="3"/>
  <c r="BC56" i="3"/>
  <c r="AM103" i="3"/>
  <c r="AV52" i="3"/>
  <c r="BD57" i="3"/>
  <c r="AN105" i="3"/>
  <c r="AW53" i="3"/>
  <c r="BE58" i="3"/>
  <c r="AQ107" i="3"/>
  <c r="AZ54" i="3"/>
  <c r="BH59" i="3"/>
  <c r="AO99" i="3"/>
  <c r="BG56" i="3"/>
  <c r="BI54" i="3"/>
  <c r="AL53" i="3"/>
  <c r="BI51" i="3"/>
  <c r="BF99" i="3"/>
  <c r="U29" i="3"/>
  <c r="AP26" i="3"/>
  <c r="S10" i="3"/>
  <c r="N103" i="3"/>
  <c r="BJ18" i="3"/>
  <c r="AU27" i="3"/>
  <c r="AQ17" i="3"/>
  <c r="BJ29" i="3"/>
  <c r="BJ21" i="3"/>
  <c r="BA23" i="3"/>
  <c r="BC51" i="3"/>
  <c r="BD52" i="3"/>
  <c r="AO59" i="3"/>
  <c r="AY57" i="3"/>
  <c r="BB53" i="3"/>
  <c r="BE101" i="3"/>
  <c r="N25" i="3"/>
  <c r="BH29" i="3"/>
  <c r="K20" i="3"/>
  <c r="BK12" i="3"/>
  <c r="BB20" i="3"/>
  <c r="BD30" i="3"/>
  <c r="AY20" i="3"/>
  <c r="AU57" i="3"/>
  <c r="BD105" i="3"/>
  <c r="AR55" i="3"/>
  <c r="AP99" i="3"/>
  <c r="AT54" i="3"/>
  <c r="BA103" i="3"/>
  <c r="N20" i="3"/>
  <c r="N52" i="3"/>
  <c r="R15" i="3"/>
  <c r="AV31" i="3"/>
  <c r="BE30" i="3"/>
  <c r="AQ9" i="3"/>
  <c r="BC11" i="3"/>
  <c r="AM58" i="3"/>
  <c r="AV107" i="3"/>
  <c r="BH55" i="3"/>
  <c r="BI101" i="3"/>
  <c r="BI107" i="3"/>
  <c r="AP58" i="3"/>
  <c r="N67" i="3"/>
  <c r="AP12" i="3"/>
  <c r="K16" i="3"/>
  <c r="U24" i="3"/>
  <c r="AY17" i="3"/>
  <c r="T30" i="3"/>
  <c r="BI15" i="3"/>
  <c r="AQ26" i="3"/>
  <c r="BC30" i="3"/>
  <c r="AR12" i="3"/>
  <c r="BE32" i="3"/>
  <c r="N32" i="3"/>
  <c r="BK10" i="3"/>
  <c r="AO15" i="3"/>
  <c r="R12" i="3"/>
  <c r="N83" i="3"/>
  <c r="AP17" i="3"/>
  <c r="N125" i="3"/>
  <c r="BD31" i="3"/>
  <c r="BB21" i="3"/>
  <c r="AQ18" i="3"/>
  <c r="BC17" i="3"/>
  <c r="BB33" i="3"/>
  <c r="AT8" i="3"/>
  <c r="AW9" i="3"/>
  <c r="AY34" i="3"/>
  <c r="BD21" i="3"/>
  <c r="BD19" i="3"/>
  <c r="BE11" i="3"/>
  <c r="AT23" i="3"/>
  <c r="BB105" i="3"/>
  <c r="AM54" i="3"/>
  <c r="AU59" i="3"/>
  <c r="BC107" i="3"/>
  <c r="AN55" i="3"/>
  <c r="AV99" i="3"/>
  <c r="BB50" i="3"/>
  <c r="AO56" i="3"/>
  <c r="AY101" i="3"/>
  <c r="BH51" i="3"/>
  <c r="AR57" i="3"/>
  <c r="AZ103" i="3"/>
  <c r="AY51" i="3"/>
  <c r="AP53" i="3"/>
  <c r="AN50" i="3"/>
  <c r="AW99" i="3"/>
  <c r="AO103" i="3"/>
  <c r="AT58" i="3"/>
  <c r="BG57" i="3"/>
  <c r="AS57" i="3"/>
  <c r="BB54" i="3"/>
  <c r="AL51" i="3"/>
  <c r="BF58" i="3"/>
  <c r="N129" i="3"/>
  <c r="R23" i="3"/>
  <c r="N45" i="3"/>
  <c r="N37" i="3"/>
  <c r="AD24" i="3"/>
  <c r="AU29" i="3"/>
  <c r="N113" i="3"/>
  <c r="AY33" i="3"/>
  <c r="BG18" i="3"/>
  <c r="BC10" i="3"/>
  <c r="AL32" i="3"/>
  <c r="K25" i="3"/>
  <c r="AR8" i="3"/>
  <c r="BD12" i="3"/>
  <c r="AV22" i="3"/>
  <c r="AN8" i="3"/>
  <c r="BI34" i="3"/>
  <c r="BI25" i="3"/>
  <c r="BI27" i="3"/>
  <c r="AS26" i="3"/>
  <c r="R24" i="3"/>
  <c r="AP18" i="3"/>
  <c r="R28" i="3"/>
  <c r="AW18" i="3"/>
  <c r="AL16" i="3"/>
  <c r="AQ22" i="3"/>
  <c r="AQ14" i="3"/>
  <c r="AL21" i="3"/>
  <c r="AL19" i="3"/>
  <c r="BA11" i="3"/>
  <c r="BK23" i="3"/>
  <c r="AL107" i="3"/>
  <c r="AU54" i="3"/>
  <c r="BC59" i="3"/>
  <c r="AS51" i="3"/>
  <c r="AV55" i="3"/>
  <c r="BD99" i="3"/>
  <c r="AM51" i="3"/>
  <c r="AW56" i="3"/>
  <c r="BG101" i="3"/>
  <c r="AR52" i="3"/>
  <c r="AZ57" i="3"/>
  <c r="BH103" i="3"/>
  <c r="AQ52" i="3"/>
  <c r="AP55" i="3"/>
  <c r="AO50" i="3"/>
  <c r="AO105" i="3"/>
  <c r="BI103" i="3"/>
  <c r="AL59" i="3"/>
  <c r="BA99" i="3"/>
  <c r="BI57" i="3"/>
  <c r="AT55" i="3"/>
  <c r="AP52" i="3"/>
  <c r="AY58" i="3"/>
  <c r="AN58" i="3"/>
  <c r="AY107" i="3"/>
  <c r="BI99" i="3"/>
  <c r="BA55" i="3"/>
  <c r="BA52" i="3"/>
  <c r="AX55" i="3"/>
  <c r="AD13" i="3"/>
  <c r="BK18" i="3"/>
  <c r="AR9" i="3"/>
  <c r="AO12" i="3"/>
  <c r="AM16" i="3"/>
  <c r="BI33" i="3"/>
  <c r="AX21" i="3"/>
  <c r="BB101" i="3"/>
  <c r="AN53" i="3"/>
  <c r="AW59" i="3"/>
  <c r="BF101" i="3"/>
  <c r="AY52" i="3"/>
  <c r="AY50" i="3"/>
  <c r="N24" i="3"/>
  <c r="AX12" i="3"/>
  <c r="BJ32" i="3"/>
  <c r="N104" i="3"/>
  <c r="N64" i="3"/>
  <c r="N122" i="3"/>
  <c r="AN11" i="3"/>
  <c r="AN30" i="3"/>
  <c r="BG19" i="3"/>
  <c r="BC52" i="3"/>
  <c r="BD53" i="3"/>
  <c r="AQ99" i="3"/>
  <c r="BA105" i="3"/>
  <c r="AY56" i="3"/>
  <c r="AL52" i="3"/>
  <c r="AT10" i="3"/>
  <c r="AX10" i="3"/>
  <c r="AP29" i="3"/>
  <c r="AO29" i="3"/>
  <c r="BA29" i="3"/>
  <c r="AX26" i="3"/>
  <c r="AL26" i="3"/>
  <c r="BE26" i="3"/>
  <c r="AQ33" i="3"/>
  <c r="AX33" i="3"/>
  <c r="AW33" i="3"/>
  <c r="AM33" i="3"/>
  <c r="AZ19" i="3"/>
  <c r="AS19" i="3"/>
  <c r="BE19" i="3"/>
  <c r="BF19" i="3"/>
  <c r="AV19" i="3"/>
  <c r="AY11" i="3"/>
  <c r="BG11" i="3"/>
  <c r="AQ11" i="3"/>
  <c r="AT11" i="3"/>
  <c r="BE15" i="3"/>
  <c r="AS15" i="3"/>
  <c r="BD15" i="3"/>
  <c r="BJ15" i="3"/>
  <c r="AM15" i="3"/>
  <c r="AT15" i="3"/>
  <c r="BG15" i="3"/>
  <c r="BC15" i="3"/>
  <c r="BB15" i="3"/>
  <c r="AU25" i="3"/>
  <c r="AV25" i="3"/>
  <c r="AT25" i="3"/>
  <c r="AX25" i="3"/>
  <c r="BG25" i="3"/>
  <c r="AY25" i="3"/>
  <c r="BE8" i="3"/>
  <c r="AX8" i="3"/>
  <c r="AZ8" i="3"/>
  <c r="AP8" i="3"/>
  <c r="AO8" i="3"/>
  <c r="AS8" i="3"/>
  <c r="BI8" i="3"/>
  <c r="AW8" i="3"/>
  <c r="AL8" i="3"/>
  <c r="BF8" i="3"/>
  <c r="AO31" i="3"/>
  <c r="BF31" i="3"/>
  <c r="BJ31" i="3"/>
  <c r="AP31" i="3"/>
  <c r="BE31" i="3"/>
  <c r="AR31" i="3"/>
  <c r="AX31" i="3"/>
  <c r="AL31" i="3"/>
  <c r="AU31" i="3"/>
  <c r="BG31" i="3"/>
  <c r="AR18" i="3"/>
  <c r="AS18" i="3"/>
  <c r="AL18" i="3"/>
  <c r="AT18" i="3"/>
  <c r="BE18" i="3"/>
  <c r="AW21" i="3"/>
  <c r="BE21" i="3"/>
  <c r="AY21" i="3"/>
  <c r="BF21" i="3"/>
  <c r="AZ21" i="3"/>
  <c r="AT21" i="3"/>
  <c r="BI21" i="3"/>
  <c r="AR21" i="3"/>
  <c r="AO21" i="3"/>
  <c r="AS21" i="3"/>
  <c r="AR28" i="3"/>
  <c r="BK28" i="3"/>
  <c r="AL28" i="3"/>
  <c r="AX28" i="3"/>
  <c r="AS28" i="3"/>
  <c r="BI28" i="3"/>
  <c r="AW28" i="3"/>
  <c r="AV28" i="3"/>
  <c r="BJ28" i="3"/>
  <c r="AO28" i="3"/>
  <c r="AZ28" i="3"/>
  <c r="BH28" i="3"/>
  <c r="BD23" i="3"/>
  <c r="AV23" i="3"/>
  <c r="AS23" i="3"/>
  <c r="AN23" i="3"/>
  <c r="BJ23" i="3"/>
  <c r="AO23" i="3"/>
  <c r="AW23" i="3"/>
  <c r="AL23" i="3"/>
  <c r="AW30" i="3"/>
  <c r="BG30" i="3"/>
  <c r="BA30" i="3"/>
  <c r="AX30" i="3"/>
  <c r="BF30" i="3"/>
  <c r="AY30" i="3"/>
  <c r="AU30" i="3"/>
  <c r="AM30" i="3"/>
  <c r="AQ30" i="3"/>
  <c r="AO30" i="3"/>
  <c r="BK17" i="3"/>
  <c r="BE17" i="3"/>
  <c r="AL17" i="3"/>
  <c r="BA17" i="3"/>
  <c r="BF17" i="3"/>
  <c r="AU17" i="3"/>
  <c r="BB17" i="3"/>
  <c r="AR17" i="3"/>
  <c r="AX17" i="3"/>
  <c r="AP27" i="3"/>
  <c r="AL27" i="3"/>
  <c r="BC27" i="3"/>
  <c r="AN27" i="3"/>
  <c r="BG27" i="3"/>
  <c r="BH27" i="3"/>
  <c r="BB27" i="3"/>
  <c r="BE27" i="3"/>
  <c r="AT27" i="3"/>
  <c r="AS27" i="3"/>
  <c r="AR27" i="3"/>
  <c r="AM27" i="3"/>
  <c r="BJ9" i="3"/>
  <c r="BC9" i="3"/>
  <c r="AP9" i="3"/>
  <c r="BE9" i="3"/>
  <c r="BA9" i="3"/>
  <c r="AO9" i="3"/>
  <c r="AN9" i="3"/>
  <c r="AY9" i="3"/>
  <c r="BH9" i="3"/>
  <c r="AZ9" i="3"/>
  <c r="AU9" i="3"/>
  <c r="AV9" i="3"/>
  <c r="AL9" i="3"/>
  <c r="BF9" i="3"/>
  <c r="AO34" i="3"/>
  <c r="AQ34" i="3"/>
  <c r="AT34" i="3"/>
  <c r="BK34" i="3"/>
  <c r="BE34" i="3"/>
  <c r="BD34" i="3"/>
  <c r="AR34" i="3"/>
  <c r="BC34" i="3"/>
  <c r="BH32" i="3"/>
  <c r="BA32" i="3"/>
  <c r="BD32" i="3"/>
  <c r="AN32" i="3"/>
  <c r="AP32" i="3"/>
  <c r="BC32" i="3"/>
  <c r="AW32" i="3"/>
  <c r="BK32" i="3"/>
  <c r="AM32" i="3"/>
  <c r="AX32" i="3"/>
  <c r="AY32" i="3"/>
  <c r="AZ32" i="3"/>
  <c r="AQ32" i="3"/>
  <c r="AT32" i="3"/>
  <c r="AU32" i="3"/>
  <c r="AV32" i="3"/>
  <c r="BI32" i="3"/>
  <c r="BA12" i="3"/>
  <c r="AS12" i="3"/>
  <c r="BG12" i="3"/>
  <c r="AT12" i="3"/>
  <c r="BH12" i="3"/>
  <c r="AN12" i="3"/>
  <c r="AZ12" i="3"/>
  <c r="AY12" i="3"/>
  <c r="AM12" i="3"/>
  <c r="BC12" i="3"/>
  <c r="AU12" i="3"/>
  <c r="BE12" i="3"/>
  <c r="BJ12" i="3"/>
  <c r="BF12" i="3"/>
  <c r="AW12" i="3"/>
  <c r="BB12" i="3"/>
  <c r="BE16" i="3"/>
  <c r="BI16" i="3"/>
  <c r="BG16" i="3"/>
  <c r="BH16" i="3"/>
  <c r="AO16" i="3"/>
  <c r="AS16" i="3"/>
  <c r="AQ16" i="3"/>
  <c r="AU16" i="3"/>
  <c r="BK16" i="3"/>
  <c r="BC16" i="3"/>
  <c r="AV16" i="3"/>
  <c r="BD16" i="3"/>
  <c r="AX16" i="3"/>
  <c r="AN16" i="3"/>
  <c r="BB16" i="3"/>
  <c r="AT16" i="3"/>
  <c r="AZ16" i="3"/>
  <c r="BF16" i="3"/>
  <c r="AP16" i="3"/>
  <c r="AW16" i="3"/>
  <c r="AR16" i="3"/>
  <c r="BJ16" i="3"/>
  <c r="AY16" i="3"/>
  <c r="BA16" i="3"/>
  <c r="AN14" i="3"/>
  <c r="BB14" i="3"/>
  <c r="AY14" i="3"/>
  <c r="AR14" i="3"/>
  <c r="AV14" i="3"/>
  <c r="AX14" i="3"/>
  <c r="AP14" i="3"/>
  <c r="AT14" i="3"/>
  <c r="AS14" i="3"/>
  <c r="AW14" i="3"/>
  <c r="BK14" i="3"/>
  <c r="BD14" i="3"/>
  <c r="BI14" i="3"/>
  <c r="BJ14" i="3"/>
  <c r="AL14" i="3"/>
  <c r="BE14" i="3"/>
  <c r="BC14" i="3"/>
  <c r="BH14" i="3"/>
  <c r="BA14" i="3"/>
  <c r="AU14" i="3"/>
  <c r="AM14" i="3"/>
  <c r="BG14" i="3"/>
  <c r="AO14" i="3"/>
  <c r="BF14" i="3"/>
  <c r="BI24" i="3"/>
  <c r="AS24" i="3"/>
  <c r="BJ24" i="3"/>
  <c r="AX24" i="3"/>
  <c r="AZ24" i="3"/>
  <c r="AY24" i="3"/>
  <c r="AP24" i="3"/>
  <c r="AR24" i="3"/>
  <c r="AU24" i="3"/>
  <c r="BB24" i="3"/>
  <c r="BE24" i="3"/>
  <c r="AQ24" i="3"/>
  <c r="AN24" i="3"/>
  <c r="BC24" i="3"/>
  <c r="AT24" i="3"/>
  <c r="BK24" i="3"/>
  <c r="AW24" i="3"/>
  <c r="AM24" i="3"/>
  <c r="BG24" i="3"/>
  <c r="AO24" i="3"/>
  <c r="BF24" i="3"/>
  <c r="BH24" i="3"/>
  <c r="AL24" i="3"/>
  <c r="BD24" i="3"/>
  <c r="BA24" i="3"/>
  <c r="AV24" i="3"/>
  <c r="BD13" i="3"/>
  <c r="AY13" i="3"/>
  <c r="AN13" i="3"/>
  <c r="AV13" i="3"/>
  <c r="BH13" i="3"/>
  <c r="BI13" i="3"/>
  <c r="BG13" i="3"/>
  <c r="AQ13" i="3"/>
  <c r="AR13" i="3"/>
  <c r="AM13" i="3"/>
  <c r="AO13" i="3"/>
  <c r="BC13" i="3"/>
  <c r="AW13" i="3"/>
  <c r="BF13" i="3"/>
  <c r="AX13" i="3"/>
  <c r="AP13" i="3"/>
  <c r="AU13" i="3"/>
  <c r="AZ13" i="3"/>
  <c r="BB13" i="3"/>
  <c r="BJ13" i="3"/>
  <c r="AT13" i="3"/>
  <c r="BE13" i="3"/>
  <c r="AL13" i="3"/>
  <c r="BK13" i="3"/>
  <c r="BA13" i="3"/>
  <c r="AS13" i="3"/>
  <c r="AW111" i="3" l="1"/>
  <c r="AW113" i="3" s="1"/>
  <c r="AW114" i="3" s="1"/>
  <c r="AV111" i="3"/>
  <c r="AV113" i="3" s="1"/>
  <c r="AV114" i="3" s="1"/>
  <c r="AU111" i="3"/>
  <c r="AU113" i="3" s="1"/>
  <c r="AU114" i="3" s="1"/>
  <c r="AT111" i="3"/>
  <c r="AT113" i="3" s="1"/>
  <c r="AT114" i="3" s="1"/>
  <c r="AS111" i="3"/>
  <c r="AS113" i="3" s="1"/>
  <c r="AS114" i="3" s="1"/>
  <c r="AX114" i="3" l="1"/>
</calcChain>
</file>

<file path=xl/sharedStrings.xml><?xml version="1.0" encoding="utf-8"?>
<sst xmlns="http://schemas.openxmlformats.org/spreadsheetml/2006/main" count="917" uniqueCount="498">
  <si>
    <t>k1</t>
  </si>
  <si>
    <t>k2</t>
  </si>
  <si>
    <t>theta</t>
  </si>
  <si>
    <t>rho</t>
  </si>
  <si>
    <t>omega</t>
  </si>
  <si>
    <t>VarianceATM</t>
  </si>
  <si>
    <t>VarianceSkew</t>
  </si>
  <si>
    <t>VarianceCurvature</t>
  </si>
  <si>
    <t>T1</t>
  </si>
  <si>
    <t>T</t>
  </si>
  <si>
    <t>T2</t>
  </si>
  <si>
    <t>dt</t>
  </si>
  <si>
    <t>Forward</t>
  </si>
  <si>
    <t>Mode Avelaneda</t>
  </si>
  <si>
    <t>Today</t>
  </si>
  <si>
    <t>Strike</t>
  </si>
  <si>
    <t>Spot</t>
  </si>
  <si>
    <t>F</t>
  </si>
  <si>
    <t>NbLegendre</t>
  </si>
  <si>
    <t>Forwards_Step</t>
  </si>
  <si>
    <t>Maturité</t>
  </si>
  <si>
    <t>Variance Swap market</t>
  </si>
  <si>
    <t>Methode d'interpolation</t>
  </si>
  <si>
    <t>Variance Swap Market</t>
  </si>
  <si>
    <t>IntegrationFactor</t>
  </si>
  <si>
    <t>Option/Vol</t>
  </si>
  <si>
    <t>Future</t>
  </si>
  <si>
    <t>Settlement</t>
  </si>
  <si>
    <t>Maturity</t>
  </si>
  <si>
    <t>VarSwap</t>
  </si>
  <si>
    <t>Variance swaps</t>
  </si>
  <si>
    <t>Maturite(année)</t>
  </si>
  <si>
    <t>Maturity(Années)</t>
  </si>
  <si>
    <t>Tenor</t>
  </si>
  <si>
    <t>Forward Index</t>
  </si>
  <si>
    <t>Spot Index</t>
  </si>
  <si>
    <t>Futur de VIX Like</t>
  </si>
  <si>
    <t>Option sur Futur de VIX Like</t>
  </si>
  <si>
    <t>Variance Forward brute</t>
  </si>
  <si>
    <t>VolSwap</t>
  </si>
  <si>
    <t>base(bp)</t>
  </si>
  <si>
    <t>alpha (volvol decroissance)</t>
  </si>
  <si>
    <t xml:space="preserve">market </t>
  </si>
  <si>
    <t>BID</t>
  </si>
  <si>
    <t>ASK</t>
  </si>
  <si>
    <t xml:space="preserve">MATURITE V2X </t>
  </si>
  <si>
    <t>Type</t>
  </si>
  <si>
    <t>Calls</t>
  </si>
  <si>
    <t>Puts</t>
  </si>
  <si>
    <t>Ticker</t>
  </si>
  <si>
    <t>Bid</t>
  </si>
  <si>
    <t>Ask</t>
  </si>
  <si>
    <t>Last</t>
  </si>
  <si>
    <t>Volm</t>
  </si>
  <si>
    <t>OInt</t>
  </si>
  <si>
    <t>V2X 4 C13</t>
  </si>
  <si>
    <t>V2X 4 P13</t>
  </si>
  <si>
    <t>V2X 4 C14</t>
  </si>
  <si>
    <t>V2X 4 P14</t>
  </si>
  <si>
    <t>V2X 4 C15</t>
  </si>
  <si>
    <t>V2X 4 P15</t>
  </si>
  <si>
    <t>V2X 4 C16</t>
  </si>
  <si>
    <t>V2X 4 P16</t>
  </si>
  <si>
    <t>V2X 4 C17</t>
  </si>
  <si>
    <t>V2X 4 P17</t>
  </si>
  <si>
    <t>V2X 4 C18</t>
  </si>
  <si>
    <t>V2X 4 P18</t>
  </si>
  <si>
    <t>V2X 4 C19</t>
  </si>
  <si>
    <t>V2X 4 P19</t>
  </si>
  <si>
    <t>V2X 4 C20</t>
  </si>
  <si>
    <t>V2X 4 P20</t>
  </si>
  <si>
    <t>V2X 4 C21</t>
  </si>
  <si>
    <t>V2X 4 P21</t>
  </si>
  <si>
    <t>V2X 4 C22</t>
  </si>
  <si>
    <t>V2X 4 P22</t>
  </si>
  <si>
    <t>V2X 4 C23</t>
  </si>
  <si>
    <t>V2X 4 P23</t>
  </si>
  <si>
    <t>V2X 4 C24</t>
  </si>
  <si>
    <t>V2X 4 P24</t>
  </si>
  <si>
    <t>V2X 4 C25</t>
  </si>
  <si>
    <t>V2X 4 P25</t>
  </si>
  <si>
    <t>V2X 4 C26</t>
  </si>
  <si>
    <t>V2X 4 P26</t>
  </si>
  <si>
    <t>V2X 4 C27</t>
  </si>
  <si>
    <t>V2X 4 P27</t>
  </si>
  <si>
    <t>V2X 4 C28</t>
  </si>
  <si>
    <t>V2X 4 P28</t>
  </si>
  <si>
    <t>V2X 4 C29</t>
  </si>
  <si>
    <t>V2X 4 P29</t>
  </si>
  <si>
    <t>V2X 5 C13</t>
  </si>
  <si>
    <t>V2X 5 P13</t>
  </si>
  <si>
    <t>V2X 5 C14</t>
  </si>
  <si>
    <t>V2X 5 P14</t>
  </si>
  <si>
    <t>V2X 5 C15</t>
  </si>
  <si>
    <t>V2X 5 P15</t>
  </si>
  <si>
    <t>V2X 5 C16</t>
  </si>
  <si>
    <t>V2X 5 P16</t>
  </si>
  <si>
    <t>V2X 5 C17</t>
  </si>
  <si>
    <t>V2X 5 P17</t>
  </si>
  <si>
    <t>V2X 5 C18</t>
  </si>
  <si>
    <t>V2X 5 P18</t>
  </si>
  <si>
    <t>V2X 5 C19</t>
  </si>
  <si>
    <t>V2X 5 P19</t>
  </si>
  <si>
    <t>V2X 5 C20</t>
  </si>
  <si>
    <t>V2X 5 P20</t>
  </si>
  <si>
    <t>V2X 5 C21</t>
  </si>
  <si>
    <t>V2X 5 P21</t>
  </si>
  <si>
    <t>V2X 5 C22</t>
  </si>
  <si>
    <t>V2X 5 P22</t>
  </si>
  <si>
    <t>V2X 5 C23</t>
  </si>
  <si>
    <t>V2X 5 P23</t>
  </si>
  <si>
    <t>V2X 5 C24</t>
  </si>
  <si>
    <t>V2X 5 P24</t>
  </si>
  <si>
    <t>V2X 5 C25</t>
  </si>
  <si>
    <t>V2X 5 P25</t>
  </si>
  <si>
    <t>V2X 5 C26</t>
  </si>
  <si>
    <t>V2X 5 P26</t>
  </si>
  <si>
    <t>V2X 5 C27</t>
  </si>
  <si>
    <t>V2X 5 P27</t>
  </si>
  <si>
    <t>V2X 5 C28</t>
  </si>
  <si>
    <t>V2X 5 P28</t>
  </si>
  <si>
    <t>V2X 5 C29</t>
  </si>
  <si>
    <t>V2X 5 P29</t>
  </si>
  <si>
    <t>V2X 6 C12</t>
  </si>
  <si>
    <t>V2X 6 P12</t>
  </si>
  <si>
    <t>V2X 6 C13</t>
  </si>
  <si>
    <t>V2X 6 P13</t>
  </si>
  <si>
    <t>V2X 6 C14</t>
  </si>
  <si>
    <t>V2X 6 P14</t>
  </si>
  <si>
    <t>V2X 6 C15</t>
  </si>
  <si>
    <t>V2X 6 P15</t>
  </si>
  <si>
    <t>V2X 6 C16</t>
  </si>
  <si>
    <t>V2X 6 P16</t>
  </si>
  <si>
    <t>V2X 6 C17</t>
  </si>
  <si>
    <t>V2X 6 P17</t>
  </si>
  <si>
    <t>V2X 6 C18</t>
  </si>
  <si>
    <t>V2X 6 P18</t>
  </si>
  <si>
    <t>V2X 6 C19</t>
  </si>
  <si>
    <t>V2X 6 P19</t>
  </si>
  <si>
    <t>V2X 6 C20</t>
  </si>
  <si>
    <t>V2X 6 P20</t>
  </si>
  <si>
    <t>V2X 6 C21</t>
  </si>
  <si>
    <t>V2X 6 P21</t>
  </si>
  <si>
    <t>V2X 6 C22</t>
  </si>
  <si>
    <t>V2X 6 P22</t>
  </si>
  <si>
    <t>V2X 6 C23</t>
  </si>
  <si>
    <t>V2X 6 P23</t>
  </si>
  <si>
    <t>V2X 6 C24</t>
  </si>
  <si>
    <t>V2X 6 P24</t>
  </si>
  <si>
    <t>V2X 6 C25</t>
  </si>
  <si>
    <t>V2X 6 P25</t>
  </si>
  <si>
    <t>V2X 6 C26</t>
  </si>
  <si>
    <t>V2X 6 P26</t>
  </si>
  <si>
    <t>V2X 6 C27</t>
  </si>
  <si>
    <t>V2X 6 P27</t>
  </si>
  <si>
    <t>V2X 6 C28</t>
  </si>
  <si>
    <t>V2X 6 P28</t>
  </si>
  <si>
    <t>V2X 6 C29</t>
  </si>
  <si>
    <t>V2X 6 P29</t>
  </si>
  <si>
    <t>V2X 7 C12</t>
  </si>
  <si>
    <t>V2X 7 P12</t>
  </si>
  <si>
    <t>V2X 7 C13</t>
  </si>
  <si>
    <t>V2X 7 P13</t>
  </si>
  <si>
    <t>V2X 7 C14</t>
  </si>
  <si>
    <t>V2X 7 P14</t>
  </si>
  <si>
    <t>V2X 7 C15</t>
  </si>
  <si>
    <t>V2X 7 P15</t>
  </si>
  <si>
    <t>V2X 7 C16</t>
  </si>
  <si>
    <t>V2X 7 P16</t>
  </si>
  <si>
    <t>V2X 7 C17</t>
  </si>
  <si>
    <t>V2X 7 P17</t>
  </si>
  <si>
    <t>V2X 7 C18</t>
  </si>
  <si>
    <t>V2X 7 P18</t>
  </si>
  <si>
    <t>V2X 7 C19</t>
  </si>
  <si>
    <t>V2X 7 P19</t>
  </si>
  <si>
    <t>V2X 7 C20</t>
  </si>
  <si>
    <t>V2X 7 P20</t>
  </si>
  <si>
    <t>V2X 7 C21</t>
  </si>
  <si>
    <t>V2X 7 P21</t>
  </si>
  <si>
    <t>V2X 7 C22</t>
  </si>
  <si>
    <t>V2X 7 P22</t>
  </si>
  <si>
    <t>V2X 7 C23</t>
  </si>
  <si>
    <t>V2X 7 P23</t>
  </si>
  <si>
    <t>V2X 7 C24</t>
  </si>
  <si>
    <t>V2X 7 P24</t>
  </si>
  <si>
    <t>V2X 7 C25</t>
  </si>
  <si>
    <t>V2X 7 P25</t>
  </si>
  <si>
    <t>V2X 7 C26</t>
  </si>
  <si>
    <t>V2X 7 P26</t>
  </si>
  <si>
    <t>V2X 7 C27</t>
  </si>
  <si>
    <t>V2X 7 P27</t>
  </si>
  <si>
    <t>V2X 7 C28</t>
  </si>
  <si>
    <t>V2X 7 P28</t>
  </si>
  <si>
    <t>V2X 7 C29</t>
  </si>
  <si>
    <t>V2X 7 P29</t>
  </si>
  <si>
    <t>V2X 8 C14</t>
  </si>
  <si>
    <t>V2X 8 P14</t>
  </si>
  <si>
    <t>V2X 8 C15</t>
  </si>
  <si>
    <t>V2X 8 P15</t>
  </si>
  <si>
    <t>V2X 8 C16</t>
  </si>
  <si>
    <t>V2X 8 P16</t>
  </si>
  <si>
    <t>V2X 8 C17</t>
  </si>
  <si>
    <t>V2X 8 P17</t>
  </si>
  <si>
    <t>V2X 8 C18</t>
  </si>
  <si>
    <t>V2X 8 P18</t>
  </si>
  <si>
    <t>V2X 8 C19</t>
  </si>
  <si>
    <t>V2X 8 P19</t>
  </si>
  <si>
    <t>V2X 8 C20</t>
  </si>
  <si>
    <t>V2X 8 P20</t>
  </si>
  <si>
    <t>V2X 8 C21</t>
  </si>
  <si>
    <t>V2X 8 P21</t>
  </si>
  <si>
    <t>V2X 8 C22</t>
  </si>
  <si>
    <t>V2X 8 P22</t>
  </si>
  <si>
    <t>V2X 8 C23</t>
  </si>
  <si>
    <t>V2X 8 P23</t>
  </si>
  <si>
    <t>V2X 8 C24</t>
  </si>
  <si>
    <t>V2X 8 P24</t>
  </si>
  <si>
    <t>V2X 8 C25</t>
  </si>
  <si>
    <t>V2X 8 P25</t>
  </si>
  <si>
    <t>V2X 8 C26</t>
  </si>
  <si>
    <t>V2X 8 P26</t>
  </si>
  <si>
    <t>V2X 8 C27</t>
  </si>
  <si>
    <t>V2X 8 P27</t>
  </si>
  <si>
    <t>V2X 8 C28</t>
  </si>
  <si>
    <t>V2X 8 P28</t>
  </si>
  <si>
    <t>V2X 8 C29</t>
  </si>
  <si>
    <t>V2X 8 P29</t>
  </si>
  <si>
    <t>V2X 9 C12</t>
  </si>
  <si>
    <t>V2X 9 P12</t>
  </si>
  <si>
    <t>V2X 9 C13</t>
  </si>
  <si>
    <t>V2X 9 P13</t>
  </si>
  <si>
    <t>V2X 9 C14</t>
  </si>
  <si>
    <t>V2X 9 P14</t>
  </si>
  <si>
    <t>V2X 9 C15</t>
  </si>
  <si>
    <t>V2X 9 P15</t>
  </si>
  <si>
    <t>V2X 9 C16</t>
  </si>
  <si>
    <t>V2X 9 P16</t>
  </si>
  <si>
    <t>V2X 9 C17</t>
  </si>
  <si>
    <t>V2X 9 P17</t>
  </si>
  <si>
    <t>V2X 9 C18</t>
  </si>
  <si>
    <t>V2X 9 P18</t>
  </si>
  <si>
    <t>V2X 9 C19</t>
  </si>
  <si>
    <t>V2X 9 P19</t>
  </si>
  <si>
    <t>V2X 9 C20</t>
  </si>
  <si>
    <t>V2X 9 P20</t>
  </si>
  <si>
    <t>V2X 9 C21</t>
  </si>
  <si>
    <t>V2X 9 P21</t>
  </si>
  <si>
    <t>V2X 9 C22</t>
  </si>
  <si>
    <t>V2X 9 P22</t>
  </si>
  <si>
    <t>V2X 9 C23</t>
  </si>
  <si>
    <t>V2X 9 P23</t>
  </si>
  <si>
    <t>V2X 9 C24</t>
  </si>
  <si>
    <t>V2X 9 P24</t>
  </si>
  <si>
    <t>V2X 9 C25</t>
  </si>
  <si>
    <t>V2X 9 P25</t>
  </si>
  <si>
    <t>V2X 9 C26</t>
  </si>
  <si>
    <t>V2X 9 P26</t>
  </si>
  <si>
    <t>V2X 9 C27</t>
  </si>
  <si>
    <t>V2X 9 P27</t>
  </si>
  <si>
    <t>V2X 9 C28</t>
  </si>
  <si>
    <t>V2X 9 P28</t>
  </si>
  <si>
    <t>V2X 9 C29</t>
  </si>
  <si>
    <t>V2X 9 P29</t>
  </si>
  <si>
    <t>V2X 10 C12</t>
  </si>
  <si>
    <t>V2X 10 P12</t>
  </si>
  <si>
    <t>V2X 10 C13</t>
  </si>
  <si>
    <t>V2X 10 P13</t>
  </si>
  <si>
    <t>V2X 10 C14</t>
  </si>
  <si>
    <t>V2X 10 P14</t>
  </si>
  <si>
    <t>V2X 10 C15</t>
  </si>
  <si>
    <t>V2X 10 P15</t>
  </si>
  <si>
    <t>V2X 10 C16</t>
  </si>
  <si>
    <t>V2X 10 P16</t>
  </si>
  <si>
    <t>V2X 10 C17</t>
  </si>
  <si>
    <t>V2X 10 P17</t>
  </si>
  <si>
    <t>V2X 10 C18</t>
  </si>
  <si>
    <t>V2X 10 P18</t>
  </si>
  <si>
    <t>V2X 10 C19</t>
  </si>
  <si>
    <t>V2X 10 P19</t>
  </si>
  <si>
    <t>V2X 10 C20</t>
  </si>
  <si>
    <t>V2X 10 P20</t>
  </si>
  <si>
    <t>V2X 10 C21</t>
  </si>
  <si>
    <t>V2X 10 P21</t>
  </si>
  <si>
    <t>V2X 10 C22</t>
  </si>
  <si>
    <t>V2X 10 P22</t>
  </si>
  <si>
    <t>V2X 10 C23</t>
  </si>
  <si>
    <t>V2X 10 P23</t>
  </si>
  <si>
    <t>V2X 10 C24</t>
  </si>
  <si>
    <t>V2X 10 P24</t>
  </si>
  <si>
    <t>V2X 10 C25</t>
  </si>
  <si>
    <t>V2X 10 P25</t>
  </si>
  <si>
    <t>V2X 10 C26</t>
  </si>
  <si>
    <t>V2X 10 P26</t>
  </si>
  <si>
    <t>V2X 10 C27</t>
  </si>
  <si>
    <t>V2X 10 P27</t>
  </si>
  <si>
    <t>V2X 10 C28</t>
  </si>
  <si>
    <t>V2X 10 P28</t>
  </si>
  <si>
    <t>V2X 10 C29</t>
  </si>
  <si>
    <t>V2X 10 P29</t>
  </si>
  <si>
    <t>V2X 4 C12</t>
  </si>
  <si>
    <t>V2X 4 P12</t>
  </si>
  <si>
    <t>V2X 5 C12</t>
  </si>
  <si>
    <t>V2X 5 P12</t>
  </si>
  <si>
    <t>OptionType</t>
  </si>
  <si>
    <t>CALL</t>
  </si>
  <si>
    <t>PUT</t>
  </si>
  <si>
    <t>MID</t>
  </si>
  <si>
    <t>C</t>
  </si>
  <si>
    <t>P</t>
  </si>
  <si>
    <t>target</t>
  </si>
  <si>
    <t>V2X 4 C9</t>
  </si>
  <si>
    <t>V2X 4 P9</t>
  </si>
  <si>
    <t>V2X 4 C10</t>
  </si>
  <si>
    <t>V2X 4 P10</t>
  </si>
  <si>
    <t>V2X 4 C11</t>
  </si>
  <si>
    <t>V2X 4 P11</t>
  </si>
  <si>
    <t>V2X 5 C9</t>
  </si>
  <si>
    <t>V2X 5 P9</t>
  </si>
  <si>
    <t>V2X 5 C10</t>
  </si>
  <si>
    <t>V2X 5 P10</t>
  </si>
  <si>
    <t>V2X 5 C11</t>
  </si>
  <si>
    <t>V2X 5 P11</t>
  </si>
  <si>
    <t>V2X 6 C9</t>
  </si>
  <si>
    <t>V2X 6 P9</t>
  </si>
  <si>
    <t>V2X 6 C10</t>
  </si>
  <si>
    <t>V2X 6 P10</t>
  </si>
  <si>
    <t>V2X 6 C11</t>
  </si>
  <si>
    <t>V2X 6 P11</t>
  </si>
  <si>
    <t>V2X 7 C9</t>
  </si>
  <si>
    <t>V2X 7 P9</t>
  </si>
  <si>
    <t>V2X 7 C10</t>
  </si>
  <si>
    <t>V2X 7 P10</t>
  </si>
  <si>
    <t>V2X 7 C11</t>
  </si>
  <si>
    <t>V2X 7 P11</t>
  </si>
  <si>
    <t>V2X 9 C9</t>
  </si>
  <si>
    <t>V2X 9 P9</t>
  </si>
  <si>
    <t>V2X 9 C10</t>
  </si>
  <si>
    <t>V2X 9 P10</t>
  </si>
  <si>
    <t>V2X 9 C11</t>
  </si>
  <si>
    <t>V2X 9 P11</t>
  </si>
  <si>
    <t>V2X 10 C9</t>
  </si>
  <si>
    <t>V2X 10 P9</t>
  </si>
  <si>
    <t>V2X 10 C10</t>
  </si>
  <si>
    <t>V2X 10 P10</t>
  </si>
  <si>
    <t>V2X 10 C11</t>
  </si>
  <si>
    <t>V2X 10 P11</t>
  </si>
  <si>
    <t>FUTURES</t>
  </si>
  <si>
    <t>FORWARD</t>
  </si>
  <si>
    <t>FWD</t>
  </si>
  <si>
    <t>MATURITE</t>
  </si>
  <si>
    <t>TYPE</t>
  </si>
  <si>
    <t>FUTURE price</t>
  </si>
  <si>
    <t>Index Forward</t>
  </si>
  <si>
    <t>beta (volvol biais)</t>
  </si>
  <si>
    <t>Date</t>
  </si>
  <si>
    <t>F-K</t>
  </si>
  <si>
    <t>C-P</t>
  </si>
  <si>
    <t>Call</t>
  </si>
  <si>
    <t>Put</t>
  </si>
  <si>
    <t>16 Apr 14 (19d); CSize 100; R .22; V2J4 16.4140</t>
  </si>
  <si>
    <t>V2X 4 C5</t>
  </si>
  <si>
    <t>V2X 4 P5</t>
  </si>
  <si>
    <t>V2X 4 C6</t>
  </si>
  <si>
    <t>V2X 4 P6</t>
  </si>
  <si>
    <t>V2X 4 C7</t>
  </si>
  <si>
    <t>V2X 4 P7</t>
  </si>
  <si>
    <t>V2X 4 C8</t>
  </si>
  <si>
    <t>V2X 4 P8</t>
  </si>
  <si>
    <t>21 May 14 (54d); CSize 100; R .27; V2K4 17.0832</t>
  </si>
  <si>
    <t>V2X 5 C5</t>
  </si>
  <si>
    <t>V2X 5 P5</t>
  </si>
  <si>
    <t>V2X 5 C6</t>
  </si>
  <si>
    <t>V2X 5 P6</t>
  </si>
  <si>
    <t>V2X 5 C7</t>
  </si>
  <si>
    <t>V2X 5 P7</t>
  </si>
  <si>
    <t>V2X 5 C8</t>
  </si>
  <si>
    <t>V2X 5 P8</t>
  </si>
  <si>
    <t>18 Jun 14 (82d); CSize 100; R .30; V2M4 18.1011</t>
  </si>
  <si>
    <t>V2X 6 C5</t>
  </si>
  <si>
    <t>V2X 6 P5</t>
  </si>
  <si>
    <t>V2X 6 C6</t>
  </si>
  <si>
    <t>V2X 6 P6</t>
  </si>
  <si>
    <t>V2X 6 C7</t>
  </si>
  <si>
    <t>V2X 6 P7</t>
  </si>
  <si>
    <t>V2X 6 C8</t>
  </si>
  <si>
    <t>V2X 6 P8</t>
  </si>
  <si>
    <t>16 Jul 14 (110d); CSize 100; R .33; FVSN4 20.2500</t>
  </si>
  <si>
    <t>V2X 7 C5</t>
  </si>
  <si>
    <t>V2X 7 P5</t>
  </si>
  <si>
    <t>V2X 7 C6</t>
  </si>
  <si>
    <t>V2X 7 P6</t>
  </si>
  <si>
    <t>V2X 7 C7</t>
  </si>
  <si>
    <t>V2X 7 P7</t>
  </si>
  <si>
    <t>V2X 7 C8</t>
  </si>
  <si>
    <t>V2X 7 P8</t>
  </si>
  <si>
    <t>20 Aug 14 (145d); CSize 100; R .37; FVSQ4 20.5500</t>
  </si>
  <si>
    <t>V2X 8 C5</t>
  </si>
  <si>
    <t>V2X 8 P5</t>
  </si>
  <si>
    <t>V2X 8 C6</t>
  </si>
  <si>
    <t>V2X 8 P6</t>
  </si>
  <si>
    <t>V2X 8 C7</t>
  </si>
  <si>
    <t>V2X 8 P7</t>
  </si>
  <si>
    <t>V2X 8 C8</t>
  </si>
  <si>
    <t>V2X 8 P8</t>
  </si>
  <si>
    <t>V2X 8 C9</t>
  </si>
  <si>
    <t>V2X 8 P9</t>
  </si>
  <si>
    <t>V2X 8 C10</t>
  </si>
  <si>
    <t>V2X 8 P10</t>
  </si>
  <si>
    <t>V2X 8 C11</t>
  </si>
  <si>
    <t>V2X 8 P11</t>
  </si>
  <si>
    <t>V2X 8 C12</t>
  </si>
  <si>
    <t>V2X 8 P12</t>
  </si>
  <si>
    <t>V2X 8 C13</t>
  </si>
  <si>
    <t>V2X 8 P13</t>
  </si>
  <si>
    <t>17 Sep 14 (173d); CSize 100; R .41; FVSU4 20.7500</t>
  </si>
  <si>
    <t>V2X 9 C5</t>
  </si>
  <si>
    <t>V2X 9 P5</t>
  </si>
  <si>
    <t>V2X 9 C6</t>
  </si>
  <si>
    <t>V2X 9 P6</t>
  </si>
  <si>
    <t>V2X 9 C7</t>
  </si>
  <si>
    <t>V2X 9 P7</t>
  </si>
  <si>
    <t>V2X 9 C8</t>
  </si>
  <si>
    <t>V2X 9 P8</t>
  </si>
  <si>
    <t>22 Oct 14 (208d); CSize 100; R .44; FVSV4 21.0000</t>
  </si>
  <si>
    <t>V2X 10 C5</t>
  </si>
  <si>
    <t>V2X 10 P5</t>
  </si>
  <si>
    <t>V2X 10 C6</t>
  </si>
  <si>
    <t>V2X 10 P6</t>
  </si>
  <si>
    <t>V2X 10 C7</t>
  </si>
  <si>
    <t>V2X 10 P7</t>
  </si>
  <si>
    <t>V2X 10 C8</t>
  </si>
  <si>
    <t>V2X 10 P8</t>
  </si>
  <si>
    <t>19 Nov 14 (236d); CSize 100; R .47; FVSX4 21.2500</t>
  </si>
  <si>
    <t>V2X 11 C5</t>
  </si>
  <si>
    <t>V2X 11 P5</t>
  </si>
  <si>
    <t>V2X 11 C6</t>
  </si>
  <si>
    <t>V2X 11 P6</t>
  </si>
  <si>
    <t>V2X 11 C7</t>
  </si>
  <si>
    <t>V2X 11 P7</t>
  </si>
  <si>
    <t>V2X 11 C8</t>
  </si>
  <si>
    <t>V2X 11 P8</t>
  </si>
  <si>
    <t>V2X 11 C9</t>
  </si>
  <si>
    <t>V2X 11 P9</t>
  </si>
  <si>
    <t>V2X 11 C10</t>
  </si>
  <si>
    <t>V2X 11 P10</t>
  </si>
  <si>
    <t>V2X 11 C11</t>
  </si>
  <si>
    <t>V2X 11 P11</t>
  </si>
  <si>
    <t>V2X 11 C12</t>
  </si>
  <si>
    <t>V2X 11 P12</t>
  </si>
  <si>
    <t>V2X 11 C13</t>
  </si>
  <si>
    <t>V2X 11 P13</t>
  </si>
  <si>
    <t>V2X 11 C14</t>
  </si>
  <si>
    <t>V2X 11 P14</t>
  </si>
  <si>
    <t>V2X 11 C15</t>
  </si>
  <si>
    <t>V2X 11 P15</t>
  </si>
  <si>
    <t>V2X 11 C16</t>
  </si>
  <si>
    <t>V2X 11 P16</t>
  </si>
  <si>
    <t>V2X 11 C17</t>
  </si>
  <si>
    <t>V2X 11 P17</t>
  </si>
  <si>
    <t>V2X 11 C18</t>
  </si>
  <si>
    <t>V2X 11 P18</t>
  </si>
  <si>
    <t>V2X 11 C19</t>
  </si>
  <si>
    <t>V2X 11 P19</t>
  </si>
  <si>
    <t>V2X 11 C20</t>
  </si>
  <si>
    <t>V2X 11 P20</t>
  </si>
  <si>
    <t>V2X 11 C21</t>
  </si>
  <si>
    <t>V2X 11 P21</t>
  </si>
  <si>
    <t>V2X 11 C22</t>
  </si>
  <si>
    <t>V2X 11 P22</t>
  </si>
  <si>
    <t>V2X 11 C23</t>
  </si>
  <si>
    <t>V2X 11 P23</t>
  </si>
  <si>
    <t>V2X 11 C24</t>
  </si>
  <si>
    <t>V2X 11 P24</t>
  </si>
  <si>
    <t>V2X 11 C25</t>
  </si>
  <si>
    <t>V2X 11 P25</t>
  </si>
  <si>
    <t>V2X 11 C26</t>
  </si>
  <si>
    <t>V2X 11 P26</t>
  </si>
  <si>
    <t>V2X 11 C27</t>
  </si>
  <si>
    <t>V2X 11 P27</t>
  </si>
  <si>
    <t>V2X 11 C28</t>
  </si>
  <si>
    <t>V2X 11 P28</t>
  </si>
  <si>
    <t>V2X 11 C29</t>
  </si>
  <si>
    <t>V2X 11 P29</t>
  </si>
  <si>
    <t>16.4140</t>
  </si>
  <si>
    <t>17.0832</t>
  </si>
  <si>
    <t>18.1011</t>
  </si>
  <si>
    <t>20.2500</t>
  </si>
  <si>
    <t>20.5500</t>
  </si>
  <si>
    <t>20.7500</t>
  </si>
  <si>
    <t>21.0000</t>
  </si>
  <si>
    <t>V2X</t>
  </si>
  <si>
    <t>VS XL TRAD</t>
  </si>
  <si>
    <t>VOL S</t>
  </si>
  <si>
    <t>FWD Implicit</t>
  </si>
  <si>
    <t>Vol Call</t>
  </si>
  <si>
    <t>Vol Put</t>
  </si>
  <si>
    <t>Model</t>
  </si>
  <si>
    <t>Marché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</si>
</sst>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0"/>
    <numFmt numFmtId="168" formatCode="0.000000"/>
    <numFmt numFmtId="169" formatCode="0.000"/>
    <numFmt numFmtId="170" formatCode="_(* #,##0_);_(* \(#,##0\);_(* &quot;-&quot;_);_(@_)"/>
    <numFmt numFmtId="171" formatCode="_(* #,##0.00_);_(* \(#,##0.00\);_(* &quot;-&quot;??_);_(@_)"/>
    <numFmt numFmtId="172" formatCode="ddd\ dd\ mmm\ yy"/>
    <numFmt numFmtId="173" formatCode="_-* #,##0.00\ _F_-;\-* #,##0.00\ _F_-;_-* &quot;-&quot;??\ _F_-;_-@_-"/>
    <numFmt numFmtId="174" formatCode="dd\-mmm\-yyyy"/>
    <numFmt numFmtId="175" formatCode="#,##0.000"/>
    <numFmt numFmtId="176" formatCode="_-* #,##0\ _F_F_-;\-* #,##0\ _F_F_-;_-* &quot;-&quot;\ _F_F_-;_-@_-"/>
    <numFmt numFmtId="177" formatCode="_-* #,##0\ &quot;FF&quot;_-;\-* #,##0\ &quot;FF&quot;_-;_-* &quot;-&quot;\ &quot;FF&quot;_-;_-@_-"/>
    <numFmt numFmtId="178" formatCode="_-* #,##0.00\ &quot;FF&quot;_-;\-* #,##0.00\ &quot;FF&quot;_-;_-* &quot;-&quot;??\ &quot;FF&quot;_-;_-@_-"/>
    <numFmt numFmtId="179" formatCode="mm/dd/yy;@"/>
    <numFmt numFmtId="180" formatCode="dd/mm/yy;@"/>
  </numFmts>
  <fonts count="9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42"/>
      <name val="Arial"/>
      <family val="2"/>
    </font>
    <font>
      <b/>
      <sz val="10"/>
      <color rgb="FF99CCFF"/>
      <name val="Arial"/>
      <family val="2"/>
    </font>
    <font>
      <b/>
      <sz val="9"/>
      <color rgb="FFFFFF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8"/>
      <color indexed="16"/>
      <name val="Arial"/>
      <family val="2"/>
    </font>
    <font>
      <sz val="8"/>
      <color indexed="56"/>
      <name val="Arial"/>
      <family val="2"/>
    </font>
    <font>
      <b/>
      <sz val="10"/>
      <name val="Arial"/>
      <family val="2"/>
    </font>
    <font>
      <sz val="8"/>
      <color indexed="8"/>
      <name val="MS Sans Serif"/>
      <family val="2"/>
    </font>
    <font>
      <b/>
      <sz val="10"/>
      <color indexed="10"/>
      <name val="Arial"/>
      <family val="2"/>
    </font>
    <font>
      <b/>
      <sz val="9"/>
      <color indexed="13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Arial"/>
      <family val="2"/>
    </font>
    <font>
      <sz val="11"/>
      <color indexed="61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name val="Courier"/>
      <family val="3"/>
    </font>
    <font>
      <sz val="11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10"/>
      <name val="Tahoma"/>
      <family val="2"/>
    </font>
    <font>
      <sz val="10"/>
      <name val="MS Sans Serif"/>
      <family val="2"/>
    </font>
    <font>
      <sz val="8.5"/>
      <name val="MS Sans Serif"/>
      <family val="2"/>
    </font>
    <font>
      <sz val="10"/>
      <color indexed="54"/>
      <name val="Garamond"/>
      <family val="1"/>
    </font>
    <font>
      <b/>
      <sz val="10"/>
      <color indexed="57"/>
      <name val="Arial"/>
      <family val="2"/>
    </font>
    <font>
      <b/>
      <u/>
      <sz val="12"/>
      <name val="Arial"/>
      <family val="2"/>
    </font>
    <font>
      <b/>
      <sz val="10"/>
      <name val="MS Sans Serif"/>
      <family val="2"/>
    </font>
    <font>
      <sz val="11"/>
      <color indexed="53"/>
      <name val="Calibri"/>
      <family val="2"/>
    </font>
    <font>
      <sz val="11"/>
      <color indexed="19"/>
      <name val="Calibri"/>
      <family val="2"/>
    </font>
    <font>
      <sz val="10"/>
      <name val="Calibri"/>
      <family val="2"/>
    </font>
    <font>
      <sz val="10"/>
      <color indexed="6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sz val="7"/>
      <name val="Arial"/>
      <family val="2"/>
    </font>
    <font>
      <sz val="9"/>
      <name val="NewsGoth Lt BT"/>
      <family val="2"/>
    </font>
    <font>
      <sz val="10"/>
      <name val="NewsGoth Dm BT"/>
      <family val="2"/>
    </font>
    <font>
      <sz val="9"/>
      <name val="NewsGoth BT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b/>
      <sz val="18"/>
      <color indexed="62"/>
      <name val="Cambria"/>
      <family val="1"/>
    </font>
    <font>
      <b/>
      <sz val="8.5"/>
      <name val="MS Sans Serif"/>
      <family val="2"/>
    </font>
    <font>
      <b/>
      <sz val="8"/>
      <color indexed="62"/>
      <name val="Trebuchet MS"/>
      <family val="2"/>
    </font>
    <font>
      <b/>
      <sz val="11"/>
      <name val="Calibri"/>
      <family val="2"/>
    </font>
    <font>
      <b/>
      <sz val="10"/>
      <color indexed="44"/>
      <name val="Arial"/>
      <family val="2"/>
    </font>
    <font>
      <b/>
      <sz val="9"/>
      <color indexed="42"/>
      <name val="Arial"/>
      <family val="2"/>
    </font>
    <font>
      <b/>
      <sz val="11"/>
      <color indexed="18"/>
      <name val="Arial"/>
      <family val="2"/>
    </font>
    <font>
      <sz val="11"/>
      <color indexed="9"/>
      <name val="Arial"/>
      <family val="2"/>
    </font>
    <font>
      <sz val="11"/>
      <name val="Calibri"/>
      <family val="2"/>
      <scheme val="minor"/>
    </font>
    <font>
      <b/>
      <sz val="10"/>
      <color indexed="18"/>
      <name val="Arial"/>
      <family val="2"/>
    </font>
    <font>
      <sz val="10"/>
      <name val="Arial"/>
      <family val="2"/>
    </font>
  </fonts>
  <fills count="1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9"/>
      </patternFill>
    </fill>
    <fill>
      <patternFill patternType="solid">
        <fgColor indexed="19"/>
      </patternFill>
    </fill>
    <fill>
      <patternFill patternType="solid">
        <fgColor indexed="3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5"/>
        <bgColor indexed="64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41"/>
      </patternFill>
    </fill>
    <fill>
      <patternFill patternType="mediumGray">
        <fgColor indexed="9"/>
        <bgColor indexed="22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mediumGray">
        <fgColor indexed="9"/>
        <bgColor indexed="13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8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377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  <xf numFmtId="0" fontId="2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1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61" fillId="0" borderId="0" applyNumberFormat="0" applyFont="0" applyFill="0" applyBorder="0" applyAlignment="0" applyProtection="0">
      <alignment vertical="center"/>
    </xf>
    <xf numFmtId="0" fontId="61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61" fillId="0" borderId="0" applyNumberFormat="0" applyFont="0" applyFill="0" applyBorder="0" applyAlignment="0" applyProtection="0">
      <alignment vertical="center"/>
    </xf>
    <xf numFmtId="0" fontId="61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4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38" fillId="48" borderId="0" applyNumberFormat="0" applyBorder="0" applyAlignment="0" applyProtection="0"/>
    <xf numFmtId="0" fontId="38" fillId="54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38" fillId="48" borderId="0" applyNumberFormat="0" applyBorder="0" applyAlignment="0" applyProtection="0"/>
    <xf numFmtId="0" fontId="62" fillId="55" borderId="0" applyNumberFormat="0" applyBorder="0" applyAlignment="0" applyProtection="0"/>
    <xf numFmtId="0" fontId="38" fillId="54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" fillId="25" borderId="0" applyNumberFormat="0" applyBorder="0" applyAlignment="0" applyProtection="0"/>
    <xf numFmtId="0" fontId="62" fillId="55" borderId="0" applyNumberFormat="0" applyBorder="0" applyAlignment="0" applyProtection="0"/>
    <xf numFmtId="0" fontId="38" fillId="48" borderId="0" applyNumberFormat="0" applyBorder="0" applyAlignment="0" applyProtection="0"/>
    <xf numFmtId="0" fontId="38" fillId="54" borderId="0" applyNumberFormat="0" applyBorder="0" applyAlignment="0" applyProtection="0"/>
    <xf numFmtId="0" fontId="38" fillId="48" borderId="0" applyNumberFormat="0" applyBorder="0" applyAlignment="0" applyProtection="0"/>
    <xf numFmtId="0" fontId="38" fillId="54" borderId="0" applyNumberFormat="0" applyBorder="0" applyAlignment="0" applyProtection="0"/>
    <xf numFmtId="0" fontId="38" fillId="48" borderId="0" applyNumberFormat="0" applyBorder="0" applyAlignment="0" applyProtection="0"/>
    <xf numFmtId="0" fontId="38" fillId="54" borderId="0" applyNumberFormat="0" applyBorder="0" applyAlignment="0" applyProtection="0"/>
    <xf numFmtId="0" fontId="38" fillId="53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3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49" borderId="0" applyNumberFormat="0" applyBorder="0" applyAlignment="0" applyProtection="0"/>
    <xf numFmtId="0" fontId="62" fillId="56" borderId="0" applyNumberFormat="0" applyBorder="0" applyAlignment="0" applyProtection="0"/>
    <xf numFmtId="0" fontId="38" fillId="53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6" fillId="29" borderId="0" applyNumberFormat="0" applyBorder="0" applyAlignment="0" applyProtection="0"/>
    <xf numFmtId="0" fontId="62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3" borderId="0" applyNumberFormat="0" applyBorder="0" applyAlignment="0" applyProtection="0"/>
    <xf numFmtId="0" fontId="38" fillId="49" borderId="0" applyNumberFormat="0" applyBorder="0" applyAlignment="0" applyProtection="0"/>
    <xf numFmtId="0" fontId="38" fillId="53" borderId="0" applyNumberFormat="0" applyBorder="0" applyAlignment="0" applyProtection="0"/>
    <xf numFmtId="0" fontId="38" fillId="49" borderId="0" applyNumberFormat="0" applyBorder="0" applyAlignment="0" applyProtection="0"/>
    <xf numFmtId="0" fontId="38" fillId="53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50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50" borderId="0" applyNumberFormat="0" applyBorder="0" applyAlignment="0" applyProtection="0"/>
    <xf numFmtId="0" fontId="62" fillId="56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6" fillId="33" borderId="0" applyNumberFormat="0" applyBorder="0" applyAlignment="0" applyProtection="0"/>
    <xf numFmtId="0" fontId="62" fillId="56" borderId="0" applyNumberFormat="0" applyBorder="0" applyAlignment="0" applyProtection="0"/>
    <xf numFmtId="0" fontId="38" fillId="50" borderId="0" applyNumberFormat="0" applyBorder="0" applyAlignment="0" applyProtection="0"/>
    <xf numFmtId="0" fontId="38" fillId="57" borderId="0" applyNumberFormat="0" applyBorder="0" applyAlignment="0" applyProtection="0"/>
    <xf numFmtId="0" fontId="38" fillId="50" borderId="0" applyNumberFormat="0" applyBorder="0" applyAlignment="0" applyProtection="0"/>
    <xf numFmtId="0" fontId="38" fillId="57" borderId="0" applyNumberFormat="0" applyBorder="0" applyAlignment="0" applyProtection="0"/>
    <xf numFmtId="0" fontId="38" fillId="50" borderId="0" applyNumberFormat="0" applyBorder="0" applyAlignment="0" applyProtection="0"/>
    <xf numFmtId="0" fontId="38" fillId="57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51" borderId="0" applyNumberFormat="0" applyBorder="0" applyAlignment="0" applyProtection="0"/>
    <xf numFmtId="0" fontId="62" fillId="59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" fillId="37" borderId="0" applyNumberFormat="0" applyBorder="0" applyAlignment="0" applyProtection="0"/>
    <xf numFmtId="0" fontId="62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52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38" fillId="52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" fillId="41" borderId="0" applyNumberFormat="0" applyBorder="0" applyAlignment="0" applyProtection="0"/>
    <xf numFmtId="0" fontId="62" fillId="55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53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38" fillId="53" borderId="0" applyNumberFormat="0" applyBorder="0" applyAlignment="0" applyProtection="0"/>
    <xf numFmtId="0" fontId="62" fillId="56" borderId="0" applyNumberFormat="0" applyBorder="0" applyAlignment="0" applyProtection="0"/>
    <xf numFmtId="0" fontId="38" fillId="57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6" fillId="45" borderId="0" applyNumberFormat="0" applyBorder="0" applyAlignment="0" applyProtection="0"/>
    <xf numFmtId="0" fontId="62" fillId="56" borderId="0" applyNumberFormat="0" applyBorder="0" applyAlignment="0" applyProtection="0"/>
    <xf numFmtId="0" fontId="38" fillId="53" borderId="0" applyNumberFormat="0" applyBorder="0" applyAlignment="0" applyProtection="0"/>
    <xf numFmtId="0" fontId="38" fillId="57" borderId="0" applyNumberFormat="0" applyBorder="0" applyAlignment="0" applyProtection="0"/>
    <xf numFmtId="0" fontId="38" fillId="53" borderId="0" applyNumberFormat="0" applyBorder="0" applyAlignment="0" applyProtection="0"/>
    <xf numFmtId="0" fontId="38" fillId="57" borderId="0" applyNumberFormat="0" applyBorder="0" applyAlignment="0" applyProtection="0"/>
    <xf numFmtId="0" fontId="38" fillId="53" borderId="0" applyNumberFormat="0" applyBorder="0" applyAlignment="0" applyProtection="0"/>
    <xf numFmtId="0" fontId="38" fillId="57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38" fillId="62" borderId="0" applyNumberFormat="0" applyBorder="0" applyAlignment="0" applyProtection="0"/>
    <xf numFmtId="0" fontId="38" fillId="62" borderId="0" applyNumberFormat="0" applyBorder="0" applyAlignment="0" applyProtection="0"/>
    <xf numFmtId="0" fontId="38" fillId="6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3" borderId="0" applyNumberFormat="0" applyBorder="0" applyAlignment="0" applyProtection="0"/>
    <xf numFmtId="0" fontId="38" fillId="63" borderId="0" applyNumberFormat="0" applyBorder="0" applyAlignment="0" applyProtection="0"/>
    <xf numFmtId="0" fontId="38" fillId="63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62" fillId="59" borderId="0" applyNumberFormat="0" applyBorder="0" applyAlignment="0" applyProtection="0"/>
    <xf numFmtId="0" fontId="38" fillId="58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" fillId="26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38" fillId="58" borderId="0" applyNumberFormat="0" applyBorder="0" applyAlignment="0" applyProtection="0"/>
    <xf numFmtId="0" fontId="38" fillId="60" borderId="0" applyNumberFormat="0" applyBorder="0" applyAlignment="0" applyProtection="0"/>
    <xf numFmtId="0" fontId="38" fillId="58" borderId="0" applyNumberFormat="0" applyBorder="0" applyAlignment="0" applyProtection="0"/>
    <xf numFmtId="0" fontId="38" fillId="60" borderId="0" applyNumberFormat="0" applyBorder="0" applyAlignment="0" applyProtection="0"/>
    <xf numFmtId="0" fontId="38" fillId="58" borderId="0" applyNumberFormat="0" applyBorder="0" applyAlignment="0" applyProtection="0"/>
    <xf numFmtId="0" fontId="38" fillId="61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38" fillId="61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6" fillId="30" borderId="0" applyNumberFormat="0" applyBorder="0" applyAlignment="0" applyProtection="0"/>
    <xf numFmtId="0" fontId="62" fillId="64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38" fillId="61" borderId="0" applyNumberFormat="0" applyBorder="0" applyAlignment="0" applyProtection="0"/>
    <xf numFmtId="0" fontId="38" fillId="57" borderId="0" applyNumberFormat="0" applyBorder="0" applyAlignment="0" applyProtection="0"/>
    <xf numFmtId="0" fontId="62" fillId="65" borderId="0" applyNumberFormat="0" applyBorder="0" applyAlignment="0" applyProtection="0"/>
    <xf numFmtId="0" fontId="62" fillId="65" borderId="0" applyNumberFormat="0" applyBorder="0" applyAlignment="0" applyProtection="0"/>
    <xf numFmtId="0" fontId="38" fillId="62" borderId="0" applyNumberFormat="0" applyBorder="0" applyAlignment="0" applyProtection="0"/>
    <xf numFmtId="0" fontId="38" fillId="57" borderId="0" applyNumberFormat="0" applyBorder="0" applyAlignment="0" applyProtection="0"/>
    <xf numFmtId="0" fontId="62" fillId="65" borderId="0" applyNumberFormat="0" applyBorder="0" applyAlignment="0" applyProtection="0"/>
    <xf numFmtId="0" fontId="62" fillId="65" borderId="0" applyNumberFormat="0" applyBorder="0" applyAlignment="0" applyProtection="0"/>
    <xf numFmtId="0" fontId="38" fillId="62" borderId="0" applyNumberFormat="0" applyBorder="0" applyAlignment="0" applyProtection="0"/>
    <xf numFmtId="0" fontId="62" fillId="65" borderId="0" applyNumberFormat="0" applyBorder="0" applyAlignment="0" applyProtection="0"/>
    <xf numFmtId="0" fontId="38" fillId="57" borderId="0" applyNumberFormat="0" applyBorder="0" applyAlignment="0" applyProtection="0"/>
    <xf numFmtId="0" fontId="62" fillId="65" borderId="0" applyNumberFormat="0" applyBorder="0" applyAlignment="0" applyProtection="0"/>
    <xf numFmtId="0" fontId="62" fillId="65" borderId="0" applyNumberFormat="0" applyBorder="0" applyAlignment="0" applyProtection="0"/>
    <xf numFmtId="0" fontId="6" fillId="34" borderId="0" applyNumberFormat="0" applyBorder="0" applyAlignment="0" applyProtection="0"/>
    <xf numFmtId="0" fontId="62" fillId="65" borderId="0" applyNumberFormat="0" applyBorder="0" applyAlignment="0" applyProtection="0"/>
    <xf numFmtId="0" fontId="38" fillId="62" borderId="0" applyNumberFormat="0" applyBorder="0" applyAlignment="0" applyProtection="0"/>
    <xf numFmtId="0" fontId="38" fillId="57" borderId="0" applyNumberFormat="0" applyBorder="0" applyAlignment="0" applyProtection="0"/>
    <xf numFmtId="0" fontId="38" fillId="62" borderId="0" applyNumberFormat="0" applyBorder="0" applyAlignment="0" applyProtection="0"/>
    <xf numFmtId="0" fontId="38" fillId="57" borderId="0" applyNumberFormat="0" applyBorder="0" applyAlignment="0" applyProtection="0"/>
    <xf numFmtId="0" fontId="38" fillId="62" borderId="0" applyNumberFormat="0" applyBorder="0" applyAlignment="0" applyProtection="0"/>
    <xf numFmtId="0" fontId="38" fillId="57" borderId="0" applyNumberFormat="0" applyBorder="0" applyAlignment="0" applyProtection="0"/>
    <xf numFmtId="0" fontId="38" fillId="58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38" fillId="51" borderId="0" applyNumberFormat="0" applyBorder="0" applyAlignment="0" applyProtection="0"/>
    <xf numFmtId="0" fontId="62" fillId="64" borderId="0" applyNumberFormat="0" applyBorder="0" applyAlignment="0" applyProtection="0"/>
    <xf numFmtId="0" fontId="38" fillId="58" borderId="0" applyNumberFormat="0" applyBorder="0" applyAlignment="0" applyProtection="0"/>
    <xf numFmtId="0" fontId="62" fillId="64" borderId="0" applyNumberFormat="0" applyBorder="0" applyAlignment="0" applyProtection="0"/>
    <xf numFmtId="0" fontId="62" fillId="64" borderId="0" applyNumberFormat="0" applyBorder="0" applyAlignment="0" applyProtection="0"/>
    <xf numFmtId="0" fontId="6" fillId="38" borderId="0" applyNumberFormat="0" applyBorder="0" applyAlignment="0" applyProtection="0"/>
    <xf numFmtId="0" fontId="62" fillId="64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51" borderId="0" applyNumberFormat="0" applyBorder="0" applyAlignment="0" applyProtection="0"/>
    <xf numFmtId="0" fontId="38" fillId="58" borderId="0" applyNumberFormat="0" applyBorder="0" applyAlignment="0" applyProtection="0"/>
    <xf numFmtId="0" fontId="38" fillId="60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" fillId="42" borderId="0" applyNumberFormat="0" applyBorder="0" applyAlignment="0" applyProtection="0"/>
    <xf numFmtId="0" fontId="62" fillId="59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53" borderId="0" applyNumberFormat="0" applyBorder="0" applyAlignment="0" applyProtection="0"/>
    <xf numFmtId="0" fontId="62" fillId="66" borderId="0" applyNumberFormat="0" applyBorder="0" applyAlignment="0" applyProtection="0"/>
    <xf numFmtId="0" fontId="62" fillId="66" borderId="0" applyNumberFormat="0" applyBorder="0" applyAlignment="0" applyProtection="0"/>
    <xf numFmtId="0" fontId="38" fillId="63" borderId="0" applyNumberFormat="0" applyBorder="0" applyAlignment="0" applyProtection="0"/>
    <xf numFmtId="0" fontId="38" fillId="53" borderId="0" applyNumberFormat="0" applyBorder="0" applyAlignment="0" applyProtection="0"/>
    <xf numFmtId="0" fontId="62" fillId="66" borderId="0" applyNumberFormat="0" applyBorder="0" applyAlignment="0" applyProtection="0"/>
    <xf numFmtId="0" fontId="62" fillId="66" borderId="0" applyNumberFormat="0" applyBorder="0" applyAlignment="0" applyProtection="0"/>
    <xf numFmtId="0" fontId="38" fillId="63" borderId="0" applyNumberFormat="0" applyBorder="0" applyAlignment="0" applyProtection="0"/>
    <xf numFmtId="0" fontId="62" fillId="66" borderId="0" applyNumberFormat="0" applyBorder="0" applyAlignment="0" applyProtection="0"/>
    <xf numFmtId="0" fontId="38" fillId="53" borderId="0" applyNumberFormat="0" applyBorder="0" applyAlignment="0" applyProtection="0"/>
    <xf numFmtId="0" fontId="62" fillId="66" borderId="0" applyNumberFormat="0" applyBorder="0" applyAlignment="0" applyProtection="0"/>
    <xf numFmtId="0" fontId="62" fillId="66" borderId="0" applyNumberFormat="0" applyBorder="0" applyAlignment="0" applyProtection="0"/>
    <xf numFmtId="0" fontId="6" fillId="46" borderId="0" applyNumberFormat="0" applyBorder="0" applyAlignment="0" applyProtection="0"/>
    <xf numFmtId="0" fontId="62" fillId="66" borderId="0" applyNumberFormat="0" applyBorder="0" applyAlignment="0" applyProtection="0"/>
    <xf numFmtId="0" fontId="38" fillId="63" borderId="0" applyNumberFormat="0" applyBorder="0" applyAlignment="0" applyProtection="0"/>
    <xf numFmtId="0" fontId="38" fillId="53" borderId="0" applyNumberFormat="0" applyBorder="0" applyAlignment="0" applyProtection="0"/>
    <xf numFmtId="0" fontId="38" fillId="63" borderId="0" applyNumberFormat="0" applyBorder="0" applyAlignment="0" applyProtection="0"/>
    <xf numFmtId="0" fontId="38" fillId="53" borderId="0" applyNumberFormat="0" applyBorder="0" applyAlignment="0" applyProtection="0"/>
    <xf numFmtId="0" fontId="38" fillId="63" borderId="0" applyNumberFormat="0" applyBorder="0" applyAlignment="0" applyProtection="0"/>
    <xf numFmtId="0" fontId="38" fillId="53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70" borderId="0" applyNumberFormat="0" applyBorder="0" applyAlignment="0" applyProtection="0"/>
    <xf numFmtId="0" fontId="39" fillId="70" borderId="0" applyNumberFormat="0" applyBorder="0" applyAlignment="0" applyProtection="0"/>
    <xf numFmtId="0" fontId="39" fillId="70" borderId="0" applyNumberFormat="0" applyBorder="0" applyAlignment="0" applyProtection="0"/>
    <xf numFmtId="0" fontId="39" fillId="69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39" fillId="67" borderId="0" applyNumberFormat="0" applyBorder="0" applyAlignment="0" applyProtection="0"/>
    <xf numFmtId="0" fontId="39" fillId="69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39" fillId="67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22" fillId="27" borderId="0" applyNumberFormat="0" applyBorder="0" applyAlignment="0" applyProtection="0"/>
    <xf numFmtId="0" fontId="39" fillId="69" borderId="0" applyNumberFormat="0" applyBorder="0" applyAlignment="0" applyProtection="0"/>
    <xf numFmtId="0" fontId="39" fillId="67" borderId="0" applyNumberFormat="0" applyBorder="0" applyAlignment="0" applyProtection="0"/>
    <xf numFmtId="0" fontId="39" fillId="69" borderId="0" applyNumberFormat="0" applyBorder="0" applyAlignment="0" applyProtection="0"/>
    <xf numFmtId="0" fontId="39" fillId="67" borderId="0" applyNumberFormat="0" applyBorder="0" applyAlignment="0" applyProtection="0"/>
    <xf numFmtId="0" fontId="39" fillId="69" borderId="0" applyNumberFormat="0" applyBorder="0" applyAlignment="0" applyProtection="0"/>
    <xf numFmtId="0" fontId="39" fillId="61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39" fillId="61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22" fillId="3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73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2" borderId="0" applyNumberFormat="0" applyBorder="0" applyAlignment="0" applyProtection="0"/>
    <xf numFmtId="0" fontId="39" fillId="73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2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22" fillId="35" borderId="0" applyNumberFormat="0" applyBorder="0" applyAlignment="0" applyProtection="0"/>
    <xf numFmtId="0" fontId="39" fillId="73" borderId="0" applyNumberFormat="0" applyBorder="0" applyAlignment="0" applyProtection="0"/>
    <xf numFmtId="0" fontId="39" fillId="62" borderId="0" applyNumberFormat="0" applyBorder="0" applyAlignment="0" applyProtection="0"/>
    <xf numFmtId="0" fontId="39" fillId="73" borderId="0" applyNumberFormat="0" applyBorder="0" applyAlignment="0" applyProtection="0"/>
    <xf numFmtId="0" fontId="39" fillId="62" borderId="0" applyNumberFormat="0" applyBorder="0" applyAlignment="0" applyProtection="0"/>
    <xf numFmtId="0" fontId="39" fillId="73" borderId="0" applyNumberFormat="0" applyBorder="0" applyAlignment="0" applyProtection="0"/>
    <xf numFmtId="0" fontId="39" fillId="7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8" borderId="0" applyNumberFormat="0" applyBorder="0" applyAlignment="0" applyProtection="0"/>
    <xf numFmtId="0" fontId="39" fillId="7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8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22" fillId="39" borderId="0" applyNumberFormat="0" applyBorder="0" applyAlignment="0" applyProtection="0"/>
    <xf numFmtId="0" fontId="39" fillId="74" borderId="0" applyNumberFormat="0" applyBorder="0" applyAlignment="0" applyProtection="0"/>
    <xf numFmtId="0" fontId="39" fillId="68" borderId="0" applyNumberFormat="0" applyBorder="0" applyAlignment="0" applyProtection="0"/>
    <xf numFmtId="0" fontId="39" fillId="74" borderId="0" applyNumberFormat="0" applyBorder="0" applyAlignment="0" applyProtection="0"/>
    <xf numFmtId="0" fontId="39" fillId="68" borderId="0" applyNumberFormat="0" applyBorder="0" applyAlignment="0" applyProtection="0"/>
    <xf numFmtId="0" fontId="39" fillId="74" borderId="0" applyNumberFormat="0" applyBorder="0" applyAlignment="0" applyProtection="0"/>
    <xf numFmtId="0" fontId="39" fillId="69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39" fillId="69" borderId="0" applyNumberFormat="0" applyBorder="0" applyAlignment="0" applyProtection="0"/>
    <xf numFmtId="0" fontId="39" fillId="71" borderId="0" applyNumberFormat="0" applyBorder="0" applyAlignment="0" applyProtection="0"/>
    <xf numFmtId="0" fontId="39" fillId="71" borderId="0" applyNumberFormat="0" applyBorder="0" applyAlignment="0" applyProtection="0"/>
    <xf numFmtId="0" fontId="22" fillId="43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53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70" borderId="0" applyNumberFormat="0" applyBorder="0" applyAlignment="0" applyProtection="0"/>
    <xf numFmtId="0" fontId="39" fillId="53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70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22" fillId="47" borderId="0" applyNumberFormat="0" applyBorder="0" applyAlignment="0" applyProtection="0"/>
    <xf numFmtId="0" fontId="39" fillId="53" borderId="0" applyNumberFormat="0" applyBorder="0" applyAlignment="0" applyProtection="0"/>
    <xf numFmtId="0" fontId="39" fillId="70" borderId="0" applyNumberFormat="0" applyBorder="0" applyAlignment="0" applyProtection="0"/>
    <xf numFmtId="0" fontId="39" fillId="53" borderId="0" applyNumberFormat="0" applyBorder="0" applyAlignment="0" applyProtection="0"/>
    <xf numFmtId="0" fontId="39" fillId="70" borderId="0" applyNumberFormat="0" applyBorder="0" applyAlignment="0" applyProtection="0"/>
    <xf numFmtId="0" fontId="39" fillId="53" borderId="0" applyNumberFormat="0" applyBorder="0" applyAlignment="0" applyProtection="0"/>
    <xf numFmtId="0" fontId="39" fillId="7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75" borderId="0" applyNumberFormat="0" applyBorder="0" applyAlignment="0" applyProtection="0"/>
    <xf numFmtId="0" fontId="39" fillId="7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22" fillId="24" borderId="0" applyNumberFormat="0" applyBorder="0" applyAlignment="0" applyProtection="0"/>
    <xf numFmtId="0" fontId="39" fillId="7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75" borderId="0" applyNumberFormat="0" applyBorder="0" applyAlignment="0" applyProtection="0"/>
    <xf numFmtId="0" fontId="22" fillId="75" borderId="0" applyNumberFormat="0" applyBorder="0" applyAlignment="0" applyProtection="0"/>
    <xf numFmtId="0" fontId="39" fillId="75" borderId="0" applyNumberFormat="0" applyBorder="0" applyAlignment="0" applyProtection="0"/>
    <xf numFmtId="0" fontId="39" fillId="75" borderId="0" applyNumberFormat="0" applyBorder="0" applyAlignment="0" applyProtection="0"/>
    <xf numFmtId="0" fontId="39" fillId="75" borderId="0" applyNumberFormat="0" applyBorder="0" applyAlignment="0" applyProtection="0"/>
    <xf numFmtId="0" fontId="39" fillId="76" borderId="0" applyNumberFormat="0" applyBorder="0" applyAlignment="0" applyProtection="0"/>
    <xf numFmtId="0" fontId="39" fillId="77" borderId="0" applyNumberFormat="0" applyBorder="0" applyAlignment="0" applyProtection="0"/>
    <xf numFmtId="0" fontId="39" fillId="77" borderId="0" applyNumberFormat="0" applyBorder="0" applyAlignment="0" applyProtection="0"/>
    <xf numFmtId="0" fontId="39" fillId="76" borderId="0" applyNumberFormat="0" applyBorder="0" applyAlignment="0" applyProtection="0"/>
    <xf numFmtId="0" fontId="39" fillId="76" borderId="0" applyNumberFormat="0" applyBorder="0" applyAlignment="0" applyProtection="0"/>
    <xf numFmtId="0" fontId="39" fillId="77" borderId="0" applyNumberFormat="0" applyBorder="0" applyAlignment="0" applyProtection="0"/>
    <xf numFmtId="0" fontId="39" fillId="77" borderId="0" applyNumberFormat="0" applyBorder="0" applyAlignment="0" applyProtection="0"/>
    <xf numFmtId="0" fontId="22" fillId="28" borderId="0" applyNumberFormat="0" applyBorder="0" applyAlignment="0" applyProtection="0"/>
    <xf numFmtId="0" fontId="39" fillId="76" borderId="0" applyNumberFormat="0" applyBorder="0" applyAlignment="0" applyProtection="0"/>
    <xf numFmtId="0" fontId="39" fillId="77" borderId="0" applyNumberFormat="0" applyBorder="0" applyAlignment="0" applyProtection="0"/>
    <xf numFmtId="0" fontId="39" fillId="77" borderId="0" applyNumberFormat="0" applyBorder="0" applyAlignment="0" applyProtection="0"/>
    <xf numFmtId="0" fontId="39" fillId="76" borderId="0" applyNumberFormat="0" applyBorder="0" applyAlignment="0" applyProtection="0"/>
    <xf numFmtId="0" fontId="39" fillId="76" borderId="0" applyNumberFormat="0" applyBorder="0" applyAlignment="0" applyProtection="0"/>
    <xf numFmtId="0" fontId="39" fillId="76" borderId="0" applyNumberFormat="0" applyBorder="0" applyAlignment="0" applyProtection="0"/>
    <xf numFmtId="0" fontId="39" fillId="76" borderId="0" applyNumberFormat="0" applyBorder="0" applyAlignment="0" applyProtection="0"/>
    <xf numFmtId="0" fontId="39" fillId="78" borderId="0" applyNumberFormat="0" applyBorder="0" applyAlignment="0" applyProtection="0"/>
    <xf numFmtId="0" fontId="39" fillId="79" borderId="0" applyNumberFormat="0" applyBorder="0" applyAlignment="0" applyProtection="0"/>
    <xf numFmtId="0" fontId="39" fillId="79" borderId="0" applyNumberFormat="0" applyBorder="0" applyAlignment="0" applyProtection="0"/>
    <xf numFmtId="0" fontId="39" fillId="78" borderId="0" applyNumberFormat="0" applyBorder="0" applyAlignment="0" applyProtection="0"/>
    <xf numFmtId="0" fontId="39" fillId="78" borderId="0" applyNumberFormat="0" applyBorder="0" applyAlignment="0" applyProtection="0"/>
    <xf numFmtId="0" fontId="39" fillId="79" borderId="0" applyNumberFormat="0" applyBorder="0" applyAlignment="0" applyProtection="0"/>
    <xf numFmtId="0" fontId="39" fillId="79" borderId="0" applyNumberFormat="0" applyBorder="0" applyAlignment="0" applyProtection="0"/>
    <xf numFmtId="0" fontId="22" fillId="32" borderId="0" applyNumberFormat="0" applyBorder="0" applyAlignment="0" applyProtection="0"/>
    <xf numFmtId="0" fontId="39" fillId="78" borderId="0" applyNumberFormat="0" applyBorder="0" applyAlignment="0" applyProtection="0"/>
    <xf numFmtId="0" fontId="39" fillId="79" borderId="0" applyNumberFormat="0" applyBorder="0" applyAlignment="0" applyProtection="0"/>
    <xf numFmtId="0" fontId="39" fillId="79" borderId="0" applyNumberFormat="0" applyBorder="0" applyAlignment="0" applyProtection="0"/>
    <xf numFmtId="0" fontId="39" fillId="78" borderId="0" applyNumberFormat="0" applyBorder="0" applyAlignment="0" applyProtection="0"/>
    <xf numFmtId="0" fontId="39" fillId="78" borderId="0" applyNumberFormat="0" applyBorder="0" applyAlignment="0" applyProtection="0"/>
    <xf numFmtId="0" fontId="39" fillId="78" borderId="0" applyNumberFormat="0" applyBorder="0" applyAlignment="0" applyProtection="0"/>
    <xf numFmtId="0" fontId="39" fillId="78" borderId="0" applyNumberFormat="0" applyBorder="0" applyAlignment="0" applyProtection="0"/>
    <xf numFmtId="0" fontId="39" fillId="68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22" fillId="36" borderId="0" applyNumberFormat="0" applyBorder="0" applyAlignment="0" applyProtection="0"/>
    <xf numFmtId="0" fontId="39" fillId="68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9" borderId="0" applyNumberFormat="0" applyBorder="0" applyAlignment="0" applyProtection="0"/>
    <xf numFmtId="0" fontId="39" fillId="81" borderId="0" applyNumberFormat="0" applyBorder="0" applyAlignment="0" applyProtection="0"/>
    <xf numFmtId="0" fontId="39" fillId="81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81" borderId="0" applyNumberFormat="0" applyBorder="0" applyAlignment="0" applyProtection="0"/>
    <xf numFmtId="0" fontId="39" fillId="81" borderId="0" applyNumberFormat="0" applyBorder="0" applyAlignment="0" applyProtection="0"/>
    <xf numFmtId="0" fontId="22" fillId="40" borderId="0" applyNumberFormat="0" applyBorder="0" applyAlignment="0" applyProtection="0"/>
    <xf numFmtId="0" fontId="39" fillId="69" borderId="0" applyNumberFormat="0" applyBorder="0" applyAlignment="0" applyProtection="0"/>
    <xf numFmtId="0" fontId="39" fillId="81" borderId="0" applyNumberFormat="0" applyBorder="0" applyAlignment="0" applyProtection="0"/>
    <xf numFmtId="0" fontId="39" fillId="81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82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39" fillId="82" borderId="0" applyNumberFormat="0" applyBorder="0" applyAlignment="0" applyProtection="0"/>
    <xf numFmtId="0" fontId="39" fillId="82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22" fillId="44" borderId="0" applyNumberFormat="0" applyBorder="0" applyAlignment="0" applyProtection="0"/>
    <xf numFmtId="0" fontId="39" fillId="82" borderId="0" applyNumberFormat="0" applyBorder="0" applyAlignment="0" applyProtection="0"/>
    <xf numFmtId="0" fontId="39" fillId="72" borderId="0" applyNumberFormat="0" applyBorder="0" applyAlignment="0" applyProtection="0"/>
    <xf numFmtId="0" fontId="39" fillId="72" borderId="0" applyNumberFormat="0" applyBorder="0" applyAlignment="0" applyProtection="0"/>
    <xf numFmtId="0" fontId="39" fillId="82" borderId="0" applyNumberFormat="0" applyBorder="0" applyAlignment="0" applyProtection="0"/>
    <xf numFmtId="0" fontId="39" fillId="82" borderId="0" applyNumberFormat="0" applyBorder="0" applyAlignment="0" applyProtection="0"/>
    <xf numFmtId="0" fontId="39" fillId="82" borderId="0" applyNumberFormat="0" applyBorder="0" applyAlignment="0" applyProtection="0"/>
    <xf numFmtId="0" fontId="39" fillId="82" borderId="0" applyNumberFormat="0" applyBorder="0" applyAlignment="0" applyProtection="0"/>
    <xf numFmtId="49" fontId="30" fillId="83" borderId="1">
      <alignment horizontal="center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6" fillId="49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44" fillId="49" borderId="0" applyNumberFormat="0" applyBorder="0" applyAlignment="0" applyProtection="0"/>
    <xf numFmtId="0" fontId="56" fillId="49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44" fillId="49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12" fillId="18" borderId="0" applyNumberFormat="0" applyBorder="0" applyAlignment="0" applyProtection="0"/>
    <xf numFmtId="0" fontId="56" fillId="49" borderId="0" applyNumberFormat="0" applyBorder="0" applyAlignment="0" applyProtection="0"/>
    <xf numFmtId="0" fontId="44" fillId="49" borderId="0" applyNumberFormat="0" applyBorder="0" applyAlignment="0" applyProtection="0"/>
    <xf numFmtId="0" fontId="56" fillId="49" borderId="0" applyNumberFormat="0" applyBorder="0" applyAlignment="0" applyProtection="0"/>
    <xf numFmtId="0" fontId="44" fillId="49" borderId="0" applyNumberFormat="0" applyBorder="0" applyAlignment="0" applyProtection="0"/>
    <xf numFmtId="0" fontId="56" fillId="49" borderId="0" applyNumberFormat="0" applyBorder="0" applyAlignment="0" applyProtection="0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1" fillId="0" borderId="29"/>
    <xf numFmtId="0" fontId="41" fillId="74" borderId="30" applyNumberFormat="0" applyAlignment="0" applyProtection="0"/>
    <xf numFmtId="0" fontId="41" fillId="74" borderId="30" applyNumberFormat="0" applyAlignment="0" applyProtection="0"/>
    <xf numFmtId="0" fontId="41" fillId="74" borderId="30" applyNumberFormat="0" applyAlignment="0" applyProtection="0"/>
    <xf numFmtId="0" fontId="41" fillId="54" borderId="30" applyNumberFormat="0" applyAlignment="0" applyProtection="0"/>
    <xf numFmtId="0" fontId="64" fillId="85" borderId="30" applyNumberFormat="0" applyAlignment="0" applyProtection="0"/>
    <xf numFmtId="0" fontId="64" fillId="85" borderId="30" applyNumberFormat="0" applyAlignment="0" applyProtection="0"/>
    <xf numFmtId="0" fontId="41" fillId="74" borderId="30" applyNumberFormat="0" applyAlignment="0" applyProtection="0"/>
    <xf numFmtId="0" fontId="41" fillId="54" borderId="30" applyNumberFormat="0" applyAlignment="0" applyProtection="0"/>
    <xf numFmtId="0" fontId="64" fillId="85" borderId="30" applyNumberFormat="0" applyAlignment="0" applyProtection="0"/>
    <xf numFmtId="0" fontId="64" fillId="85" borderId="30" applyNumberFormat="0" applyAlignment="0" applyProtection="0"/>
    <xf numFmtId="0" fontId="64" fillId="85" borderId="30" applyNumberFormat="0" applyAlignment="0" applyProtection="0"/>
    <xf numFmtId="0" fontId="41" fillId="74" borderId="30" applyNumberFormat="0" applyAlignment="0" applyProtection="0"/>
    <xf numFmtId="0" fontId="64" fillId="85" borderId="30" applyNumberFormat="0" applyAlignment="0" applyProtection="0"/>
    <xf numFmtId="0" fontId="64" fillId="85" borderId="30" applyNumberFormat="0" applyAlignment="0" applyProtection="0"/>
    <xf numFmtId="0" fontId="64" fillId="85" borderId="30" applyNumberFormat="0" applyAlignment="0" applyProtection="0"/>
    <xf numFmtId="0" fontId="16" fillId="21" borderId="23" applyNumberFormat="0" applyAlignment="0" applyProtection="0"/>
    <xf numFmtId="0" fontId="41" fillId="54" borderId="30" applyNumberFormat="0" applyAlignment="0" applyProtection="0"/>
    <xf numFmtId="0" fontId="41" fillId="74" borderId="30" applyNumberFormat="0" applyAlignment="0" applyProtection="0"/>
    <xf numFmtId="0" fontId="41" fillId="54" borderId="30" applyNumberFormat="0" applyAlignment="0" applyProtection="0"/>
    <xf numFmtId="0" fontId="41" fillId="74" borderId="30" applyNumberFormat="0" applyAlignment="0" applyProtection="0"/>
    <xf numFmtId="0" fontId="41" fillId="54" borderId="30" applyNumberFormat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54" fillId="86" borderId="32" applyNumberFormat="0" applyAlignment="0" applyProtection="0"/>
    <xf numFmtId="0" fontId="54" fillId="79" borderId="32" applyNumberFormat="0" applyAlignment="0" applyProtection="0"/>
    <xf numFmtId="0" fontId="54" fillId="79" borderId="32" applyNumberFormat="0" applyAlignment="0" applyProtection="0"/>
    <xf numFmtId="0" fontId="54" fillId="86" borderId="32" applyNumberFormat="0" applyAlignment="0" applyProtection="0"/>
    <xf numFmtId="0" fontId="54" fillId="86" borderId="32" applyNumberFormat="0" applyAlignment="0" applyProtection="0"/>
    <xf numFmtId="0" fontId="54" fillId="79" borderId="32" applyNumberFormat="0" applyAlignment="0" applyProtection="0"/>
    <xf numFmtId="0" fontId="54" fillId="79" borderId="32" applyNumberFormat="0" applyAlignment="0" applyProtection="0"/>
    <xf numFmtId="0" fontId="54" fillId="86" borderId="32" applyNumberFormat="0" applyAlignment="0" applyProtection="0"/>
    <xf numFmtId="0" fontId="54" fillId="79" borderId="32" applyNumberFormat="0" applyAlignment="0" applyProtection="0"/>
    <xf numFmtId="0" fontId="54" fillId="79" borderId="32" applyNumberFormat="0" applyAlignment="0" applyProtection="0"/>
    <xf numFmtId="0" fontId="18" fillId="22" borderId="26" applyNumberFormat="0" applyAlignment="0" applyProtection="0"/>
    <xf numFmtId="0" fontId="54" fillId="86" borderId="32" applyNumberFormat="0" applyAlignment="0" applyProtection="0"/>
    <xf numFmtId="0" fontId="54" fillId="86" borderId="32" applyNumberFormat="0" applyAlignment="0" applyProtection="0"/>
    <xf numFmtId="0" fontId="54" fillId="86" borderId="3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23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6" fillId="83" borderId="34" applyNumberFormat="0" applyFont="0" applyBorder="0" applyAlignment="0" applyProtection="0"/>
    <xf numFmtId="0" fontId="37" fillId="88" borderId="0" applyNumberFormat="0" applyBorder="0" applyAlignment="0">
      <alignment horizontal="center"/>
    </xf>
    <xf numFmtId="0" fontId="30" fillId="89" borderId="35">
      <alignment horizontal="center"/>
      <protection locked="0"/>
    </xf>
    <xf numFmtId="0" fontId="67" fillId="90" borderId="34" applyNumberFormat="0" applyBorder="0">
      <alignment horizontal="left"/>
    </xf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166" fontId="24" fillId="0" borderId="36" applyNumberFormat="0" applyBorder="0"/>
    <xf numFmtId="0" fontId="43" fillId="53" borderId="30" applyNumberFormat="0" applyAlignment="0" applyProtection="0"/>
    <xf numFmtId="0" fontId="43" fillId="53" borderId="30" applyNumberFormat="0" applyAlignment="0" applyProtection="0"/>
    <xf numFmtId="0" fontId="43" fillId="53" borderId="30" applyNumberFormat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8" fillId="85" borderId="0" applyNumberFormat="0" applyFill="0" applyBorder="0" applyProtection="0">
      <alignment horizontal="right"/>
    </xf>
    <xf numFmtId="175" fontId="37" fillId="91" borderId="0">
      <alignment horizontal="center"/>
    </xf>
    <xf numFmtId="175" fontId="69" fillId="91" borderId="0">
      <alignment horizontal="center"/>
    </xf>
    <xf numFmtId="175" fontId="33" fillId="60" borderId="0">
      <alignment horizontal="center"/>
    </xf>
    <xf numFmtId="175" fontId="30" fillId="91" borderId="0">
      <alignment horizontal="center"/>
    </xf>
    <xf numFmtId="0" fontId="46" fillId="50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50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11" fillId="17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55" fillId="0" borderId="0"/>
    <xf numFmtId="0" fontId="55" fillId="0" borderId="0"/>
    <xf numFmtId="0" fontId="55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71" fillId="92" borderId="37" applyNumberFormat="0" applyFont="0" applyBorder="0" applyAlignment="0">
      <alignment horizontal="centerContinuous"/>
    </xf>
    <xf numFmtId="0" fontId="57" fillId="0" borderId="38" applyNumberFormat="0" applyFill="0" applyAlignment="0" applyProtection="0"/>
    <xf numFmtId="0" fontId="57" fillId="0" borderId="39" applyNumberFormat="0" applyFill="0" applyAlignment="0" applyProtection="0"/>
    <xf numFmtId="0" fontId="57" fillId="0" borderId="39" applyNumberFormat="0" applyFill="0" applyAlignment="0" applyProtection="0"/>
    <xf numFmtId="0" fontId="50" fillId="0" borderId="40" applyNumberFormat="0" applyFill="0" applyAlignment="0" applyProtection="0"/>
    <xf numFmtId="0" fontId="57" fillId="0" borderId="38" applyNumberFormat="0" applyFill="0" applyAlignment="0" applyProtection="0"/>
    <xf numFmtId="0" fontId="57" fillId="0" borderId="39" applyNumberFormat="0" applyFill="0" applyAlignment="0" applyProtection="0"/>
    <xf numFmtId="0" fontId="57" fillId="0" borderId="39" applyNumberFormat="0" applyFill="0" applyAlignment="0" applyProtection="0"/>
    <xf numFmtId="0" fontId="50" fillId="0" borderId="40" applyNumberFormat="0" applyFill="0" applyAlignment="0" applyProtection="0"/>
    <xf numFmtId="0" fontId="57" fillId="0" borderId="39" applyNumberFormat="0" applyFill="0" applyAlignment="0" applyProtection="0"/>
    <xf numFmtId="0" fontId="57" fillId="0" borderId="39" applyNumberFormat="0" applyFill="0" applyAlignment="0" applyProtection="0"/>
    <xf numFmtId="0" fontId="8" fillId="0" borderId="20" applyNumberFormat="0" applyFill="0" applyAlignment="0" applyProtection="0"/>
    <xf numFmtId="0" fontId="57" fillId="0" borderId="38" applyNumberFormat="0" applyFill="0" applyAlignment="0" applyProtection="0"/>
    <xf numFmtId="0" fontId="50" fillId="0" borderId="40" applyNumberFormat="0" applyFill="0" applyAlignment="0" applyProtection="0"/>
    <xf numFmtId="0" fontId="57" fillId="0" borderId="38" applyNumberFormat="0" applyFill="0" applyAlignment="0" applyProtection="0"/>
    <xf numFmtId="0" fontId="50" fillId="0" borderId="40" applyNumberFormat="0" applyFill="0" applyAlignment="0" applyProtection="0"/>
    <xf numFmtId="0" fontId="57" fillId="0" borderId="38" applyNumberFormat="0" applyFill="0" applyAlignment="0" applyProtection="0"/>
    <xf numFmtId="0" fontId="58" fillId="0" borderId="41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1" fillId="0" borderId="41" applyNumberFormat="0" applyFill="0" applyAlignment="0" applyProtection="0"/>
    <xf numFmtId="0" fontId="58" fillId="0" borderId="41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1" fillId="0" borderId="41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9" fillId="0" borderId="21" applyNumberFormat="0" applyFill="0" applyAlignment="0" applyProtection="0"/>
    <xf numFmtId="0" fontId="58" fillId="0" borderId="41" applyNumberFormat="0" applyFill="0" applyAlignment="0" applyProtection="0"/>
    <xf numFmtId="0" fontId="51" fillId="0" borderId="41" applyNumberFormat="0" applyFill="0" applyAlignment="0" applyProtection="0"/>
    <xf numFmtId="0" fontId="58" fillId="0" borderId="41" applyNumberFormat="0" applyFill="0" applyAlignment="0" applyProtection="0"/>
    <xf numFmtId="0" fontId="51" fillId="0" borderId="41" applyNumberFormat="0" applyFill="0" applyAlignment="0" applyProtection="0"/>
    <xf numFmtId="0" fontId="58" fillId="0" borderId="41" applyNumberFormat="0" applyFill="0" applyAlignment="0" applyProtection="0"/>
    <xf numFmtId="0" fontId="59" fillId="0" borderId="43" applyNumberFormat="0" applyFill="0" applyAlignment="0" applyProtection="0"/>
    <xf numFmtId="0" fontId="59" fillId="0" borderId="44" applyNumberFormat="0" applyFill="0" applyAlignment="0" applyProtection="0"/>
    <xf numFmtId="0" fontId="59" fillId="0" borderId="44" applyNumberFormat="0" applyFill="0" applyAlignment="0" applyProtection="0"/>
    <xf numFmtId="0" fontId="52" fillId="0" borderId="45" applyNumberFormat="0" applyFill="0" applyAlignment="0" applyProtection="0"/>
    <xf numFmtId="0" fontId="59" fillId="0" borderId="43" applyNumberFormat="0" applyFill="0" applyAlignment="0" applyProtection="0"/>
    <xf numFmtId="0" fontId="59" fillId="0" borderId="44" applyNumberFormat="0" applyFill="0" applyAlignment="0" applyProtection="0"/>
    <xf numFmtId="0" fontId="59" fillId="0" borderId="44" applyNumberFormat="0" applyFill="0" applyAlignment="0" applyProtection="0"/>
    <xf numFmtId="0" fontId="52" fillId="0" borderId="45" applyNumberFormat="0" applyFill="0" applyAlignment="0" applyProtection="0"/>
    <xf numFmtId="0" fontId="59" fillId="0" borderId="44" applyNumberFormat="0" applyFill="0" applyAlignment="0" applyProtection="0"/>
    <xf numFmtId="0" fontId="59" fillId="0" borderId="44" applyNumberFormat="0" applyFill="0" applyAlignment="0" applyProtection="0"/>
    <xf numFmtId="0" fontId="10" fillId="0" borderId="22" applyNumberFormat="0" applyFill="0" applyAlignment="0" applyProtection="0"/>
    <xf numFmtId="0" fontId="59" fillId="0" borderId="43" applyNumberFormat="0" applyFill="0" applyAlignment="0" applyProtection="0"/>
    <xf numFmtId="0" fontId="52" fillId="0" borderId="45" applyNumberFormat="0" applyFill="0" applyAlignment="0" applyProtection="0"/>
    <xf numFmtId="0" fontId="59" fillId="0" borderId="43" applyNumberFormat="0" applyFill="0" applyAlignment="0" applyProtection="0"/>
    <xf numFmtId="0" fontId="52" fillId="0" borderId="45" applyNumberFormat="0" applyFill="0" applyAlignment="0" applyProtection="0"/>
    <xf numFmtId="0" fontId="59" fillId="0" borderId="43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3" fillId="53" borderId="30" applyNumberFormat="0" applyAlignment="0" applyProtection="0"/>
    <xf numFmtId="0" fontId="43" fillId="66" borderId="30" applyNumberFormat="0" applyAlignment="0" applyProtection="0"/>
    <xf numFmtId="0" fontId="43" fillId="66" borderId="30" applyNumberFormat="0" applyAlignment="0" applyProtection="0"/>
    <xf numFmtId="0" fontId="43" fillId="53" borderId="30" applyNumberFormat="0" applyAlignment="0" applyProtection="0"/>
    <xf numFmtId="0" fontId="43" fillId="53" borderId="30" applyNumberFormat="0" applyAlignment="0" applyProtection="0"/>
    <xf numFmtId="0" fontId="43" fillId="66" borderId="30" applyNumberFormat="0" applyAlignment="0" applyProtection="0"/>
    <xf numFmtId="0" fontId="43" fillId="66" borderId="30" applyNumberFormat="0" applyAlignment="0" applyProtection="0"/>
    <xf numFmtId="0" fontId="43" fillId="53" borderId="30" applyNumberFormat="0" applyAlignment="0" applyProtection="0"/>
    <xf numFmtId="0" fontId="43" fillId="66" borderId="30" applyNumberFormat="0" applyAlignment="0" applyProtection="0"/>
    <xf numFmtId="0" fontId="43" fillId="66" borderId="30" applyNumberFormat="0" applyAlignment="0" applyProtection="0"/>
    <xf numFmtId="0" fontId="14" fillId="20" borderId="23" applyNumberFormat="0" applyAlignment="0" applyProtection="0"/>
    <xf numFmtId="0" fontId="43" fillId="53" borderId="30" applyNumberFormat="0" applyAlignment="0" applyProtection="0"/>
    <xf numFmtId="0" fontId="43" fillId="53" borderId="30" applyNumberFormat="0" applyAlignment="0" applyProtection="0"/>
    <xf numFmtId="0" fontId="43" fillId="53" borderId="30" applyNumberFormat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49" fontId="32" fillId="75" borderId="1">
      <alignment horizontal="left"/>
    </xf>
    <xf numFmtId="0" fontId="42" fillId="0" borderId="31" applyNumberFormat="0" applyFill="0" applyAlignment="0" applyProtection="0"/>
    <xf numFmtId="0" fontId="72" fillId="0" borderId="31" applyNumberFormat="0" applyFill="0" applyAlignment="0" applyProtection="0"/>
    <xf numFmtId="0" fontId="7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72" fillId="0" borderId="31" applyNumberFormat="0" applyFill="0" applyAlignment="0" applyProtection="0"/>
    <xf numFmtId="0" fontId="72" fillId="0" borderId="31" applyNumberFormat="0" applyFill="0" applyAlignment="0" applyProtection="0"/>
    <xf numFmtId="0" fontId="72" fillId="0" borderId="31" applyNumberFormat="0" applyFill="0" applyAlignment="0" applyProtection="0"/>
    <xf numFmtId="0" fontId="42" fillId="0" borderId="31" applyNumberFormat="0" applyFill="0" applyAlignment="0" applyProtection="0"/>
    <xf numFmtId="0" fontId="72" fillId="0" borderId="31" applyNumberFormat="0" applyFill="0" applyAlignment="0" applyProtection="0"/>
    <xf numFmtId="0" fontId="72" fillId="0" borderId="31" applyNumberFormat="0" applyFill="0" applyAlignment="0" applyProtection="0"/>
    <xf numFmtId="0" fontId="72" fillId="0" borderId="31" applyNumberFormat="0" applyFill="0" applyAlignment="0" applyProtection="0"/>
    <xf numFmtId="0" fontId="17" fillId="0" borderId="25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0" fontId="69" fillId="93" borderId="0">
      <alignment horizontal="center"/>
    </xf>
    <xf numFmtId="4" fontId="30" fillId="93" borderId="0">
      <alignment horizontal="center"/>
    </xf>
    <xf numFmtId="10" fontId="30" fillId="93" borderId="0">
      <alignment horizontal="center"/>
    </xf>
    <xf numFmtId="10" fontId="37" fillId="93" borderId="0">
      <alignment horizontal="center"/>
    </xf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4" fontId="1" fillId="85" borderId="0" applyFont="0" applyFill="0" applyBorder="0" applyAlignment="0" applyProtection="0"/>
    <xf numFmtId="164" fontId="1" fillId="85" borderId="0" applyFont="0" applyFill="0" applyBorder="0" applyAlignment="0" applyProtection="0"/>
    <xf numFmtId="164" fontId="1" fillId="85" borderId="0" applyFont="0" applyFill="0" applyBorder="0" applyAlignment="0" applyProtection="0"/>
    <xf numFmtId="164" fontId="1" fillId="85" borderId="0" applyFont="0" applyFill="0" applyBorder="0" applyAlignment="0" applyProtection="0"/>
    <xf numFmtId="164" fontId="1" fillId="85" borderId="0" applyFont="0" applyFill="0" applyBorder="0" applyAlignment="0" applyProtection="0"/>
    <xf numFmtId="0" fontId="45" fillId="73" borderId="0" applyNumberFormat="0" applyBorder="0" applyAlignment="0" applyProtection="0"/>
    <xf numFmtId="0" fontId="73" fillId="94" borderId="0" applyNumberFormat="0" applyBorder="0" applyAlignment="0" applyProtection="0"/>
    <xf numFmtId="0" fontId="73" fillId="94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73" fillId="94" borderId="0" applyNumberFormat="0" applyBorder="0" applyAlignment="0" applyProtection="0"/>
    <xf numFmtId="0" fontId="73" fillId="94" borderId="0" applyNumberFormat="0" applyBorder="0" applyAlignment="0" applyProtection="0"/>
    <xf numFmtId="0" fontId="73" fillId="94" borderId="0" applyNumberFormat="0" applyBorder="0" applyAlignment="0" applyProtection="0"/>
    <xf numFmtId="0" fontId="45" fillId="73" borderId="0" applyNumberFormat="0" applyBorder="0" applyAlignment="0" applyProtection="0"/>
    <xf numFmtId="0" fontId="73" fillId="94" borderId="0" applyNumberFormat="0" applyBorder="0" applyAlignment="0" applyProtection="0"/>
    <xf numFmtId="0" fontId="73" fillId="94" borderId="0" applyNumberFormat="0" applyBorder="0" applyAlignment="0" applyProtection="0"/>
    <xf numFmtId="0" fontId="73" fillId="94" borderId="0" applyNumberFormat="0" applyBorder="0" applyAlignment="0" applyProtection="0"/>
    <xf numFmtId="0" fontId="13" fillId="19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45" fillId="73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6" fillId="0" borderId="0"/>
    <xf numFmtId="0" fontId="1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6" fillId="0" borderId="0"/>
    <xf numFmtId="0" fontId="7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23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2" fillId="56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6" fillId="23" borderId="27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1" fillId="87" borderId="33" applyNumberFormat="0" applyFont="0" applyAlignment="0" applyProtection="0"/>
    <xf numFmtId="0" fontId="47" fillId="54" borderId="46" applyNumberFormat="0" applyAlignment="0" applyProtection="0"/>
    <xf numFmtId="0" fontId="47" fillId="85" borderId="46" applyNumberFormat="0" applyAlignment="0" applyProtection="0"/>
    <xf numFmtId="0" fontId="47" fillId="85" borderId="46" applyNumberFormat="0" applyAlignment="0" applyProtection="0"/>
    <xf numFmtId="0" fontId="47" fillId="74" borderId="46" applyNumberFormat="0" applyAlignment="0" applyProtection="0"/>
    <xf numFmtId="0" fontId="47" fillId="54" borderId="46" applyNumberFormat="0" applyAlignment="0" applyProtection="0"/>
    <xf numFmtId="0" fontId="47" fillId="85" borderId="46" applyNumberFormat="0" applyAlignment="0" applyProtection="0"/>
    <xf numFmtId="0" fontId="47" fillId="85" borderId="46" applyNumberFormat="0" applyAlignment="0" applyProtection="0"/>
    <xf numFmtId="0" fontId="47" fillId="74" borderId="46" applyNumberFormat="0" applyAlignment="0" applyProtection="0"/>
    <xf numFmtId="0" fontId="47" fillId="85" borderId="46" applyNumberFormat="0" applyAlignment="0" applyProtection="0"/>
    <xf numFmtId="0" fontId="47" fillId="85" borderId="46" applyNumberFormat="0" applyAlignment="0" applyProtection="0"/>
    <xf numFmtId="0" fontId="15" fillId="21" borderId="24" applyNumberFormat="0" applyAlignment="0" applyProtection="0"/>
    <xf numFmtId="0" fontId="47" fillId="54" borderId="46" applyNumberFormat="0" applyAlignment="0" applyProtection="0"/>
    <xf numFmtId="0" fontId="47" fillId="74" borderId="46" applyNumberFormat="0" applyAlignment="0" applyProtection="0"/>
    <xf numFmtId="0" fontId="47" fillId="54" borderId="46" applyNumberFormat="0" applyAlignment="0" applyProtection="0"/>
    <xf numFmtId="0" fontId="47" fillId="74" borderId="46" applyNumberFormat="0" applyAlignment="0" applyProtection="0"/>
    <xf numFmtId="0" fontId="47" fillId="54" borderId="46" applyNumberFormat="0" applyAlignment="0" applyProtection="0"/>
    <xf numFmtId="3" fontId="75" fillId="85" borderId="47" applyNumberFormat="0" applyFill="0" applyAlignment="0" applyProtection="0"/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172" fontId="36" fillId="95" borderId="0">
      <alignment horizontal="right"/>
      <protection locked="0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166" fontId="26" fillId="0" borderId="1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27" fillId="0" borderId="48" applyBorder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49" fontId="77" fillId="0" borderId="0">
      <alignment horizontal="left"/>
    </xf>
    <xf numFmtId="0" fontId="78" fillId="0" borderId="29"/>
    <xf numFmtId="0" fontId="78" fillId="0" borderId="29"/>
    <xf numFmtId="0" fontId="78" fillId="0" borderId="29"/>
    <xf numFmtId="0" fontId="47" fillId="74" borderId="46" applyNumberFormat="0" applyAlignment="0" applyProtection="0"/>
    <xf numFmtId="0" fontId="47" fillId="74" borderId="46" applyNumberFormat="0" applyAlignment="0" applyProtection="0"/>
    <xf numFmtId="0" fontId="47" fillId="74" borderId="46" applyNumberFormat="0" applyAlignment="0" applyProtection="0"/>
    <xf numFmtId="0" fontId="29" fillId="59" borderId="1">
      <alignment horizont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9" fillId="0" borderId="49" applyNumberFormat="0" applyAlignment="0" applyProtection="0"/>
    <xf numFmtId="0" fontId="80" fillId="0" borderId="0" applyNumberFormat="0" applyProtection="0">
      <alignment horizontal="left" vertical="top"/>
    </xf>
    <xf numFmtId="0" fontId="81" fillId="0" borderId="50" applyNumberFormat="0" applyProtection="0">
      <alignment horizontal="left" vertical="top"/>
    </xf>
    <xf numFmtId="2" fontId="82" fillId="0" borderId="29"/>
    <xf numFmtId="2" fontId="82" fillId="0" borderId="29"/>
    <xf numFmtId="2" fontId="82" fillId="0" borderId="29"/>
    <xf numFmtId="167" fontId="82" fillId="0" borderId="29"/>
    <xf numFmtId="167" fontId="82" fillId="0" borderId="29"/>
    <xf numFmtId="167" fontId="82" fillId="0" borderId="29"/>
    <xf numFmtId="2" fontId="83" fillId="54" borderId="29"/>
    <xf numFmtId="2" fontId="83" fillId="54" borderId="29"/>
    <xf numFmtId="2" fontId="83" fillId="54" borderId="29"/>
    <xf numFmtId="167" fontId="83" fillId="54" borderId="29"/>
    <xf numFmtId="167" fontId="83" fillId="54" borderId="29"/>
    <xf numFmtId="167" fontId="83" fillId="54" borderId="29"/>
    <xf numFmtId="2" fontId="84" fillId="96" borderId="29"/>
    <xf numFmtId="2" fontId="84" fillId="96" borderId="29"/>
    <xf numFmtId="2" fontId="84" fillId="96" borderId="29"/>
    <xf numFmtId="167" fontId="84" fillId="96" borderId="29"/>
    <xf numFmtId="167" fontId="84" fillId="96" borderId="29"/>
    <xf numFmtId="167" fontId="84" fillId="96" borderId="29"/>
    <xf numFmtId="2" fontId="84" fillId="97" borderId="29"/>
    <xf numFmtId="2" fontId="84" fillId="97" borderId="29"/>
    <xf numFmtId="2" fontId="84" fillId="97" borderId="29"/>
    <xf numFmtId="167" fontId="84" fillId="97" borderId="29"/>
    <xf numFmtId="167" fontId="84" fillId="97" borderId="29"/>
    <xf numFmtId="167" fontId="84" fillId="97" borderId="29"/>
    <xf numFmtId="2" fontId="83" fillId="78" borderId="29"/>
    <xf numFmtId="2" fontId="83" fillId="78" borderId="29"/>
    <xf numFmtId="2" fontId="83" fillId="78" borderId="29"/>
    <xf numFmtId="167" fontId="83" fillId="78" borderId="29"/>
    <xf numFmtId="167" fontId="83" fillId="78" borderId="29"/>
    <xf numFmtId="167" fontId="83" fillId="78" borderId="29"/>
    <xf numFmtId="0" fontId="84" fillId="98" borderId="29"/>
    <xf numFmtId="0" fontId="84" fillId="98" borderId="29"/>
    <xf numFmtId="0" fontId="84" fillId="98" borderId="29"/>
    <xf numFmtId="2" fontId="84" fillId="99" borderId="29"/>
    <xf numFmtId="2" fontId="84" fillId="99" borderId="29"/>
    <xf numFmtId="2" fontId="84" fillId="99" borderId="29"/>
    <xf numFmtId="167" fontId="84" fillId="99" borderId="29"/>
    <xf numFmtId="167" fontId="84" fillId="99" borderId="29"/>
    <xf numFmtId="167" fontId="84" fillId="99" borderId="29"/>
    <xf numFmtId="0" fontId="85" fillId="100" borderId="29"/>
    <xf numFmtId="0" fontId="85" fillId="100" borderId="29"/>
    <xf numFmtId="0" fontId="85" fillId="100" borderId="29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101" borderId="0" applyNumberFormat="0">
      <alignment horizontal="left"/>
    </xf>
    <xf numFmtId="0" fontId="49" fillId="0" borderId="0" applyNumberFormat="0" applyFill="0" applyBorder="0" applyAlignment="0" applyProtection="0"/>
    <xf numFmtId="0" fontId="87" fillId="101" borderId="0" applyNumberFormat="0">
      <alignment horizontal="left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7" fillId="101" borderId="0" applyNumberFormat="0">
      <alignment horizontal="left"/>
    </xf>
    <xf numFmtId="0" fontId="6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8" fillId="0" borderId="51" applyNumberFormat="0" applyBorder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2" fillId="0" borderId="45" applyNumberFormat="0" applyFill="0" applyAlignment="0" applyProtection="0"/>
    <xf numFmtId="0" fontId="52" fillId="0" borderId="45" applyNumberFormat="0" applyFill="0" applyAlignment="0" applyProtection="0"/>
    <xf numFmtId="0" fontId="52" fillId="0" borderId="45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52" applyNumberFormat="0" applyFill="0" applyAlignment="0" applyProtection="0"/>
    <xf numFmtId="0" fontId="89" fillId="0" borderId="53" applyNumberFormat="0" applyFill="0" applyAlignment="0" applyProtection="0"/>
    <xf numFmtId="0" fontId="89" fillId="0" borderId="53" applyNumberFormat="0" applyFill="0" applyAlignment="0" applyProtection="0"/>
    <xf numFmtId="0" fontId="53" fillId="0" borderId="52" applyNumberFormat="0" applyFill="0" applyAlignment="0" applyProtection="0"/>
    <xf numFmtId="0" fontId="53" fillId="0" borderId="52" applyNumberFormat="0" applyFill="0" applyAlignment="0" applyProtection="0"/>
    <xf numFmtId="0" fontId="89" fillId="0" borderId="53" applyNumberFormat="0" applyFill="0" applyAlignment="0" applyProtection="0"/>
    <xf numFmtId="0" fontId="89" fillId="0" borderId="53" applyNumberFormat="0" applyFill="0" applyAlignment="0" applyProtection="0"/>
    <xf numFmtId="0" fontId="21" fillId="0" borderId="28" applyNumberFormat="0" applyFill="0" applyAlignment="0" applyProtection="0"/>
    <xf numFmtId="0" fontId="89" fillId="0" borderId="53" applyNumberFormat="0" applyFill="0" applyAlignment="0" applyProtection="0"/>
    <xf numFmtId="0" fontId="53" fillId="0" borderId="52" applyNumberFormat="0" applyFill="0" applyAlignment="0" applyProtection="0"/>
    <xf numFmtId="0" fontId="89" fillId="0" borderId="53" applyNumberFormat="0" applyFill="0" applyAlignment="0" applyProtection="0"/>
    <xf numFmtId="0" fontId="89" fillId="0" borderId="53" applyNumberFormat="0" applyFill="0" applyAlignment="0" applyProtection="0"/>
    <xf numFmtId="0" fontId="89" fillId="0" borderId="53" applyNumberFormat="0" applyFill="0" applyAlignment="0" applyProtection="0"/>
    <xf numFmtId="0" fontId="53" fillId="0" borderId="52" applyNumberFormat="0" applyFill="0" applyAlignment="0" applyProtection="0"/>
    <xf numFmtId="0" fontId="53" fillId="0" borderId="52" applyNumberFormat="0" applyFill="0" applyAlignment="0" applyProtection="0"/>
    <xf numFmtId="0" fontId="53" fillId="0" borderId="52" applyNumberFormat="0" applyFill="0" applyAlignment="0" applyProtection="0"/>
    <xf numFmtId="0" fontId="53" fillId="0" borderId="52" applyNumberFormat="0" applyFill="0" applyAlignment="0" applyProtection="0"/>
    <xf numFmtId="179" fontId="37" fillId="53" borderId="1">
      <alignment horizontal="center"/>
    </xf>
    <xf numFmtId="175" fontId="37" fillId="53" borderId="0">
      <alignment horizontal="center"/>
    </xf>
    <xf numFmtId="3" fontId="37" fillId="53" borderId="1">
      <alignment horizontal="center"/>
    </xf>
    <xf numFmtId="49" fontId="37" fillId="83" borderId="1">
      <alignment horizontal="center"/>
    </xf>
    <xf numFmtId="0" fontId="54" fillId="86" borderId="32" applyNumberFormat="0" applyAlignment="0" applyProtection="0"/>
    <xf numFmtId="0" fontId="54" fillId="86" borderId="32" applyNumberFormat="0" applyAlignment="0" applyProtection="0"/>
    <xf numFmtId="0" fontId="54" fillId="86" borderId="32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9" fontId="33" fillId="74" borderId="1">
      <alignment horizontal="left"/>
    </xf>
    <xf numFmtId="175" fontId="32" fillId="80" borderId="0">
      <alignment horizontal="left"/>
    </xf>
    <xf numFmtId="175" fontId="33" fillId="73" borderId="0">
      <alignment horizontal="center"/>
    </xf>
    <xf numFmtId="0" fontId="1" fillId="0" borderId="0"/>
    <xf numFmtId="0" fontId="1" fillId="0" borderId="0"/>
    <xf numFmtId="49" fontId="30" fillId="83" borderId="54">
      <alignment horizontal="center"/>
    </xf>
    <xf numFmtId="49" fontId="32" fillId="75" borderId="54">
      <alignment horizontal="left"/>
    </xf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166" fontId="26" fillId="0" borderId="54" applyBorder="0"/>
    <xf numFmtId="0" fontId="29" fillId="59" borderId="54">
      <alignment horizontal="center"/>
    </xf>
    <xf numFmtId="179" fontId="37" fillId="53" borderId="54">
      <alignment horizontal="center"/>
    </xf>
    <xf numFmtId="3" fontId="37" fillId="53" borderId="54">
      <alignment horizontal="center"/>
    </xf>
    <xf numFmtId="49" fontId="37" fillId="83" borderId="54">
      <alignment horizontal="center"/>
    </xf>
    <xf numFmtId="49" fontId="33" fillId="74" borderId="54">
      <alignment horizontal="left"/>
    </xf>
    <xf numFmtId="0" fontId="7" fillId="0" borderId="0" applyNumberFormat="0" applyFill="0" applyBorder="0" applyAlignment="0" applyProtection="0"/>
    <xf numFmtId="0" fontId="8" fillId="0" borderId="20" applyNumberFormat="0" applyFill="0" applyAlignment="0" applyProtection="0"/>
    <xf numFmtId="0" fontId="9" fillId="0" borderId="21" applyNumberFormat="0" applyFill="0" applyAlignment="0" applyProtection="0"/>
    <xf numFmtId="0" fontId="10" fillId="0" borderId="22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23" applyNumberFormat="0" applyAlignment="0" applyProtection="0"/>
    <xf numFmtId="0" fontId="15" fillId="21" borderId="24" applyNumberFormat="0" applyAlignment="0" applyProtection="0"/>
    <xf numFmtId="0" fontId="16" fillId="21" borderId="23" applyNumberFormat="0" applyAlignment="0" applyProtection="0"/>
    <xf numFmtId="0" fontId="17" fillId="0" borderId="25" applyNumberFormat="0" applyFill="0" applyAlignment="0" applyProtection="0"/>
    <xf numFmtId="0" fontId="18" fillId="22" borderId="26" applyNumberFormat="0" applyAlignment="0" applyProtection="0"/>
    <xf numFmtId="0" fontId="19" fillId="0" borderId="0" applyNumberFormat="0" applyFill="0" applyBorder="0" applyAlignment="0" applyProtection="0"/>
    <xf numFmtId="0" fontId="6" fillId="23" borderId="27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22" fillId="47" borderId="0" applyNumberFormat="0" applyBorder="0" applyAlignment="0" applyProtection="0"/>
    <xf numFmtId="0" fontId="96" fillId="0" borderId="0"/>
    <xf numFmtId="0" fontId="96" fillId="87" borderId="33" applyNumberFormat="0" applyFont="0" applyAlignment="0" applyProtection="0"/>
    <xf numFmtId="44" fontId="96" fillId="0" borderId="0" applyFont="0" applyFill="0" applyBorder="0" applyAlignment="0" applyProtection="0"/>
    <xf numFmtId="0" fontId="96" fillId="87" borderId="33" applyNumberFormat="0" applyFont="0" applyAlignment="0" applyProtection="0"/>
    <xf numFmtId="9" fontId="9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99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2" fillId="5" borderId="1" xfId="2" applyNumberFormat="1" applyFont="1" applyFill="1" applyBorder="1" applyAlignment="1" applyProtection="1">
      <alignment horizontal="center"/>
      <protection hidden="1"/>
    </xf>
    <xf numFmtId="0" fontId="0" fillId="6" borderId="1" xfId="0" applyFill="1" applyBorder="1" applyAlignment="1">
      <alignment horizontal="center"/>
    </xf>
    <xf numFmtId="0" fontId="0" fillId="8" borderId="6" xfId="0" applyFill="1" applyBorder="1"/>
    <xf numFmtId="0" fontId="0" fillId="0" borderId="1" xfId="0" applyBorder="1" applyAlignment="1">
      <alignment horizontal="center"/>
    </xf>
    <xf numFmtId="0" fontId="0" fillId="2" borderId="0" xfId="0" applyFill="1" applyBorder="1"/>
    <xf numFmtId="1" fontId="0" fillId="10" borderId="1" xfId="0" applyNumberFormat="1" applyFill="1" applyBorder="1" applyAlignment="1">
      <alignment horizont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168" fontId="0" fillId="13" borderId="8" xfId="0" applyNumberFormat="1" applyFill="1" applyBorder="1"/>
    <xf numFmtId="0" fontId="3" fillId="11" borderId="0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2" fontId="0" fillId="16" borderId="9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2" fontId="4" fillId="12" borderId="9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0" xfId="0" applyAlignment="1">
      <alignment horizontal="center"/>
    </xf>
    <xf numFmtId="169" fontId="0" fillId="0" borderId="0" xfId="0" applyNumberFormat="1"/>
    <xf numFmtId="0" fontId="0" fillId="0" borderId="5" xfId="0" applyBorder="1" applyAlignment="1">
      <alignment horizontal="center"/>
    </xf>
    <xf numFmtId="0" fontId="94" fillId="104" borderId="0" xfId="0" applyFont="1" applyFill="1"/>
    <xf numFmtId="0" fontId="0" fillId="103" borderId="0" xfId="0" applyFill="1"/>
    <xf numFmtId="2" fontId="31" fillId="5" borderId="0" xfId="4" applyNumberFormat="1" applyFont="1" applyFill="1" applyBorder="1" applyAlignment="1" applyProtection="1">
      <alignment horizontal="center"/>
      <protection hidden="1"/>
    </xf>
    <xf numFmtId="14" fontId="91" fillId="5" borderId="14" xfId="4" applyNumberFormat="1" applyFont="1" applyFill="1" applyBorder="1" applyAlignment="1" applyProtection="1">
      <alignment horizontal="center"/>
      <protection hidden="1"/>
    </xf>
    <xf numFmtId="2" fontId="31" fillId="5" borderId="0" xfId="4" applyNumberFormat="1" applyFont="1" applyFill="1" applyBorder="1" applyAlignment="1" applyProtection="1">
      <alignment horizontal="center"/>
      <protection hidden="1"/>
    </xf>
    <xf numFmtId="0" fontId="0" fillId="0" borderId="0" xfId="0"/>
    <xf numFmtId="0" fontId="0" fillId="0" borderId="0" xfId="0"/>
    <xf numFmtId="0" fontId="0" fillId="105" borderId="10" xfId="0" applyFill="1" applyBorder="1"/>
    <xf numFmtId="0" fontId="0" fillId="105" borderId="57" xfId="0" applyFill="1" applyBorder="1"/>
    <xf numFmtId="0" fontId="0" fillId="105" borderId="57" xfId="0" applyFill="1" applyBorder="1" applyAlignment="1">
      <alignment horizontal="center"/>
    </xf>
    <xf numFmtId="0" fontId="0" fillId="105" borderId="58" xfId="0" applyFill="1" applyBorder="1" applyAlignment="1">
      <alignment horizontal="center"/>
    </xf>
    <xf numFmtId="0" fontId="0" fillId="105" borderId="59" xfId="0" applyFill="1" applyBorder="1" applyAlignment="1">
      <alignment horizontal="center"/>
    </xf>
    <xf numFmtId="0" fontId="0" fillId="105" borderId="60" xfId="0" applyFill="1" applyBorder="1" applyAlignment="1">
      <alignment horizontal="center"/>
    </xf>
    <xf numFmtId="0" fontId="0" fillId="105" borderId="61" xfId="0" applyFill="1" applyBorder="1" applyAlignment="1">
      <alignment horizontal="center"/>
    </xf>
    <xf numFmtId="0" fontId="0" fillId="105" borderId="62" xfId="0" applyFill="1" applyBorder="1"/>
    <xf numFmtId="0" fontId="0" fillId="105" borderId="0" xfId="0" applyFill="1" applyBorder="1"/>
    <xf numFmtId="0" fontId="0" fillId="105" borderId="0" xfId="0" applyFill="1" applyBorder="1" applyAlignment="1">
      <alignment horizontal="center"/>
    </xf>
    <xf numFmtId="0" fontId="0" fillId="105" borderId="63" xfId="0" applyFill="1" applyBorder="1" applyAlignment="1">
      <alignment horizontal="center"/>
    </xf>
    <xf numFmtId="0" fontId="0" fillId="105" borderId="64" xfId="0" applyFill="1" applyBorder="1" applyAlignment="1">
      <alignment horizontal="center"/>
    </xf>
    <xf numFmtId="0" fontId="0" fillId="105" borderId="65" xfId="0" applyFill="1" applyBorder="1" applyAlignment="1">
      <alignment horizontal="center"/>
    </xf>
    <xf numFmtId="0" fontId="0" fillId="105" borderId="66" xfId="0" applyFill="1" applyBorder="1" applyAlignment="1">
      <alignment horizontal="center"/>
    </xf>
    <xf numFmtId="0" fontId="0" fillId="105" borderId="50" xfId="0" applyFill="1" applyBorder="1" applyAlignment="1">
      <alignment horizontal="center"/>
    </xf>
    <xf numFmtId="0" fontId="0" fillId="105" borderId="67" xfId="0" applyFill="1" applyBorder="1" applyAlignment="1">
      <alignment horizontal="center"/>
    </xf>
    <xf numFmtId="0" fontId="0" fillId="105" borderId="9" xfId="0" applyFill="1" applyBorder="1" applyAlignment="1">
      <alignment horizontal="center"/>
    </xf>
    <xf numFmtId="0" fontId="21" fillId="105" borderId="0" xfId="0" applyFont="1" applyFill="1" applyBorder="1" applyAlignment="1">
      <alignment horizontal="center"/>
    </xf>
    <xf numFmtId="0" fontId="0" fillId="105" borderId="62" xfId="0" applyFill="1" applyBorder="1" applyAlignment="1">
      <alignment horizontal="center"/>
    </xf>
    <xf numFmtId="0" fontId="0" fillId="105" borderId="68" xfId="0" applyFill="1" applyBorder="1" applyAlignment="1">
      <alignment horizontal="center"/>
    </xf>
    <xf numFmtId="0" fontId="0" fillId="105" borderId="69" xfId="0" applyFill="1" applyBorder="1" applyAlignment="1">
      <alignment horizontal="center"/>
    </xf>
    <xf numFmtId="0" fontId="0" fillId="105" borderId="70" xfId="0" applyFill="1" applyBorder="1" applyAlignment="1">
      <alignment horizontal="center"/>
    </xf>
    <xf numFmtId="0" fontId="0" fillId="105" borderId="14" xfId="0" applyFill="1" applyBorder="1" applyAlignment="1">
      <alignment horizontal="center"/>
    </xf>
    <xf numFmtId="0" fontId="0" fillId="105" borderId="19" xfId="0" applyFill="1" applyBorder="1" applyAlignment="1">
      <alignment horizontal="center"/>
    </xf>
    <xf numFmtId="0" fontId="0" fillId="105" borderId="72" xfId="0" applyFill="1" applyBorder="1" applyAlignment="1">
      <alignment horizontal="center"/>
    </xf>
    <xf numFmtId="0" fontId="21" fillId="105" borderId="73" xfId="0" applyFont="1" applyFill="1" applyBorder="1" applyAlignment="1">
      <alignment horizontal="center"/>
    </xf>
    <xf numFmtId="0" fontId="0" fillId="105" borderId="71" xfId="0" applyFill="1" applyBorder="1" applyAlignment="1">
      <alignment horizontal="center"/>
    </xf>
    <xf numFmtId="0" fontId="0" fillId="105" borderId="73" xfId="0" applyFill="1" applyBorder="1" applyAlignment="1">
      <alignment horizontal="center"/>
    </xf>
    <xf numFmtId="0" fontId="0" fillId="105" borderId="74" xfId="0" applyFill="1" applyBorder="1" applyAlignment="1">
      <alignment horizontal="center"/>
    </xf>
    <xf numFmtId="0" fontId="0" fillId="105" borderId="75" xfId="0" applyFill="1" applyBorder="1" applyAlignment="1">
      <alignment horizontal="center"/>
    </xf>
    <xf numFmtId="0" fontId="0" fillId="106" borderId="13" xfId="0" applyFill="1" applyBorder="1" applyAlignment="1">
      <alignment horizontal="center"/>
    </xf>
    <xf numFmtId="0" fontId="0" fillId="106" borderId="12" xfId="0" applyFill="1" applyBorder="1" applyAlignment="1">
      <alignment horizontal="center"/>
    </xf>
    <xf numFmtId="0" fontId="0" fillId="106" borderId="76" xfId="0" applyFill="1" applyBorder="1" applyAlignment="1">
      <alignment horizontal="center"/>
    </xf>
    <xf numFmtId="0" fontId="0" fillId="106" borderId="62" xfId="0" applyFill="1" applyBorder="1" applyAlignment="1">
      <alignment horizontal="center"/>
    </xf>
    <xf numFmtId="0" fontId="0" fillId="106" borderId="68" xfId="0" applyFill="1" applyBorder="1" applyAlignment="1">
      <alignment horizontal="center"/>
    </xf>
    <xf numFmtId="0" fontId="0" fillId="106" borderId="0" xfId="0" applyFill="1" applyBorder="1" applyAlignment="1">
      <alignment horizontal="center"/>
    </xf>
    <xf numFmtId="166" fontId="0" fillId="106" borderId="0" xfId="0" applyNumberFormat="1" applyFill="1" applyBorder="1" applyAlignment="1">
      <alignment horizontal="center"/>
    </xf>
    <xf numFmtId="0" fontId="0" fillId="106" borderId="71" xfId="0" applyFill="1" applyBorder="1" applyAlignment="1">
      <alignment horizontal="center"/>
    </xf>
    <xf numFmtId="0" fontId="0" fillId="106" borderId="72" xfId="0" applyFill="1" applyBorder="1" applyAlignment="1">
      <alignment horizontal="center"/>
    </xf>
    <xf numFmtId="0" fontId="0" fillId="106" borderId="73" xfId="0" applyFill="1" applyBorder="1" applyAlignment="1">
      <alignment horizontal="center"/>
    </xf>
    <xf numFmtId="2" fontId="0" fillId="106" borderId="0" xfId="0" applyNumberFormat="1" applyFill="1" applyBorder="1" applyAlignment="1">
      <alignment horizontal="center"/>
    </xf>
    <xf numFmtId="168" fontId="0" fillId="0" borderId="0" xfId="0" applyNumberFormat="1"/>
    <xf numFmtId="0" fontId="0" fillId="106" borderId="0" xfId="0" applyFill="1"/>
    <xf numFmtId="0" fontId="0" fillId="0" borderId="0" xfId="0"/>
    <xf numFmtId="0" fontId="0" fillId="106" borderId="9" xfId="0" applyFill="1" applyBorder="1" applyAlignment="1">
      <alignment horizontal="center"/>
    </xf>
    <xf numFmtId="0" fontId="0" fillId="106" borderId="10" xfId="0" applyFill="1" applyBorder="1" applyAlignment="1">
      <alignment horizontal="center"/>
    </xf>
    <xf numFmtId="2" fontId="90" fillId="102" borderId="34" xfId="946" applyNumberFormat="1" applyFont="1" applyFill="1" applyBorder="1" applyAlignment="1" applyProtection="1">
      <alignment horizontal="center"/>
      <protection locked="0"/>
    </xf>
    <xf numFmtId="14" fontId="2" fillId="5" borderId="54" xfId="946" applyNumberFormat="1" applyFont="1" applyFill="1" applyBorder="1" applyAlignment="1" applyProtection="1">
      <alignment horizontal="center"/>
      <protection hidden="1"/>
    </xf>
    <xf numFmtId="10" fontId="31" fillId="5" borderId="54" xfId="1088" applyNumberFormat="1" applyFont="1" applyFill="1" applyBorder="1" applyAlignment="1" applyProtection="1">
      <alignment horizontal="center"/>
      <protection hidden="1"/>
    </xf>
    <xf numFmtId="0" fontId="0" fillId="106" borderId="5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15" borderId="13" xfId="0" applyFill="1" applyBorder="1"/>
    <xf numFmtId="0" fontId="0" fillId="15" borderId="12" xfId="0" applyFill="1" applyBorder="1" applyAlignment="1">
      <alignment horizontal="center"/>
    </xf>
    <xf numFmtId="0" fontId="94" fillId="104" borderId="0" xfId="0" applyFont="1" applyFill="1" applyAlignment="1">
      <alignment horizontal="center"/>
    </xf>
    <xf numFmtId="0" fontId="0" fillId="104" borderId="78" xfId="0" applyFill="1" applyBorder="1" applyAlignment="1">
      <alignment horizontal="center"/>
    </xf>
    <xf numFmtId="0" fontId="0" fillId="0" borderId="0" xfId="0"/>
    <xf numFmtId="2" fontId="0" fillId="8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107" borderId="0" xfId="0" applyFill="1"/>
    <xf numFmtId="0" fontId="0" fillId="0" borderId="0" xfId="0"/>
    <xf numFmtId="0" fontId="0" fillId="0" borderId="5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66" fontId="0" fillId="107" borderId="0" xfId="0" applyNumberFormat="1" applyFill="1"/>
    <xf numFmtId="2" fontId="0" fillId="107" borderId="0" xfId="0" applyNumberFormat="1" applyFill="1"/>
    <xf numFmtId="0" fontId="0" fillId="105" borderId="2" xfId="0" applyFill="1" applyBorder="1"/>
    <xf numFmtId="0" fontId="0" fillId="105" borderId="7" xfId="0" applyFill="1" applyBorder="1"/>
    <xf numFmtId="0" fontId="0" fillId="105" borderId="55" xfId="0" applyFill="1" applyBorder="1"/>
    <xf numFmtId="0" fontId="0" fillId="15" borderId="78" xfId="0" applyFill="1" applyBorder="1" applyAlignment="1">
      <alignment horizontal="center"/>
    </xf>
    <xf numFmtId="0" fontId="0" fillId="104" borderId="0" xfId="0" applyFill="1"/>
    <xf numFmtId="0" fontId="0" fillId="15" borderId="11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14" fontId="95" fillId="15" borderId="79" xfId="1088" applyNumberFormat="1" applyFont="1" applyFill="1" applyBorder="1" applyAlignment="1" applyProtection="1">
      <alignment horizontal="center" vertical="center"/>
      <protection locked="0"/>
    </xf>
    <xf numFmtId="14" fontId="19" fillId="0" borderId="0" xfId="0" applyNumberFormat="1" applyFont="1"/>
    <xf numFmtId="0" fontId="0" fillId="15" borderId="80" xfId="0" applyFill="1" applyBorder="1" applyAlignment="1">
      <alignment horizontal="center" vertical="center"/>
    </xf>
    <xf numFmtId="0" fontId="0" fillId="15" borderId="77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8" borderId="8" xfId="0" applyFill="1" applyBorder="1" applyAlignment="1">
      <alignment horizontal="center"/>
    </xf>
    <xf numFmtId="0" fontId="0" fillId="108" borderId="8" xfId="0" applyFill="1" applyBorder="1"/>
    <xf numFmtId="0" fontId="0" fillId="7" borderId="4" xfId="0" applyFill="1" applyBorder="1" applyAlignment="1">
      <alignment horizontal="center"/>
    </xf>
    <xf numFmtId="2" fontId="0" fillId="15" borderId="0" xfId="0" applyNumberFormat="1" applyFill="1" applyBorder="1" applyAlignment="1">
      <alignment horizontal="center"/>
    </xf>
    <xf numFmtId="2" fontId="0" fillId="15" borderId="34" xfId="0" applyNumberFormat="1" applyFill="1" applyBorder="1" applyAlignment="1">
      <alignment horizontal="center"/>
    </xf>
    <xf numFmtId="2" fontId="0" fillId="15" borderId="70" xfId="0" applyNumberFormat="1" applyFill="1" applyBorder="1" applyAlignment="1">
      <alignment horizontal="center"/>
    </xf>
    <xf numFmtId="2" fontId="0" fillId="15" borderId="81" xfId="0" applyNumberFormat="1" applyFill="1" applyBorder="1" applyAlignment="1">
      <alignment horizontal="center"/>
    </xf>
    <xf numFmtId="2" fontId="0" fillId="15" borderId="14" xfId="0" applyNumberFormat="1" applyFill="1" applyBorder="1" applyAlignment="1">
      <alignment horizontal="center"/>
    </xf>
    <xf numFmtId="2" fontId="0" fillId="15" borderId="19" xfId="0" applyNumberFormat="1" applyFill="1" applyBorder="1" applyAlignment="1">
      <alignment horizontal="center"/>
    </xf>
    <xf numFmtId="2" fontId="0" fillId="15" borderId="15" xfId="0" applyNumberFormat="1" applyFill="1" applyBorder="1" applyAlignment="1">
      <alignment horizontal="center"/>
    </xf>
    <xf numFmtId="2" fontId="0" fillId="15" borderId="16" xfId="0" applyNumberFormat="1" applyFill="1" applyBorder="1" applyAlignment="1">
      <alignment horizontal="center"/>
    </xf>
    <xf numFmtId="2" fontId="0" fillId="15" borderId="17" xfId="0" applyNumberFormat="1" applyFill="1" applyBorder="1" applyAlignment="1">
      <alignment horizontal="center"/>
    </xf>
    <xf numFmtId="0" fontId="0" fillId="7" borderId="55" xfId="0" applyFill="1" applyBorder="1" applyAlignment="1">
      <alignment horizontal="center"/>
    </xf>
    <xf numFmtId="169" fontId="0" fillId="15" borderId="0" xfId="0" applyNumberFormat="1" applyFill="1" applyBorder="1" applyAlignment="1">
      <alignment horizontal="center"/>
    </xf>
    <xf numFmtId="169" fontId="0" fillId="15" borderId="34" xfId="0" applyNumberFormat="1" applyFill="1" applyBorder="1" applyAlignment="1">
      <alignment horizontal="center"/>
    </xf>
    <xf numFmtId="169" fontId="0" fillId="15" borderId="70" xfId="0" applyNumberFormat="1" applyFill="1" applyBorder="1" applyAlignment="1">
      <alignment horizontal="center"/>
    </xf>
    <xf numFmtId="169" fontId="0" fillId="15" borderId="81" xfId="0" applyNumberFormat="1" applyFill="1" applyBorder="1" applyAlignment="1">
      <alignment horizontal="center"/>
    </xf>
    <xf numFmtId="169" fontId="0" fillId="15" borderId="14" xfId="0" applyNumberFormat="1" applyFill="1" applyBorder="1" applyAlignment="1">
      <alignment horizontal="center"/>
    </xf>
    <xf numFmtId="169" fontId="0" fillId="15" borderId="19" xfId="0" applyNumberFormat="1" applyFill="1" applyBorder="1" applyAlignment="1">
      <alignment horizontal="center"/>
    </xf>
    <xf numFmtId="169" fontId="0" fillId="15" borderId="15" xfId="0" applyNumberFormat="1" applyFill="1" applyBorder="1" applyAlignment="1">
      <alignment horizontal="center"/>
    </xf>
    <xf numFmtId="169" fontId="0" fillId="15" borderId="16" xfId="0" applyNumberFormat="1" applyFill="1" applyBorder="1" applyAlignment="1">
      <alignment horizontal="center"/>
    </xf>
    <xf numFmtId="169" fontId="0" fillId="15" borderId="17" xfId="0" applyNumberFormat="1" applyFill="1" applyBorder="1" applyAlignment="1">
      <alignment horizontal="center"/>
    </xf>
    <xf numFmtId="0" fontId="0" fillId="109" borderId="78" xfId="0" applyFill="1" applyBorder="1" applyAlignment="1">
      <alignment horizontal="center"/>
    </xf>
    <xf numFmtId="0" fontId="19" fillId="105" borderId="10" xfId="0" applyFont="1" applyFill="1" applyBorder="1" applyAlignment="1">
      <alignment horizontal="center"/>
    </xf>
    <xf numFmtId="0" fontId="19" fillId="105" borderId="62" xfId="0" applyFont="1" applyFill="1" applyBorder="1" applyAlignment="1">
      <alignment horizontal="center"/>
    </xf>
    <xf numFmtId="0" fontId="19" fillId="105" borderId="71" xfId="0" applyFont="1" applyFill="1" applyBorder="1" applyAlignment="1">
      <alignment horizontal="center"/>
    </xf>
    <xf numFmtId="165" fontId="31" fillId="5" borderId="54" xfId="1376" applyFont="1" applyFill="1" applyBorder="1" applyAlignment="1" applyProtection="1">
      <alignment horizontal="center"/>
      <protection hidden="1"/>
    </xf>
    <xf numFmtId="0" fontId="0" fillId="0" borderId="10" xfId="0" applyBorder="1"/>
    <xf numFmtId="0" fontId="21" fillId="104" borderId="9" xfId="0" applyFont="1" applyFill="1" applyBorder="1"/>
    <xf numFmtId="0" fontId="0" fillId="0" borderId="62" xfId="0" applyBorder="1"/>
    <xf numFmtId="0" fontId="0" fillId="0" borderId="68" xfId="0" applyBorder="1"/>
    <xf numFmtId="0" fontId="94" fillId="104" borderId="11" xfId="0" applyFont="1" applyFill="1" applyBorder="1" applyAlignment="1">
      <alignment horizontal="center"/>
    </xf>
    <xf numFmtId="0" fontId="94" fillId="104" borderId="78" xfId="0" applyFont="1" applyFill="1" applyBorder="1" applyAlignment="1">
      <alignment horizontal="center"/>
    </xf>
    <xf numFmtId="0" fontId="94" fillId="104" borderId="77" xfId="0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0" borderId="8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106" borderId="69" xfId="0" applyFill="1" applyBorder="1" applyAlignment="1">
      <alignment horizontal="center"/>
    </xf>
    <xf numFmtId="14" fontId="19" fillId="106" borderId="82" xfId="0" applyNumberFormat="1" applyFont="1" applyFill="1" applyBorder="1" applyAlignment="1">
      <alignment horizontal="center"/>
    </xf>
    <xf numFmtId="14" fontId="19" fillId="106" borderId="68" xfId="0" applyNumberFormat="1" applyFont="1" applyFill="1" applyBorder="1" applyAlignment="1">
      <alignment horizontal="center"/>
    </xf>
    <xf numFmtId="14" fontId="19" fillId="106" borderId="72" xfId="0" applyNumberFormat="1" applyFont="1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14" fontId="2" fillId="5" borderId="54" xfId="946" applyNumberFormat="1" applyFont="1" applyFill="1" applyBorder="1" applyAlignment="1" applyProtection="1">
      <alignment horizontal="center"/>
      <protection hidden="1"/>
    </xf>
    <xf numFmtId="2" fontId="90" fillId="102" borderId="54" xfId="946" applyNumberFormat="1" applyFont="1" applyFill="1" applyBorder="1" applyAlignment="1" applyProtection="1">
      <alignment horizontal="center"/>
      <protection locked="0"/>
    </xf>
    <xf numFmtId="169" fontId="92" fillId="4" borderId="55" xfId="946" applyNumberFormat="1" applyFont="1" applyFill="1" applyBorder="1" applyAlignment="1" applyProtection="1">
      <alignment horizontal="center" vertical="center"/>
      <protection hidden="1"/>
    </xf>
    <xf numFmtId="180" fontId="92" fillId="4" borderId="2" xfId="1088" applyNumberFormat="1" applyFont="1" applyFill="1" applyBorder="1" applyAlignment="1" applyProtection="1">
      <alignment horizontal="center" vertical="center"/>
      <protection locked="0"/>
    </xf>
    <xf numFmtId="169" fontId="93" fillId="5" borderId="7" xfId="946" applyNumberFormat="1" applyFont="1" applyFill="1" applyBorder="1" applyAlignment="1" applyProtection="1">
      <alignment horizontal="center" vertical="center"/>
      <protection hidden="1"/>
    </xf>
    <xf numFmtId="10" fontId="31" fillId="5" borderId="54" xfId="1088" applyNumberFormat="1" applyFont="1" applyFill="1" applyBorder="1" applyAlignment="1" applyProtection="1">
      <alignment horizontal="center"/>
      <protection hidden="1"/>
    </xf>
    <xf numFmtId="14" fontId="2" fillId="5" borderId="54" xfId="946" applyNumberFormat="1" applyFont="1" applyFill="1" applyBorder="1" applyAlignment="1" applyProtection="1">
      <alignment horizontal="center"/>
      <protection hidden="1"/>
    </xf>
    <xf numFmtId="10" fontId="31" fillId="5" borderId="54" xfId="1088" applyNumberFormat="1" applyFont="1" applyFill="1" applyBorder="1" applyAlignment="1" applyProtection="1">
      <alignment horizontal="center"/>
      <protection hidden="1"/>
    </xf>
    <xf numFmtId="2" fontId="90" fillId="102" borderId="34" xfId="946" applyNumberFormat="1" applyFont="1" applyFill="1" applyBorder="1" applyAlignment="1" applyProtection="1">
      <alignment horizontal="center"/>
      <protection locked="0"/>
    </xf>
    <xf numFmtId="14" fontId="95" fillId="4" borderId="56" xfId="1088" applyNumberFormat="1" applyFont="1" applyFill="1" applyBorder="1" applyAlignment="1" applyProtection="1">
      <alignment horizontal="center"/>
      <protection locked="0"/>
    </xf>
    <xf numFmtId="10" fontId="31" fillId="5" borderId="54" xfId="1088" applyNumberFormat="1" applyFont="1" applyFill="1" applyBorder="1" applyAlignment="1" applyProtection="1">
      <alignment horizontal="center"/>
      <protection hidden="1"/>
    </xf>
    <xf numFmtId="0" fontId="0" fillId="110" borderId="0" xfId="0" applyFill="1"/>
    <xf numFmtId="0" fontId="0" fillId="111" borderId="0" xfId="0" applyFill="1"/>
    <xf numFmtId="0" fontId="0" fillId="3" borderId="8" xfId="0" applyFill="1" applyBorder="1"/>
    <xf numFmtId="0" fontId="0" fillId="0" borderId="8" xfId="0" applyBorder="1"/>
    <xf numFmtId="2" fontId="0" fillId="0" borderId="0" xfId="0" applyNumberFormat="1"/>
    <xf numFmtId="0" fontId="0" fillId="0" borderId="0" xfId="0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7" xfId="0" applyBorder="1" applyAlignment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/>
  </cellXfs>
  <cellStyles count="1377">
    <cellStyle name="_Book7" xfId="5"/>
    <cellStyle name="_Book7 2" xfId="6"/>
    <cellStyle name="_Book7_tw 14Jul" xfId="7"/>
    <cellStyle name="_Book7_tw 14Jul 2" xfId="8"/>
    <cellStyle name="_Book7_VL_PRICE" xfId="9"/>
    <cellStyle name="_Book7_VL_PRICE 2" xfId="10"/>
    <cellStyle name="=C:\WINNT35\SYSTEM32\COMMAND.COM" xfId="11"/>
    <cellStyle name="=C:\WINNT35\SYSTEM32\COMMAND.COM 2" xfId="12"/>
    <cellStyle name="=C:\WINNT35\SYSTEM32\COMMAND.COM 2 2" xfId="13"/>
    <cellStyle name="=C:\WINNT35\SYSTEM32\COMMAND.COM 2 3" xfId="14"/>
    <cellStyle name="=C:\WINNT35\SYSTEM32\COMMAND.COM 2 4" xfId="15"/>
    <cellStyle name="=C:\WINNT35\SYSTEM32\COMMAND.COM 3" xfId="16"/>
    <cellStyle name="=C:\WINNT35\SYSTEM32\COMMAND.COM 3 2" xfId="17"/>
    <cellStyle name="=C:\WINNT35\SYSTEM32\COMMAND.COM 4" xfId="18"/>
    <cellStyle name="20 % - Accent1" xfId="19"/>
    <cellStyle name="20 % - Accent1 2" xfId="20"/>
    <cellStyle name="20 % - Accent1 3" xfId="21"/>
    <cellStyle name="20 % - Accent2" xfId="22"/>
    <cellStyle name="20 % - Accent2 2" xfId="23"/>
    <cellStyle name="20 % - Accent2 3" xfId="24"/>
    <cellStyle name="20 % - Accent3" xfId="25"/>
    <cellStyle name="20 % - Accent3 2" xfId="26"/>
    <cellStyle name="20 % - Accent3 3" xfId="27"/>
    <cellStyle name="20 % - Accent4" xfId="28"/>
    <cellStyle name="20 % - Accent4 2" xfId="29"/>
    <cellStyle name="20 % - Accent4 3" xfId="30"/>
    <cellStyle name="20 % - Accent5" xfId="31"/>
    <cellStyle name="20 % - Accent5 2" xfId="32"/>
    <cellStyle name="20 % - Accent5 3" xfId="33"/>
    <cellStyle name="20 % - Accent6" xfId="34"/>
    <cellStyle name="20 % - Accent6 2" xfId="35"/>
    <cellStyle name="20 % - Accent6 3" xfId="36"/>
    <cellStyle name="20% - Accent1" xfId="1348" builtinId="30" customBuiltin="1"/>
    <cellStyle name="20% - Accent1 2" xfId="38"/>
    <cellStyle name="20% - Accent1 2 2" xfId="39"/>
    <cellStyle name="20% - Accent1 2 2 2" xfId="40"/>
    <cellStyle name="20% - Accent1 2 3" xfId="41"/>
    <cellStyle name="20% - Accent1 3" xfId="42"/>
    <cellStyle name="20% - Accent1 3 2" xfId="43"/>
    <cellStyle name="20% - Accent1 3 2 2" xfId="44"/>
    <cellStyle name="20% - Accent1 3 2 3" xfId="45"/>
    <cellStyle name="20% - Accent1 3 3" xfId="46"/>
    <cellStyle name="20% - Accent1 4" xfId="47"/>
    <cellStyle name="20% - Accent1 4 2" xfId="48"/>
    <cellStyle name="20% - Accent1 4 2 2" xfId="49"/>
    <cellStyle name="20% - Accent1 4 2 3" xfId="50"/>
    <cellStyle name="20% - Accent1 4 3" xfId="51"/>
    <cellStyle name="20% - Accent1 5" xfId="52"/>
    <cellStyle name="20% - Accent1 5 2" xfId="53"/>
    <cellStyle name="20% - Accent1 6" xfId="54"/>
    <cellStyle name="20% - Accent1 6 2" xfId="55"/>
    <cellStyle name="20% - Accent1 7" xfId="56"/>
    <cellStyle name="20% - Accent1 8" xfId="37"/>
    <cellStyle name="20% - Accent2" xfId="1352" builtinId="34" customBuiltin="1"/>
    <cellStyle name="20% - Accent2 2" xfId="58"/>
    <cellStyle name="20% - Accent2 2 2" xfId="59"/>
    <cellStyle name="20% - Accent2 2 2 2" xfId="60"/>
    <cellStyle name="20% - Accent2 2 3" xfId="61"/>
    <cellStyle name="20% - Accent2 3" xfId="62"/>
    <cellStyle name="20% - Accent2 3 2" xfId="63"/>
    <cellStyle name="20% - Accent2 3 2 2" xfId="64"/>
    <cellStyle name="20% - Accent2 3 2 3" xfId="65"/>
    <cellStyle name="20% - Accent2 3 3" xfId="66"/>
    <cellStyle name="20% - Accent2 4" xfId="67"/>
    <cellStyle name="20% - Accent2 4 2" xfId="68"/>
    <cellStyle name="20% - Accent2 4 2 2" xfId="69"/>
    <cellStyle name="20% - Accent2 4 2 3" xfId="70"/>
    <cellStyle name="20% - Accent2 4 3" xfId="71"/>
    <cellStyle name="20% - Accent2 5" xfId="72"/>
    <cellStyle name="20% - Accent2 5 2" xfId="73"/>
    <cellStyle name="20% - Accent2 6" xfId="74"/>
    <cellStyle name="20% - Accent2 6 2" xfId="75"/>
    <cellStyle name="20% - Accent2 7" xfId="76"/>
    <cellStyle name="20% - Accent2 8" xfId="57"/>
    <cellStyle name="20% - Accent3" xfId="1356" builtinId="38" customBuiltin="1"/>
    <cellStyle name="20% - Accent3 2" xfId="78"/>
    <cellStyle name="20% - Accent3 2 2" xfId="79"/>
    <cellStyle name="20% - Accent3 2 2 2" xfId="80"/>
    <cellStyle name="20% - Accent3 2 3" xfId="81"/>
    <cellStyle name="20% - Accent3 3" xfId="82"/>
    <cellStyle name="20% - Accent3 3 2" xfId="83"/>
    <cellStyle name="20% - Accent3 3 2 2" xfId="84"/>
    <cellStyle name="20% - Accent3 3 2 3" xfId="85"/>
    <cellStyle name="20% - Accent3 3 3" xfId="86"/>
    <cellStyle name="20% - Accent3 4" xfId="87"/>
    <cellStyle name="20% - Accent3 4 2" xfId="88"/>
    <cellStyle name="20% - Accent3 4 2 2" xfId="89"/>
    <cellStyle name="20% - Accent3 4 2 3" xfId="90"/>
    <cellStyle name="20% - Accent3 4 3" xfId="91"/>
    <cellStyle name="20% - Accent3 5" xfId="92"/>
    <cellStyle name="20% - Accent3 5 2" xfId="93"/>
    <cellStyle name="20% - Accent3 6" xfId="94"/>
    <cellStyle name="20% - Accent3 6 2" xfId="95"/>
    <cellStyle name="20% - Accent3 7" xfId="96"/>
    <cellStyle name="20% - Accent3 8" xfId="77"/>
    <cellStyle name="20% - Accent4" xfId="1360" builtinId="42" customBuiltin="1"/>
    <cellStyle name="20% - Accent4 2" xfId="98"/>
    <cellStyle name="20% - Accent4 2 2" xfId="99"/>
    <cellStyle name="20% - Accent4 2 2 2" xfId="100"/>
    <cellStyle name="20% - Accent4 2 3" xfId="101"/>
    <cellStyle name="20% - Accent4 3" xfId="102"/>
    <cellStyle name="20% - Accent4 3 2" xfId="103"/>
    <cellStyle name="20% - Accent4 3 2 2" xfId="104"/>
    <cellStyle name="20% - Accent4 3 2 3" xfId="105"/>
    <cellStyle name="20% - Accent4 3 3" xfId="106"/>
    <cellStyle name="20% - Accent4 4" xfId="107"/>
    <cellStyle name="20% - Accent4 4 2" xfId="108"/>
    <cellStyle name="20% - Accent4 4 2 2" xfId="109"/>
    <cellStyle name="20% - Accent4 4 2 3" xfId="110"/>
    <cellStyle name="20% - Accent4 4 3" xfId="111"/>
    <cellStyle name="20% - Accent4 5" xfId="112"/>
    <cellStyle name="20% - Accent4 5 2" xfId="113"/>
    <cellStyle name="20% - Accent4 6" xfId="114"/>
    <cellStyle name="20% - Accent4 6 2" xfId="115"/>
    <cellStyle name="20% - Accent4 7" xfId="116"/>
    <cellStyle name="20% - Accent4 8" xfId="97"/>
    <cellStyle name="20% - Accent5" xfId="1364" builtinId="46" customBuiltin="1"/>
    <cellStyle name="20% - Accent5 2" xfId="118"/>
    <cellStyle name="20% - Accent5 2 2" xfId="119"/>
    <cellStyle name="20% - Accent5 2 2 2" xfId="120"/>
    <cellStyle name="20% - Accent5 2 3" xfId="121"/>
    <cellStyle name="20% - Accent5 3" xfId="122"/>
    <cellStyle name="20% - Accent5 3 2" xfId="123"/>
    <cellStyle name="20% - Accent5 3 2 2" xfId="124"/>
    <cellStyle name="20% - Accent5 3 3" xfId="125"/>
    <cellStyle name="20% - Accent5 4" xfId="126"/>
    <cellStyle name="20% - Accent5 4 2" xfId="127"/>
    <cellStyle name="20% - Accent5 4 2 2" xfId="128"/>
    <cellStyle name="20% - Accent5 4 2 3" xfId="129"/>
    <cellStyle name="20% - Accent5 4 3" xfId="130"/>
    <cellStyle name="20% - Accent5 5" xfId="131"/>
    <cellStyle name="20% - Accent5 6" xfId="132"/>
    <cellStyle name="20% - Accent5 7" xfId="133"/>
    <cellStyle name="20% - Accent5 8" xfId="117"/>
    <cellStyle name="20% - Accent6" xfId="1368" builtinId="50" customBuiltin="1"/>
    <cellStyle name="20% - Accent6 2" xfId="135"/>
    <cellStyle name="20% - Accent6 2 2" xfId="136"/>
    <cellStyle name="20% - Accent6 2 2 2" xfId="137"/>
    <cellStyle name="20% - Accent6 2 3" xfId="138"/>
    <cellStyle name="20% - Accent6 3" xfId="139"/>
    <cellStyle name="20% - Accent6 3 2" xfId="140"/>
    <cellStyle name="20% - Accent6 3 2 2" xfId="141"/>
    <cellStyle name="20% - Accent6 3 2 3" xfId="142"/>
    <cellStyle name="20% - Accent6 3 3" xfId="143"/>
    <cellStyle name="20% - Accent6 4" xfId="144"/>
    <cellStyle name="20% - Accent6 4 2" xfId="145"/>
    <cellStyle name="20% - Accent6 4 2 2" xfId="146"/>
    <cellStyle name="20% - Accent6 4 2 3" xfId="147"/>
    <cellStyle name="20% - Accent6 4 3" xfId="148"/>
    <cellStyle name="20% - Accent6 5" xfId="149"/>
    <cellStyle name="20% - Accent6 5 2" xfId="150"/>
    <cellStyle name="20% - Accent6 6" xfId="151"/>
    <cellStyle name="20% - Accent6 6 2" xfId="152"/>
    <cellStyle name="20% - Accent6 7" xfId="153"/>
    <cellStyle name="20% - Accent6 8" xfId="134"/>
    <cellStyle name="40 % - Accent1" xfId="154"/>
    <cellStyle name="40 % - Accent1 2" xfId="155"/>
    <cellStyle name="40 % - Accent1 3" xfId="156"/>
    <cellStyle name="40 % - Accent2" xfId="157"/>
    <cellStyle name="40 % - Accent2 2" xfId="158"/>
    <cellStyle name="40 % - Accent2 3" xfId="159"/>
    <cellStyle name="40 % - Accent3" xfId="160"/>
    <cellStyle name="40 % - Accent3 2" xfId="161"/>
    <cellStyle name="40 % - Accent3 3" xfId="162"/>
    <cellStyle name="40 % - Accent4" xfId="163"/>
    <cellStyle name="40 % - Accent4 2" xfId="164"/>
    <cellStyle name="40 % - Accent4 3" xfId="165"/>
    <cellStyle name="40 % - Accent5" xfId="166"/>
    <cellStyle name="40 % - Accent5 2" xfId="167"/>
    <cellStyle name="40 % - Accent5 3" xfId="168"/>
    <cellStyle name="40 % - Accent6" xfId="169"/>
    <cellStyle name="40 % - Accent6 2" xfId="170"/>
    <cellStyle name="40 % - Accent6 3" xfId="171"/>
    <cellStyle name="40% - Accent1" xfId="1349" builtinId="31" customBuiltin="1"/>
    <cellStyle name="40% - Accent1 2" xfId="173"/>
    <cellStyle name="40% - Accent1 2 2" xfId="174"/>
    <cellStyle name="40% - Accent1 2 2 2" xfId="175"/>
    <cellStyle name="40% - Accent1 2 3" xfId="176"/>
    <cellStyle name="40% - Accent1 3" xfId="177"/>
    <cellStyle name="40% - Accent1 3 2" xfId="178"/>
    <cellStyle name="40% - Accent1 3 2 2" xfId="179"/>
    <cellStyle name="40% - Accent1 3 2 3" xfId="180"/>
    <cellStyle name="40% - Accent1 3 3" xfId="181"/>
    <cellStyle name="40% - Accent1 4" xfId="182"/>
    <cellStyle name="40% - Accent1 4 2" xfId="183"/>
    <cellStyle name="40% - Accent1 4 2 2" xfId="184"/>
    <cellStyle name="40% - Accent1 4 2 3" xfId="185"/>
    <cellStyle name="40% - Accent1 4 3" xfId="186"/>
    <cellStyle name="40% - Accent1 5" xfId="187"/>
    <cellStyle name="40% - Accent1 5 2" xfId="188"/>
    <cellStyle name="40% - Accent1 6" xfId="189"/>
    <cellStyle name="40% - Accent1 6 2" xfId="190"/>
    <cellStyle name="40% - Accent1 7" xfId="191"/>
    <cellStyle name="40% - Accent1 8" xfId="172"/>
    <cellStyle name="40% - Accent2" xfId="1353" builtinId="35" customBuiltin="1"/>
    <cellStyle name="40% - Accent2 2" xfId="193"/>
    <cellStyle name="40% - Accent2 2 2" xfId="194"/>
    <cellStyle name="40% - Accent2 2 2 2" xfId="195"/>
    <cellStyle name="40% - Accent2 2 3" xfId="196"/>
    <cellStyle name="40% - Accent2 3" xfId="197"/>
    <cellStyle name="40% - Accent2 3 2" xfId="198"/>
    <cellStyle name="40% - Accent2 3 2 2" xfId="199"/>
    <cellStyle name="40% - Accent2 3 3" xfId="200"/>
    <cellStyle name="40% - Accent2 4" xfId="201"/>
    <cellStyle name="40% - Accent2 4 2" xfId="202"/>
    <cellStyle name="40% - Accent2 4 2 2" xfId="203"/>
    <cellStyle name="40% - Accent2 4 2 3" xfId="204"/>
    <cellStyle name="40% - Accent2 4 3" xfId="205"/>
    <cellStyle name="40% - Accent2 5" xfId="206"/>
    <cellStyle name="40% - Accent2 6" xfId="207"/>
    <cellStyle name="40% - Accent2 7" xfId="208"/>
    <cellStyle name="40% - Accent2 8" xfId="192"/>
    <cellStyle name="40% - Accent3" xfId="1357" builtinId="39" customBuiltin="1"/>
    <cellStyle name="40% - Accent3 2" xfId="210"/>
    <cellStyle name="40% - Accent3 2 2" xfId="211"/>
    <cellStyle name="40% - Accent3 2 2 2" xfId="212"/>
    <cellStyle name="40% - Accent3 2 3" xfId="213"/>
    <cellStyle name="40% - Accent3 3" xfId="214"/>
    <cellStyle name="40% - Accent3 3 2" xfId="215"/>
    <cellStyle name="40% - Accent3 3 2 2" xfId="216"/>
    <cellStyle name="40% - Accent3 3 2 3" xfId="217"/>
    <cellStyle name="40% - Accent3 3 3" xfId="218"/>
    <cellStyle name="40% - Accent3 4" xfId="219"/>
    <cellStyle name="40% - Accent3 4 2" xfId="220"/>
    <cellStyle name="40% - Accent3 4 2 2" xfId="221"/>
    <cellStyle name="40% - Accent3 4 2 3" xfId="222"/>
    <cellStyle name="40% - Accent3 4 3" xfId="223"/>
    <cellStyle name="40% - Accent3 5" xfId="224"/>
    <cellStyle name="40% - Accent3 5 2" xfId="225"/>
    <cellStyle name="40% - Accent3 6" xfId="226"/>
    <cellStyle name="40% - Accent3 6 2" xfId="227"/>
    <cellStyle name="40% - Accent3 7" xfId="228"/>
    <cellStyle name="40% - Accent3 8" xfId="209"/>
    <cellStyle name="40% - Accent4" xfId="1361" builtinId="43" customBuiltin="1"/>
    <cellStyle name="40% - Accent4 2" xfId="230"/>
    <cellStyle name="40% - Accent4 2 2" xfId="231"/>
    <cellStyle name="40% - Accent4 2 2 2" xfId="232"/>
    <cellStyle name="40% - Accent4 2 3" xfId="233"/>
    <cellStyle name="40% - Accent4 3" xfId="234"/>
    <cellStyle name="40% - Accent4 3 2" xfId="235"/>
    <cellStyle name="40% - Accent4 3 2 2" xfId="236"/>
    <cellStyle name="40% - Accent4 3 2 3" xfId="237"/>
    <cellStyle name="40% - Accent4 3 3" xfId="238"/>
    <cellStyle name="40% - Accent4 4" xfId="239"/>
    <cellStyle name="40% - Accent4 4 2" xfId="240"/>
    <cellStyle name="40% - Accent4 4 2 2" xfId="241"/>
    <cellStyle name="40% - Accent4 4 2 3" xfId="242"/>
    <cellStyle name="40% - Accent4 4 3" xfId="243"/>
    <cellStyle name="40% - Accent4 5" xfId="244"/>
    <cellStyle name="40% - Accent4 5 2" xfId="245"/>
    <cellStyle name="40% - Accent4 6" xfId="246"/>
    <cellStyle name="40% - Accent4 6 2" xfId="247"/>
    <cellStyle name="40% - Accent4 7" xfId="248"/>
    <cellStyle name="40% - Accent4 8" xfId="229"/>
    <cellStyle name="40% - Accent5" xfId="1365" builtinId="47" customBuiltin="1"/>
    <cellStyle name="40% - Accent5 2" xfId="250"/>
    <cellStyle name="40% - Accent5 2 2" xfId="251"/>
    <cellStyle name="40% - Accent5 2 2 2" xfId="252"/>
    <cellStyle name="40% - Accent5 2 3" xfId="253"/>
    <cellStyle name="40% - Accent5 3" xfId="254"/>
    <cellStyle name="40% - Accent5 3 2" xfId="255"/>
    <cellStyle name="40% - Accent5 3 2 2" xfId="256"/>
    <cellStyle name="40% - Accent5 3 3" xfId="257"/>
    <cellStyle name="40% - Accent5 4" xfId="258"/>
    <cellStyle name="40% - Accent5 4 2" xfId="259"/>
    <cellStyle name="40% - Accent5 4 2 2" xfId="260"/>
    <cellStyle name="40% - Accent5 4 2 3" xfId="261"/>
    <cellStyle name="40% - Accent5 4 3" xfId="262"/>
    <cellStyle name="40% - Accent5 5" xfId="263"/>
    <cellStyle name="40% - Accent5 6" xfId="264"/>
    <cellStyle name="40% - Accent5 7" xfId="265"/>
    <cellStyle name="40% - Accent5 8" xfId="249"/>
    <cellStyle name="40% - Accent6" xfId="1369" builtinId="51" customBuiltin="1"/>
    <cellStyle name="40% - Accent6 2" xfId="267"/>
    <cellStyle name="40% - Accent6 2 2" xfId="268"/>
    <cellStyle name="40% - Accent6 2 2 2" xfId="269"/>
    <cellStyle name="40% - Accent6 2 3" xfId="270"/>
    <cellStyle name="40% - Accent6 3" xfId="271"/>
    <cellStyle name="40% - Accent6 3 2" xfId="272"/>
    <cellStyle name="40% - Accent6 3 2 2" xfId="273"/>
    <cellStyle name="40% - Accent6 3 2 3" xfId="274"/>
    <cellStyle name="40% - Accent6 3 3" xfId="275"/>
    <cellStyle name="40% - Accent6 4" xfId="276"/>
    <cellStyle name="40% - Accent6 4 2" xfId="277"/>
    <cellStyle name="40% - Accent6 4 2 2" xfId="278"/>
    <cellStyle name="40% - Accent6 4 2 3" xfId="279"/>
    <cellStyle name="40% - Accent6 4 3" xfId="280"/>
    <cellStyle name="40% - Accent6 5" xfId="281"/>
    <cellStyle name="40% - Accent6 5 2" xfId="282"/>
    <cellStyle name="40% - Accent6 6" xfId="283"/>
    <cellStyle name="40% - Accent6 6 2" xfId="284"/>
    <cellStyle name="40% - Accent6 7" xfId="285"/>
    <cellStyle name="40% - Accent6 8" xfId="266"/>
    <cellStyle name="60 % - Accent1" xfId="286"/>
    <cellStyle name="60 % - Accent1 2" xfId="287"/>
    <cellStyle name="60 % - Accent1 3" xfId="288"/>
    <cellStyle name="60 % - Accent2" xfId="289"/>
    <cellStyle name="60 % - Accent2 2" xfId="290"/>
    <cellStyle name="60 % - Accent2 3" xfId="291"/>
    <cellStyle name="60 % - Accent3" xfId="292"/>
    <cellStyle name="60 % - Accent3 2" xfId="293"/>
    <cellStyle name="60 % - Accent3 3" xfId="294"/>
    <cellStyle name="60 % - Accent4" xfId="295"/>
    <cellStyle name="60 % - Accent4 2" xfId="296"/>
    <cellStyle name="60 % - Accent4 3" xfId="297"/>
    <cellStyle name="60 % - Accent5" xfId="298"/>
    <cellStyle name="60 % - Accent5 2" xfId="299"/>
    <cellStyle name="60 % - Accent5 3" xfId="300"/>
    <cellStyle name="60 % - Accent6" xfId="301"/>
    <cellStyle name="60 % - Accent6 2" xfId="302"/>
    <cellStyle name="60 % - Accent6 3" xfId="303"/>
    <cellStyle name="60% - Accent1" xfId="1350" builtinId="32" customBuiltin="1"/>
    <cellStyle name="60% - Accent1 2" xfId="305"/>
    <cellStyle name="60% - Accent1 2 2" xfId="306"/>
    <cellStyle name="60% - Accent1 2 2 2" xfId="307"/>
    <cellStyle name="60% - Accent1 2 3" xfId="308"/>
    <cellStyle name="60% - Accent1 3" xfId="309"/>
    <cellStyle name="60% - Accent1 3 2" xfId="310"/>
    <cellStyle name="60% - Accent1 3 3" xfId="311"/>
    <cellStyle name="60% - Accent1 4" xfId="312"/>
    <cellStyle name="60% - Accent1 4 2" xfId="313"/>
    <cellStyle name="60% - Accent1 4 3" xfId="314"/>
    <cellStyle name="60% - Accent1 5" xfId="315"/>
    <cellStyle name="60% - Accent1 5 2" xfId="316"/>
    <cellStyle name="60% - Accent1 6" xfId="317"/>
    <cellStyle name="60% - Accent1 6 2" xfId="318"/>
    <cellStyle name="60% - Accent1 7" xfId="319"/>
    <cellStyle name="60% - Accent1 8" xfId="304"/>
    <cellStyle name="60% - Accent2" xfId="1354" builtinId="36" customBuiltin="1"/>
    <cellStyle name="60% - Accent2 2" xfId="321"/>
    <cellStyle name="60% - Accent2 2 2" xfId="322"/>
    <cellStyle name="60% - Accent2 2 2 2" xfId="323"/>
    <cellStyle name="60% - Accent2 2 3" xfId="324"/>
    <cellStyle name="60% - Accent2 3" xfId="325"/>
    <cellStyle name="60% - Accent2 3 2" xfId="326"/>
    <cellStyle name="60% - Accent2 3 3" xfId="327"/>
    <cellStyle name="60% - Accent2 4" xfId="328"/>
    <cellStyle name="60% - Accent2 4 2" xfId="329"/>
    <cellStyle name="60% - Accent2 4 3" xfId="330"/>
    <cellStyle name="60% - Accent2 5" xfId="331"/>
    <cellStyle name="60% - Accent2 6" xfId="332"/>
    <cellStyle name="60% - Accent2 7" xfId="333"/>
    <cellStyle name="60% - Accent2 8" xfId="320"/>
    <cellStyle name="60% - Accent3" xfId="1358" builtinId="40" customBuiltin="1"/>
    <cellStyle name="60% - Accent3 2" xfId="335"/>
    <cellStyle name="60% - Accent3 2 2" xfId="336"/>
    <cellStyle name="60% - Accent3 2 2 2" xfId="337"/>
    <cellStyle name="60% - Accent3 2 3" xfId="338"/>
    <cellStyle name="60% - Accent3 3" xfId="339"/>
    <cellStyle name="60% - Accent3 3 2" xfId="340"/>
    <cellStyle name="60% - Accent3 3 3" xfId="341"/>
    <cellStyle name="60% - Accent3 4" xfId="342"/>
    <cellStyle name="60% - Accent3 4 2" xfId="343"/>
    <cellStyle name="60% - Accent3 4 3" xfId="344"/>
    <cellStyle name="60% - Accent3 5" xfId="345"/>
    <cellStyle name="60% - Accent3 5 2" xfId="346"/>
    <cellStyle name="60% - Accent3 6" xfId="347"/>
    <cellStyle name="60% - Accent3 6 2" xfId="348"/>
    <cellStyle name="60% - Accent3 7" xfId="349"/>
    <cellStyle name="60% - Accent3 8" xfId="334"/>
    <cellStyle name="60% - Accent4" xfId="1362" builtinId="44" customBuiltin="1"/>
    <cellStyle name="60% - Accent4 2" xfId="351"/>
    <cellStyle name="60% - Accent4 2 2" xfId="352"/>
    <cellStyle name="60% - Accent4 2 2 2" xfId="353"/>
    <cellStyle name="60% - Accent4 2 3" xfId="354"/>
    <cellStyle name="60% - Accent4 3" xfId="355"/>
    <cellStyle name="60% - Accent4 3 2" xfId="356"/>
    <cellStyle name="60% - Accent4 3 3" xfId="357"/>
    <cellStyle name="60% - Accent4 4" xfId="358"/>
    <cellStyle name="60% - Accent4 4 2" xfId="359"/>
    <cellStyle name="60% - Accent4 4 3" xfId="360"/>
    <cellStyle name="60% - Accent4 5" xfId="361"/>
    <cellStyle name="60% - Accent4 5 2" xfId="362"/>
    <cellStyle name="60% - Accent4 6" xfId="363"/>
    <cellStyle name="60% - Accent4 6 2" xfId="364"/>
    <cellStyle name="60% - Accent4 7" xfId="365"/>
    <cellStyle name="60% - Accent4 8" xfId="350"/>
    <cellStyle name="60% - Accent5" xfId="1366" builtinId="48" customBuiltin="1"/>
    <cellStyle name="60% - Accent5 2" xfId="367"/>
    <cellStyle name="60% - Accent5 2 2" xfId="368"/>
    <cellStyle name="60% - Accent5 2 2 2" xfId="369"/>
    <cellStyle name="60% - Accent5 2 3" xfId="370"/>
    <cellStyle name="60% - Accent5 3" xfId="371"/>
    <cellStyle name="60% - Accent5 3 2" xfId="372"/>
    <cellStyle name="60% - Accent5 3 3" xfId="373"/>
    <cellStyle name="60% - Accent5 4" xfId="374"/>
    <cellStyle name="60% - Accent5 4 2" xfId="375"/>
    <cellStyle name="60% - Accent5 4 3" xfId="376"/>
    <cellStyle name="60% - Accent5 5" xfId="377"/>
    <cellStyle name="60% - Accent5 6" xfId="378"/>
    <cellStyle name="60% - Accent5 7" xfId="379"/>
    <cellStyle name="60% - Accent5 8" xfId="366"/>
    <cellStyle name="60% - Accent6" xfId="1370" builtinId="52" customBuiltin="1"/>
    <cellStyle name="60% - Accent6 2" xfId="381"/>
    <cellStyle name="60% - Accent6 2 2" xfId="382"/>
    <cellStyle name="60% - Accent6 2 2 2" xfId="383"/>
    <cellStyle name="60% - Accent6 2 3" xfId="384"/>
    <cellStyle name="60% - Accent6 3" xfId="385"/>
    <cellStyle name="60% - Accent6 3 2" xfId="386"/>
    <cellStyle name="60% - Accent6 3 3" xfId="387"/>
    <cellStyle name="60% - Accent6 4" xfId="388"/>
    <cellStyle name="60% - Accent6 4 2" xfId="389"/>
    <cellStyle name="60% - Accent6 4 3" xfId="390"/>
    <cellStyle name="60% - Accent6 5" xfId="391"/>
    <cellStyle name="60% - Accent6 5 2" xfId="392"/>
    <cellStyle name="60% - Accent6 6" xfId="393"/>
    <cellStyle name="60% - Accent6 6 2" xfId="394"/>
    <cellStyle name="60% - Accent6 7" xfId="395"/>
    <cellStyle name="60% - Accent6 8" xfId="380"/>
    <cellStyle name="Accent1" xfId="1347" builtinId="29" customBuiltin="1"/>
    <cellStyle name="Accent1 2" xfId="397"/>
    <cellStyle name="Accent1 2 2" xfId="398"/>
    <cellStyle name="Accent1 2 2 2" xfId="399"/>
    <cellStyle name="Accent1 2 3" xfId="400"/>
    <cellStyle name="Accent1 3" xfId="401"/>
    <cellStyle name="Accent1 3 2" xfId="402"/>
    <cellStyle name="Accent1 3 2 2" xfId="403"/>
    <cellStyle name="Accent1 3 3" xfId="404"/>
    <cellStyle name="Accent1 4" xfId="405"/>
    <cellStyle name="Accent1 4 2" xfId="406"/>
    <cellStyle name="Accent1 4 3" xfId="407"/>
    <cellStyle name="Accent1 5" xfId="408"/>
    <cellStyle name="Accent1 6" xfId="409"/>
    <cellStyle name="Accent1 7" xfId="410"/>
    <cellStyle name="Accent1 8" xfId="411"/>
    <cellStyle name="Accent1 9" xfId="396"/>
    <cellStyle name="Accent2" xfId="1351" builtinId="33" customBuiltin="1"/>
    <cellStyle name="Accent2 2" xfId="413"/>
    <cellStyle name="Accent2 2 2" xfId="414"/>
    <cellStyle name="Accent2 2 2 2" xfId="415"/>
    <cellStyle name="Accent2 2 3" xfId="416"/>
    <cellStyle name="Accent2 3" xfId="417"/>
    <cellStyle name="Accent2 3 2" xfId="418"/>
    <cellStyle name="Accent2 3 2 2" xfId="419"/>
    <cellStyle name="Accent2 3 3" xfId="420"/>
    <cellStyle name="Accent2 4" xfId="421"/>
    <cellStyle name="Accent2 4 2" xfId="422"/>
    <cellStyle name="Accent2 4 3" xfId="423"/>
    <cellStyle name="Accent2 5" xfId="424"/>
    <cellStyle name="Accent2 6" xfId="425"/>
    <cellStyle name="Accent2 7" xfId="426"/>
    <cellStyle name="Accent2 8" xfId="412"/>
    <cellStyle name="Accent3" xfId="1355" builtinId="37" customBuiltin="1"/>
    <cellStyle name="Accent3 2" xfId="428"/>
    <cellStyle name="Accent3 2 2" xfId="429"/>
    <cellStyle name="Accent3 2 2 2" xfId="430"/>
    <cellStyle name="Accent3 2 3" xfId="431"/>
    <cellStyle name="Accent3 3" xfId="432"/>
    <cellStyle name="Accent3 3 2" xfId="433"/>
    <cellStyle name="Accent3 3 2 2" xfId="434"/>
    <cellStyle name="Accent3 3 3" xfId="435"/>
    <cellStyle name="Accent3 4" xfId="436"/>
    <cellStyle name="Accent3 4 2" xfId="437"/>
    <cellStyle name="Accent3 4 3" xfId="438"/>
    <cellStyle name="Accent3 5" xfId="439"/>
    <cellStyle name="Accent3 6" xfId="440"/>
    <cellStyle name="Accent3 7" xfId="441"/>
    <cellStyle name="Accent3 8" xfId="427"/>
    <cellStyle name="Accent4" xfId="1359" builtinId="41" customBuiltin="1"/>
    <cellStyle name="Accent4 2" xfId="443"/>
    <cellStyle name="Accent4 2 2" xfId="444"/>
    <cellStyle name="Accent4 2 2 2" xfId="445"/>
    <cellStyle name="Accent4 2 3" xfId="446"/>
    <cellStyle name="Accent4 3" xfId="447"/>
    <cellStyle name="Accent4 3 2" xfId="448"/>
    <cellStyle name="Accent4 3 2 2" xfId="449"/>
    <cellStyle name="Accent4 3 3" xfId="450"/>
    <cellStyle name="Accent4 4" xfId="451"/>
    <cellStyle name="Accent4 4 2" xfId="452"/>
    <cellStyle name="Accent4 4 3" xfId="453"/>
    <cellStyle name="Accent4 5" xfId="454"/>
    <cellStyle name="Accent4 6" xfId="455"/>
    <cellStyle name="Accent4 7" xfId="456"/>
    <cellStyle name="Accent4 8" xfId="442"/>
    <cellStyle name="Accent5" xfId="1363" builtinId="45" customBuiltin="1"/>
    <cellStyle name="Accent5 2" xfId="458"/>
    <cellStyle name="Accent5 2 2" xfId="459"/>
    <cellStyle name="Accent5 2 2 2" xfId="460"/>
    <cellStyle name="Accent5 2 3" xfId="461"/>
    <cellStyle name="Accent5 3" xfId="462"/>
    <cellStyle name="Accent5 3 2" xfId="463"/>
    <cellStyle name="Accent5 3 2 2" xfId="464"/>
    <cellStyle name="Accent5 3 3" xfId="465"/>
    <cellStyle name="Accent5 4" xfId="466"/>
    <cellStyle name="Accent5 4 2" xfId="467"/>
    <cellStyle name="Accent5 4 3" xfId="468"/>
    <cellStyle name="Accent5 5" xfId="469"/>
    <cellStyle name="Accent5 6" xfId="470"/>
    <cellStyle name="Accent5 7" xfId="471"/>
    <cellStyle name="Accent5 8" xfId="457"/>
    <cellStyle name="Accent6" xfId="1367" builtinId="49" customBuiltin="1"/>
    <cellStyle name="Accent6 2" xfId="473"/>
    <cellStyle name="Accent6 2 2" xfId="474"/>
    <cellStyle name="Accent6 2 2 2" xfId="475"/>
    <cellStyle name="Accent6 2 3" xfId="476"/>
    <cellStyle name="Accent6 3" xfId="477"/>
    <cellStyle name="Accent6 3 2" xfId="478"/>
    <cellStyle name="Accent6 3 2 2" xfId="479"/>
    <cellStyle name="Accent6 3 3" xfId="480"/>
    <cellStyle name="Accent6 4" xfId="481"/>
    <cellStyle name="Accent6 4 2" xfId="482"/>
    <cellStyle name="Accent6 4 3" xfId="483"/>
    <cellStyle name="Accent6 5" xfId="484"/>
    <cellStyle name="Accent6 6" xfId="485"/>
    <cellStyle name="Accent6 7" xfId="486"/>
    <cellStyle name="Accent6 8" xfId="472"/>
    <cellStyle name="ARMObject" xfId="487"/>
    <cellStyle name="ARMObject 2" xfId="1313"/>
    <cellStyle name="Avertissement" xfId="488"/>
    <cellStyle name="Avertissement 2" xfId="489"/>
    <cellStyle name="Avertissement 3" xfId="490"/>
    <cellStyle name="Bad" xfId="1336" builtinId="27" customBuiltin="1"/>
    <cellStyle name="Bad 2" xfId="492"/>
    <cellStyle name="Bad 2 2" xfId="493"/>
    <cellStyle name="Bad 2 2 2" xfId="494"/>
    <cellStyle name="Bad 2 3" xfId="495"/>
    <cellStyle name="Bad 3" xfId="496"/>
    <cellStyle name="Bad 3 2" xfId="497"/>
    <cellStyle name="Bad 3 2 2" xfId="498"/>
    <cellStyle name="Bad 3 3" xfId="499"/>
    <cellStyle name="Bad 4" xfId="500"/>
    <cellStyle name="Bad 4 2" xfId="501"/>
    <cellStyle name="Bad 4 2 2" xfId="502"/>
    <cellStyle name="Bad 4 3" xfId="503"/>
    <cellStyle name="Bad 5" xfId="504"/>
    <cellStyle name="Bad 5 2" xfId="505"/>
    <cellStyle name="Bad 6" xfId="506"/>
    <cellStyle name="Bad 6 2" xfId="507"/>
    <cellStyle name="Bad 7" xfId="508"/>
    <cellStyle name="Bad 8" xfId="491"/>
    <cellStyle name="Box" xfId="509"/>
    <cellStyle name="Box 10" xfId="510"/>
    <cellStyle name="Box 2" xfId="511"/>
    <cellStyle name="Box 2 2" xfId="512"/>
    <cellStyle name="Box 3" xfId="513"/>
    <cellStyle name="Box 3 2" xfId="514"/>
    <cellStyle name="Box 4" xfId="515"/>
    <cellStyle name="Box 4 2" xfId="516"/>
    <cellStyle name="Box 5" xfId="517"/>
    <cellStyle name="Box 5 2" xfId="518"/>
    <cellStyle name="Box 6" xfId="519"/>
    <cellStyle name="Box 6 2" xfId="520"/>
    <cellStyle name="Box 6 2 2" xfId="521"/>
    <cellStyle name="Box 6 3" xfId="522"/>
    <cellStyle name="Box 7" xfId="523"/>
    <cellStyle name="Box 7 2" xfId="524"/>
    <cellStyle name="Box 8" xfId="525"/>
    <cellStyle name="Box 9" xfId="526"/>
    <cellStyle name="Calcul" xfId="527"/>
    <cellStyle name="Calcul 2" xfId="528"/>
    <cellStyle name="Calcul 3" xfId="529"/>
    <cellStyle name="Calculation" xfId="1340" builtinId="22" customBuiltin="1"/>
    <cellStyle name="Calculation 2" xfId="531"/>
    <cellStyle name="Calculation 2 2" xfId="532"/>
    <cellStyle name="Calculation 2 2 2" xfId="533"/>
    <cellStyle name="Calculation 2 3" xfId="534"/>
    <cellStyle name="Calculation 3" xfId="535"/>
    <cellStyle name="Calculation 3 2" xfId="536"/>
    <cellStyle name="Calculation 3 2 2" xfId="537"/>
    <cellStyle name="Calculation 3 3" xfId="538"/>
    <cellStyle name="Calculation 4" xfId="539"/>
    <cellStyle name="Calculation 4 2" xfId="540"/>
    <cellStyle name="Calculation 4 2 2" xfId="541"/>
    <cellStyle name="Calculation 4 3" xfId="542"/>
    <cellStyle name="Calculation 5" xfId="543"/>
    <cellStyle name="Calculation 5 2" xfId="544"/>
    <cellStyle name="Calculation 6" xfId="545"/>
    <cellStyle name="Calculation 6 2" xfId="546"/>
    <cellStyle name="Calculation 7" xfId="547"/>
    <cellStyle name="Calculation 8" xfId="530"/>
    <cellStyle name="Cellule liée" xfId="548"/>
    <cellStyle name="Cellule liée 2" xfId="549"/>
    <cellStyle name="Cellule liée 3" xfId="550"/>
    <cellStyle name="Check Cell" xfId="1342" builtinId="23" customBuiltin="1"/>
    <cellStyle name="Check Cell 2" xfId="552"/>
    <cellStyle name="Check Cell 2 2" xfId="553"/>
    <cellStyle name="Check Cell 2 2 2" xfId="554"/>
    <cellStyle name="Check Cell 2 3" xfId="555"/>
    <cellStyle name="Check Cell 3" xfId="556"/>
    <cellStyle name="Check Cell 3 2" xfId="557"/>
    <cellStyle name="Check Cell 3 3" xfId="558"/>
    <cellStyle name="Check Cell 4" xfId="559"/>
    <cellStyle name="Check Cell 4 2" xfId="560"/>
    <cellStyle name="Check Cell 4 3" xfId="561"/>
    <cellStyle name="Check Cell 5" xfId="562"/>
    <cellStyle name="Check Cell 6" xfId="563"/>
    <cellStyle name="Check Cell 7" xfId="564"/>
    <cellStyle name="Check Cell 8" xfId="551"/>
    <cellStyle name="Comma" xfId="1376" builtinId="3"/>
    <cellStyle name="Comma 10" xfId="565"/>
    <cellStyle name="Comma 10 2" xfId="566"/>
    <cellStyle name="Comma 10 3" xfId="567"/>
    <cellStyle name="Comma 11" xfId="568"/>
    <cellStyle name="Comma 11 2" xfId="569"/>
    <cellStyle name="Comma 12" xfId="570"/>
    <cellStyle name="Comma 12 2" xfId="571"/>
    <cellStyle name="Comma 13" xfId="572"/>
    <cellStyle name="Comma 14" xfId="573"/>
    <cellStyle name="Comma 15" xfId="574"/>
    <cellStyle name="Comma 15 2" xfId="575"/>
    <cellStyle name="Comma 16" xfId="576"/>
    <cellStyle name="Comma 16 2" xfId="577"/>
    <cellStyle name="Comma 17" xfId="578"/>
    <cellStyle name="Comma 17 2" xfId="579"/>
    <cellStyle name="Comma 18" xfId="580"/>
    <cellStyle name="Comma 18 2" xfId="581"/>
    <cellStyle name="Comma 19" xfId="3"/>
    <cellStyle name="Comma 2" xfId="582"/>
    <cellStyle name="Comma 2 2" xfId="583"/>
    <cellStyle name="Comma 2 2 2" xfId="584"/>
    <cellStyle name="Comma 2 2 2 2" xfId="585"/>
    <cellStyle name="Comma 2 2 3" xfId="586"/>
    <cellStyle name="Comma 2 2 4" xfId="587"/>
    <cellStyle name="Comma 2 3" xfId="588"/>
    <cellStyle name="Comma 2 3 2" xfId="589"/>
    <cellStyle name="Comma 2 3 2 2" xfId="590"/>
    <cellStyle name="Comma 2 3 3" xfId="591"/>
    <cellStyle name="Comma 2 3 3 2" xfId="592"/>
    <cellStyle name="Comma 2 3 3 2 2" xfId="593"/>
    <cellStyle name="Comma 2 3 3 3" xfId="594"/>
    <cellStyle name="Comma 2 3 4" xfId="595"/>
    <cellStyle name="Comma 2 3 5" xfId="596"/>
    <cellStyle name="Comma 2 4" xfId="597"/>
    <cellStyle name="Comma 2 4 2" xfId="598"/>
    <cellStyle name="Comma 2 4 3" xfId="599"/>
    <cellStyle name="Comma 2 5" xfId="600"/>
    <cellStyle name="Comma 2 5 2" xfId="601"/>
    <cellStyle name="Comma 2 6" xfId="602"/>
    <cellStyle name="Comma 2 7" xfId="603"/>
    <cellStyle name="Comma 2 8" xfId="604"/>
    <cellStyle name="Comma 2 8 2" xfId="605"/>
    <cellStyle name="Comma 3" xfId="606"/>
    <cellStyle name="Comma 3 2" xfId="607"/>
    <cellStyle name="Comma 3 2 2" xfId="608"/>
    <cellStyle name="Comma 3 2 3" xfId="609"/>
    <cellStyle name="Comma 3 2 4" xfId="610"/>
    <cellStyle name="Comma 3 3" xfId="611"/>
    <cellStyle name="Comma 3 3 2" xfId="612"/>
    <cellStyle name="Comma 3 3 2 2" xfId="613"/>
    <cellStyle name="Comma 3 4" xfId="614"/>
    <cellStyle name="Comma 3 5" xfId="615"/>
    <cellStyle name="Comma 4" xfId="616"/>
    <cellStyle name="Comma 4 2" xfId="617"/>
    <cellStyle name="Comma 4 2 2" xfId="618"/>
    <cellStyle name="Comma 4 3" xfId="619"/>
    <cellStyle name="Comma 4 4" xfId="620"/>
    <cellStyle name="Comma 5" xfId="621"/>
    <cellStyle name="Comma 5 2" xfId="622"/>
    <cellStyle name="Comma 5 2 2" xfId="623"/>
    <cellStyle name="Comma 5 2 2 2" xfId="624"/>
    <cellStyle name="Comma 5 2 3" xfId="625"/>
    <cellStyle name="Comma 5 3" xfId="626"/>
    <cellStyle name="Comma 5 4" xfId="627"/>
    <cellStyle name="Comma 6" xfId="628"/>
    <cellStyle name="Comma 6 2" xfId="629"/>
    <cellStyle name="Comma 7" xfId="630"/>
    <cellStyle name="Comma 7 2" xfId="631"/>
    <cellStyle name="Comma 7 2 2" xfId="632"/>
    <cellStyle name="Comma 7 2 3" xfId="633"/>
    <cellStyle name="Comma 7 3" xfId="634"/>
    <cellStyle name="Comma 7 3 2" xfId="635"/>
    <cellStyle name="Comma 7 4" xfId="636"/>
    <cellStyle name="Comma 8" xfId="637"/>
    <cellStyle name="Comma 8 2" xfId="638"/>
    <cellStyle name="Comma 8 2 2" xfId="639"/>
    <cellStyle name="Comma 8 2 2 2" xfId="640"/>
    <cellStyle name="Comma 8 3" xfId="641"/>
    <cellStyle name="Comma 8 3 2" xfId="642"/>
    <cellStyle name="Comma 8 3 2 2" xfId="643"/>
    <cellStyle name="Comma 8 3 3" xfId="644"/>
    <cellStyle name="Comma 8 4" xfId="645"/>
    <cellStyle name="Comma 8 5" xfId="646"/>
    <cellStyle name="Comma 9" xfId="647"/>
    <cellStyle name="Comma 9 2" xfId="648"/>
    <cellStyle name="Comma 9 2 2" xfId="649"/>
    <cellStyle name="Comma 9 2 2 2" xfId="650"/>
    <cellStyle name="Comma 9 3" xfId="651"/>
    <cellStyle name="Comma 9 3 2" xfId="652"/>
    <cellStyle name="Comma 9 4" xfId="653"/>
    <cellStyle name="Commentaire" xfId="654"/>
    <cellStyle name="Commentaire 10" xfId="655"/>
    <cellStyle name="Commentaire 10 2" xfId="656"/>
    <cellStyle name="Commentaire 11" xfId="657"/>
    <cellStyle name="Commentaire 11 2" xfId="658"/>
    <cellStyle name="Commentaire 12" xfId="1372"/>
    <cellStyle name="Commentaire 2" xfId="659"/>
    <cellStyle name="Commentaire 2 2" xfId="660"/>
    <cellStyle name="Commentaire 2 2 2" xfId="661"/>
    <cellStyle name="Commentaire 2 2 2 2" xfId="662"/>
    <cellStyle name="Commentaire 2 2 3" xfId="663"/>
    <cellStyle name="Commentaire 2 2 4" xfId="664"/>
    <cellStyle name="Commentaire 2 3" xfId="665"/>
    <cellStyle name="Commentaire 2 3 2" xfId="666"/>
    <cellStyle name="Commentaire 2 3 2 2" xfId="667"/>
    <cellStyle name="Commentaire 2 3 3" xfId="668"/>
    <cellStyle name="Commentaire 2 3 4" xfId="669"/>
    <cellStyle name="Commentaire 2 4" xfId="670"/>
    <cellStyle name="Commentaire 2 4 2" xfId="671"/>
    <cellStyle name="Commentaire 2 5" xfId="672"/>
    <cellStyle name="Commentaire 2 6" xfId="673"/>
    <cellStyle name="Commentaire 3" xfId="674"/>
    <cellStyle name="Commentaire 3 2" xfId="675"/>
    <cellStyle name="Commentaire 3 2 2" xfId="676"/>
    <cellStyle name="Commentaire 3 3" xfId="677"/>
    <cellStyle name="Commentaire 3 4" xfId="678"/>
    <cellStyle name="Commentaire 4" xfId="679"/>
    <cellStyle name="Commentaire 4 2" xfId="680"/>
    <cellStyle name="Commentaire 4 2 2" xfId="681"/>
    <cellStyle name="Commentaire 4 3" xfId="682"/>
    <cellStyle name="Commentaire 4 4" xfId="683"/>
    <cellStyle name="Commentaire 5" xfId="684"/>
    <cellStyle name="Commentaire 5 2" xfId="685"/>
    <cellStyle name="Commentaire 6" xfId="686"/>
    <cellStyle name="Commentaire 6 2" xfId="687"/>
    <cellStyle name="Commentaire 6 3" xfId="688"/>
    <cellStyle name="Commentaire 7" xfId="689"/>
    <cellStyle name="Commentaire 8" xfId="690"/>
    <cellStyle name="Commentaire 8 2" xfId="691"/>
    <cellStyle name="Commentaire 9" xfId="692"/>
    <cellStyle name="Commentaire 9 2" xfId="693"/>
    <cellStyle name="Data" xfId="694"/>
    <cellStyle name="Data2" xfId="695"/>
    <cellStyle name="Data5" xfId="696"/>
    <cellStyle name="DataInput" xfId="697"/>
    <cellStyle name="date" xfId="698"/>
    <cellStyle name="date 2" xfId="699"/>
    <cellStyle name="date 2 2" xfId="700"/>
    <cellStyle name="date 3" xfId="701"/>
    <cellStyle name="date 4" xfId="702"/>
    <cellStyle name="detail" xfId="703"/>
    <cellStyle name="detail 2" xfId="704"/>
    <cellStyle name="detail 2 2" xfId="705"/>
    <cellStyle name="detail 2 2 2" xfId="706"/>
    <cellStyle name="detail 2 3" xfId="707"/>
    <cellStyle name="detail 2 3 2" xfId="708"/>
    <cellStyle name="detail 2 4" xfId="709"/>
    <cellStyle name="detail 2 4 2" xfId="710"/>
    <cellStyle name="detail 3" xfId="711"/>
    <cellStyle name="detail 3 2" xfId="712"/>
    <cellStyle name="Entrée" xfId="713"/>
    <cellStyle name="Entrée 2" xfId="714"/>
    <cellStyle name="Entrée 3" xfId="715"/>
    <cellStyle name="Euro" xfId="716"/>
    <cellStyle name="Euro 10" xfId="717"/>
    <cellStyle name="Euro 11" xfId="718"/>
    <cellStyle name="Euro 11 2" xfId="719"/>
    <cellStyle name="Euro 12" xfId="720"/>
    <cellStyle name="Euro 12 2" xfId="721"/>
    <cellStyle name="Euro 13" xfId="722"/>
    <cellStyle name="Euro 13 2" xfId="723"/>
    <cellStyle name="Euro 14" xfId="724"/>
    <cellStyle name="Euro 14 2" xfId="725"/>
    <cellStyle name="Euro 15" xfId="1373"/>
    <cellStyle name="Euro 2" xfId="726"/>
    <cellStyle name="Euro 2 2" xfId="727"/>
    <cellStyle name="Euro 2 2 2" xfId="728"/>
    <cellStyle name="Euro 2 2 2 2" xfId="729"/>
    <cellStyle name="Euro 2 2 3" xfId="730"/>
    <cellStyle name="Euro 2 2 4" xfId="731"/>
    <cellStyle name="Euro 2 3" xfId="732"/>
    <cellStyle name="Euro 2 3 2" xfId="733"/>
    <cellStyle name="Euro 2 3 2 2" xfId="734"/>
    <cellStyle name="Euro 2 3 3" xfId="735"/>
    <cellStyle name="Euro 2 3 4" xfId="736"/>
    <cellStyle name="Euro 2 4" xfId="737"/>
    <cellStyle name="Euro 2 4 2" xfId="738"/>
    <cellStyle name="Euro 2 5" xfId="739"/>
    <cellStyle name="Euro 2 6" xfId="740"/>
    <cellStyle name="Euro 3" xfId="741"/>
    <cellStyle name="Euro 3 2" xfId="742"/>
    <cellStyle name="Euro 3 2 2" xfId="743"/>
    <cellStyle name="Euro 3 3" xfId="744"/>
    <cellStyle name="Euro 3 4" xfId="745"/>
    <cellStyle name="Euro 4" xfId="746"/>
    <cellStyle name="Euro 4 2" xfId="747"/>
    <cellStyle name="Euro 4 2 2" xfId="748"/>
    <cellStyle name="Euro 4 3" xfId="749"/>
    <cellStyle name="Euro 4 4" xfId="750"/>
    <cellStyle name="Euro 5" xfId="751"/>
    <cellStyle name="Euro 5 2" xfId="752"/>
    <cellStyle name="Euro 6" xfId="753"/>
    <cellStyle name="Euro 6 2" xfId="754"/>
    <cellStyle name="Euro 6 2 2" xfId="755"/>
    <cellStyle name="Euro 6 3" xfId="756"/>
    <cellStyle name="Euro 7" xfId="757"/>
    <cellStyle name="Euro 7 2" xfId="758"/>
    <cellStyle name="Euro 7 3" xfId="759"/>
    <cellStyle name="Euro 8" xfId="760"/>
    <cellStyle name="Euro 8 2" xfId="761"/>
    <cellStyle name="Euro 9" xfId="762"/>
    <cellStyle name="Explanatory Text" xfId="1345" builtinId="53" customBuiltin="1"/>
    <cellStyle name="Explanatory Text 2" xfId="764"/>
    <cellStyle name="Explanatory Text 3" xfId="765"/>
    <cellStyle name="Explanatory Text 3 2" xfId="766"/>
    <cellStyle name="Explanatory Text 4" xfId="767"/>
    <cellStyle name="Explanatory Text 4 2" xfId="768"/>
    <cellStyle name="Explanatory Text 4 3" xfId="769"/>
    <cellStyle name="Explanatory Text 5" xfId="770"/>
    <cellStyle name="Explanatory Text 6" xfId="771"/>
    <cellStyle name="Explanatory Text 7" xfId="763"/>
    <cellStyle name="fromOtherSpreadsheet" xfId="772"/>
    <cellStyle name="FxVolATM" xfId="773"/>
    <cellStyle name="FxVolForward" xfId="774"/>
    <cellStyle name="FxVolMaturity" xfId="775"/>
    <cellStyle name="FxVolRear" xfId="776"/>
    <cellStyle name="Good" xfId="1335" builtinId="26" customBuiltin="1"/>
    <cellStyle name="Good 2" xfId="778"/>
    <cellStyle name="Good 2 2" xfId="779"/>
    <cellStyle name="Good 2 2 2" xfId="780"/>
    <cellStyle name="Good 2 3" xfId="781"/>
    <cellStyle name="Good 3" xfId="782"/>
    <cellStyle name="Good 3 2" xfId="783"/>
    <cellStyle name="Good 3 3" xfId="784"/>
    <cellStyle name="Good 4" xfId="785"/>
    <cellStyle name="Good 4 2" xfId="786"/>
    <cellStyle name="Good 4 3" xfId="787"/>
    <cellStyle name="Good 5" xfId="788"/>
    <cellStyle name="Good 6" xfId="789"/>
    <cellStyle name="Good 7" xfId="790"/>
    <cellStyle name="Good 8" xfId="777"/>
    <cellStyle name="H1" xfId="791"/>
    <cellStyle name="H1 2" xfId="792"/>
    <cellStyle name="H1 2 2" xfId="793"/>
    <cellStyle name="H2" xfId="794"/>
    <cellStyle name="H2 2" xfId="795"/>
    <cellStyle name="H2 2 2" xfId="796"/>
    <cellStyle name="H3" xfId="797"/>
    <cellStyle name="H3 2" xfId="798"/>
    <cellStyle name="H3 2 2" xfId="799"/>
    <cellStyle name="H4" xfId="800"/>
    <cellStyle name="H4 2" xfId="801"/>
    <cellStyle name="H4 2 2" xfId="802"/>
    <cellStyle name="H4Bold" xfId="803"/>
    <cellStyle name="H4Bold 2" xfId="804"/>
    <cellStyle name="H4Bold 3" xfId="805"/>
    <cellStyle name="Header" xfId="806"/>
    <cellStyle name="Heading 1" xfId="1331" builtinId="16" customBuiltin="1"/>
    <cellStyle name="Heading 1 2" xfId="808"/>
    <cellStyle name="Heading 1 2 2" xfId="809"/>
    <cellStyle name="Heading 1 2 2 2" xfId="810"/>
    <cellStyle name="Heading 1 2 3" xfId="811"/>
    <cellStyle name="Heading 1 3" xfId="812"/>
    <cellStyle name="Heading 1 3 2" xfId="813"/>
    <cellStyle name="Heading 1 3 3" xfId="814"/>
    <cellStyle name="Heading 1 4" xfId="815"/>
    <cellStyle name="Heading 1 4 2" xfId="816"/>
    <cellStyle name="Heading 1 4 3" xfId="817"/>
    <cellStyle name="Heading 1 5" xfId="818"/>
    <cellStyle name="Heading 1 5 2" xfId="819"/>
    <cellStyle name="Heading 1 6" xfId="820"/>
    <cellStyle name="Heading 1 6 2" xfId="821"/>
    <cellStyle name="Heading 1 7" xfId="822"/>
    <cellStyle name="Heading 1 8" xfId="807"/>
    <cellStyle name="Heading 2" xfId="1332" builtinId="17" customBuiltin="1"/>
    <cellStyle name="Heading 2 2" xfId="824"/>
    <cellStyle name="Heading 2 2 2" xfId="825"/>
    <cellStyle name="Heading 2 2 2 2" xfId="826"/>
    <cellStyle name="Heading 2 2 3" xfId="827"/>
    <cellStyle name="Heading 2 3" xfId="828"/>
    <cellStyle name="Heading 2 3 2" xfId="829"/>
    <cellStyle name="Heading 2 3 3" xfId="830"/>
    <cellStyle name="Heading 2 4" xfId="831"/>
    <cellStyle name="Heading 2 4 2" xfId="832"/>
    <cellStyle name="Heading 2 4 3" xfId="833"/>
    <cellStyle name="Heading 2 5" xfId="834"/>
    <cellStyle name="Heading 2 5 2" xfId="835"/>
    <cellStyle name="Heading 2 6" xfId="836"/>
    <cellStyle name="Heading 2 6 2" xfId="837"/>
    <cellStyle name="Heading 2 7" xfId="838"/>
    <cellStyle name="Heading 2 8" xfId="823"/>
    <cellStyle name="Heading 3" xfId="1333" builtinId="18" customBuiltin="1"/>
    <cellStyle name="Heading 3 2" xfId="840"/>
    <cellStyle name="Heading 3 2 2" xfId="841"/>
    <cellStyle name="Heading 3 2 2 2" xfId="842"/>
    <cellStyle name="Heading 3 2 3" xfId="843"/>
    <cellStyle name="Heading 3 3" xfId="844"/>
    <cellStyle name="Heading 3 3 2" xfId="845"/>
    <cellStyle name="Heading 3 3 3" xfId="846"/>
    <cellStyle name="Heading 3 4" xfId="847"/>
    <cellStyle name="Heading 3 4 2" xfId="848"/>
    <cellStyle name="Heading 3 4 3" xfId="849"/>
    <cellStyle name="Heading 3 5" xfId="850"/>
    <cellStyle name="Heading 3 5 2" xfId="851"/>
    <cellStyle name="Heading 3 6" xfId="852"/>
    <cellStyle name="Heading 3 6 2" xfId="853"/>
    <cellStyle name="Heading 3 7" xfId="854"/>
    <cellStyle name="Heading 3 8" xfId="839"/>
    <cellStyle name="Heading 4" xfId="1334" builtinId="19" customBuiltin="1"/>
    <cellStyle name="Heading 4 2" xfId="856"/>
    <cellStyle name="Heading 4 2 2" xfId="857"/>
    <cellStyle name="Heading 4 3" xfId="858"/>
    <cellStyle name="Heading 4 3 2" xfId="859"/>
    <cellStyle name="Heading 4 3 3" xfId="860"/>
    <cellStyle name="Heading 4 4" xfId="861"/>
    <cellStyle name="Heading 4 4 2" xfId="862"/>
    <cellStyle name="Heading 4 4 3" xfId="863"/>
    <cellStyle name="Heading 4 5" xfId="864"/>
    <cellStyle name="Heading 4 6" xfId="865"/>
    <cellStyle name="Heading 4 7" xfId="866"/>
    <cellStyle name="Heading 4 8" xfId="855"/>
    <cellStyle name="Hyperlink 2" xfId="867"/>
    <cellStyle name="Hyperlink 2 2" xfId="868"/>
    <cellStyle name="Hyperlink 2 2 2" xfId="869"/>
    <cellStyle name="Hyperlink 2 3" xfId="870"/>
    <cellStyle name="Hyperlink 2 3 2" xfId="871"/>
    <cellStyle name="Hyperlink 2 4" xfId="872"/>
    <cellStyle name="Hyperlink 3" xfId="873"/>
    <cellStyle name="Hyperlink 3 2" xfId="874"/>
    <cellStyle name="Input" xfId="1338" builtinId="20" customBuiltin="1"/>
    <cellStyle name="Input 2" xfId="876"/>
    <cellStyle name="Input 2 2" xfId="877"/>
    <cellStyle name="Input 2 2 2" xfId="878"/>
    <cellStyle name="Input 2 3" xfId="879"/>
    <cellStyle name="Input 3" xfId="880"/>
    <cellStyle name="Input 3 2" xfId="881"/>
    <cellStyle name="Input 3 3" xfId="882"/>
    <cellStyle name="Input 4" xfId="883"/>
    <cellStyle name="Input 4 2" xfId="884"/>
    <cellStyle name="Input 4 3" xfId="885"/>
    <cellStyle name="Input 5" xfId="886"/>
    <cellStyle name="Input 6" xfId="887"/>
    <cellStyle name="Input 7" xfId="888"/>
    <cellStyle name="Input 8" xfId="875"/>
    <cellStyle name="Insatisfaisant" xfId="889"/>
    <cellStyle name="Insatisfaisant 2" xfId="890"/>
    <cellStyle name="Insatisfaisant 3" xfId="891"/>
    <cellStyle name="Legend" xfId="892"/>
    <cellStyle name="Legend 2" xfId="1314"/>
    <cellStyle name="Linked Cell" xfId="1341" builtinId="24" customBuiltin="1"/>
    <cellStyle name="Linked Cell 2" xfId="894"/>
    <cellStyle name="Linked Cell 2 2" xfId="895"/>
    <cellStyle name="Linked Cell 2 2 2" xfId="896"/>
    <cellStyle name="Linked Cell 2 3" xfId="897"/>
    <cellStyle name="Linked Cell 3" xfId="898"/>
    <cellStyle name="Linked Cell 3 2" xfId="899"/>
    <cellStyle name="Linked Cell 3 2 2" xfId="900"/>
    <cellStyle name="Linked Cell 3 3" xfId="901"/>
    <cellStyle name="Linked Cell 4" xfId="902"/>
    <cellStyle name="Linked Cell 4 2" xfId="903"/>
    <cellStyle name="Linked Cell 4 2 2" xfId="904"/>
    <cellStyle name="Linked Cell 4 3" xfId="905"/>
    <cellStyle name="Linked Cell 5" xfId="906"/>
    <cellStyle name="Linked Cell 6" xfId="907"/>
    <cellStyle name="Linked Cell 7" xfId="908"/>
    <cellStyle name="Linked Cell 8" xfId="893"/>
    <cellStyle name="Migliaia [0]_Foglio1" xfId="909"/>
    <cellStyle name="Migliaia_Foglio1" xfId="910"/>
    <cellStyle name="Milliers [0]_Feuil1" xfId="911"/>
    <cellStyle name="Milliers_Cross G" xfId="912"/>
    <cellStyle name="MixtureQ" xfId="913"/>
    <cellStyle name="MixtureShift" xfId="914"/>
    <cellStyle name="MixtureSmile" xfId="915"/>
    <cellStyle name="MixtureVol" xfId="916"/>
    <cellStyle name="Monétaire [0]_Feuil1" xfId="917"/>
    <cellStyle name="Monétaire_Feuil1" xfId="918"/>
    <cellStyle name="money" xfId="919"/>
    <cellStyle name="money 2" xfId="920"/>
    <cellStyle name="money 2 2" xfId="921"/>
    <cellStyle name="money 3" xfId="922"/>
    <cellStyle name="money 4" xfId="923"/>
    <cellStyle name="Neutral" xfId="1337" builtinId="28" customBuiltin="1"/>
    <cellStyle name="Neutral 2" xfId="925"/>
    <cellStyle name="Neutral 2 2" xfId="926"/>
    <cellStyle name="Neutral 2 2 2" xfId="927"/>
    <cellStyle name="Neutral 2 3" xfId="928"/>
    <cellStyle name="Neutral 3" xfId="929"/>
    <cellStyle name="Neutral 3 2" xfId="930"/>
    <cellStyle name="Neutral 3 2 2" xfId="931"/>
    <cellStyle name="Neutral 3 3" xfId="932"/>
    <cellStyle name="Neutral 4" xfId="933"/>
    <cellStyle name="Neutral 4 2" xfId="934"/>
    <cellStyle name="Neutral 4 2 2" xfId="935"/>
    <cellStyle name="Neutral 4 3" xfId="936"/>
    <cellStyle name="Neutral 5" xfId="937"/>
    <cellStyle name="Neutral 6" xfId="938"/>
    <cellStyle name="Neutral 7" xfId="939"/>
    <cellStyle name="Neutral 8" xfId="924"/>
    <cellStyle name="Neutre" xfId="940"/>
    <cellStyle name="Neutre 2" xfId="941"/>
    <cellStyle name="Neutre 3" xfId="942"/>
    <cellStyle name="Normal" xfId="0" builtinId="0"/>
    <cellStyle name="Normal 10" xfId="943"/>
    <cellStyle name="Normal 10 2" xfId="944"/>
    <cellStyle name="Normal 11" xfId="945"/>
    <cellStyle name="Normal 11 2" xfId="946"/>
    <cellStyle name="Normal 11 2 2" xfId="947"/>
    <cellStyle name="Normal 12" xfId="948"/>
    <cellStyle name="Normal 13" xfId="949"/>
    <cellStyle name="Normal 13 2" xfId="950"/>
    <cellStyle name="Normal 14" xfId="951"/>
    <cellStyle name="Normal 14 2" xfId="952"/>
    <cellStyle name="Normal 14 3" xfId="953"/>
    <cellStyle name="Normal 15" xfId="954"/>
    <cellStyle name="Normal 16" xfId="2"/>
    <cellStyle name="Normal 17" xfId="4"/>
    <cellStyle name="Normal 18" xfId="1371"/>
    <cellStyle name="Normal 2" xfId="955"/>
    <cellStyle name="Normal 2 2" xfId="956"/>
    <cellStyle name="Normal 2 2 2" xfId="957"/>
    <cellStyle name="Normal 2 2 2 2" xfId="958"/>
    <cellStyle name="Normal 2 2 3" xfId="959"/>
    <cellStyle name="Normal 2 2 4" xfId="960"/>
    <cellStyle name="Normal 2 3" xfId="961"/>
    <cellStyle name="Normal 2 3 2" xfId="962"/>
    <cellStyle name="Normal 2 3 2 2" xfId="963"/>
    <cellStyle name="Normal 2 3 2 3" xfId="964"/>
    <cellStyle name="Normal 2 3 2 4" xfId="965"/>
    <cellStyle name="Normal 2 3 3" xfId="966"/>
    <cellStyle name="Normal 2 3 3 2" xfId="967"/>
    <cellStyle name="Normal 2 3 4" xfId="968"/>
    <cellStyle name="Normal 2 3 5" xfId="969"/>
    <cellStyle name="Normal 2 4" xfId="970"/>
    <cellStyle name="Normal 2 4 2" xfId="971"/>
    <cellStyle name="Normal 2 4 3" xfId="972"/>
    <cellStyle name="Normal 2 4 4" xfId="973"/>
    <cellStyle name="Normal 2 5" xfId="974"/>
    <cellStyle name="Normal 2 6" xfId="975"/>
    <cellStyle name="Normal 3" xfId="976"/>
    <cellStyle name="Normal 3 2" xfId="977"/>
    <cellStyle name="Normal 3 2 2" xfId="978"/>
    <cellStyle name="Normal 3 3" xfId="979"/>
    <cellStyle name="Normal 4" xfId="980"/>
    <cellStyle name="Normal 4 2" xfId="981"/>
    <cellStyle name="Normal 4 2 2" xfId="982"/>
    <cellStyle name="Normal 4 3" xfId="983"/>
    <cellStyle name="Normal 4 4" xfId="984"/>
    <cellStyle name="Normal 4 5" xfId="985"/>
    <cellStyle name="Normal 5" xfId="986"/>
    <cellStyle name="Normal 5 2" xfId="987"/>
    <cellStyle name="Normal 5 2 2" xfId="988"/>
    <cellStyle name="Normal 5 2 3" xfId="989"/>
    <cellStyle name="Normal 5 3" xfId="990"/>
    <cellStyle name="Normal 5 4" xfId="991"/>
    <cellStyle name="Normal 5 5" xfId="992"/>
    <cellStyle name="Normal 6" xfId="993"/>
    <cellStyle name="Normal 6 2" xfId="994"/>
    <cellStyle name="Normal 6 3" xfId="995"/>
    <cellStyle name="Normal 6 4" xfId="996"/>
    <cellStyle name="Normal 6 5" xfId="997"/>
    <cellStyle name="Normal 7" xfId="998"/>
    <cellStyle name="Normal 7 2" xfId="999"/>
    <cellStyle name="Normal 7 3" xfId="1000"/>
    <cellStyle name="Normal 8" xfId="1001"/>
    <cellStyle name="Normal 8 2" xfId="1002"/>
    <cellStyle name="Normal 8 3" xfId="1003"/>
    <cellStyle name="Normal 9" xfId="1004"/>
    <cellStyle name="Normal 9 2" xfId="1005"/>
    <cellStyle name="Note" xfId="1344" builtinId="10" customBuiltin="1"/>
    <cellStyle name="Note 10" xfId="1007"/>
    <cellStyle name="Note 10 2" xfId="1008"/>
    <cellStyle name="Note 11" xfId="1009"/>
    <cellStyle name="Note 11 2" xfId="1010"/>
    <cellStyle name="Note 12" xfId="1011"/>
    <cellStyle name="Note 12 2" xfId="1012"/>
    <cellStyle name="Note 13" xfId="1013"/>
    <cellStyle name="Note 13 2" xfId="1014"/>
    <cellStyle name="Note 14" xfId="1015"/>
    <cellStyle name="Note 15" xfId="1006"/>
    <cellStyle name="Note 16" xfId="1374"/>
    <cellStyle name="Note 2" xfId="1016"/>
    <cellStyle name="Note 2 2" xfId="1017"/>
    <cellStyle name="Note 2 2 2" xfId="1018"/>
    <cellStyle name="Note 2 2 2 2" xfId="1019"/>
    <cellStyle name="Note 2 2 3" xfId="1020"/>
    <cellStyle name="Note 2 2 4" xfId="1021"/>
    <cellStyle name="Note 2 3" xfId="1022"/>
    <cellStyle name="Note 2 3 2" xfId="1023"/>
    <cellStyle name="Note 2 3 2 2" xfId="1024"/>
    <cellStyle name="Note 2 3 3" xfId="1025"/>
    <cellStyle name="Note 2 3 4" xfId="1026"/>
    <cellStyle name="Note 2 4" xfId="1027"/>
    <cellStyle name="Note 2 4 2" xfId="1028"/>
    <cellStyle name="Note 2 4 3" xfId="1029"/>
    <cellStyle name="Note 2 4 4" xfId="1030"/>
    <cellStyle name="Note 2 5" xfId="1031"/>
    <cellStyle name="Note 2 5 2" xfId="1032"/>
    <cellStyle name="Note 2 6" xfId="1033"/>
    <cellStyle name="Note 2 7" xfId="1034"/>
    <cellStyle name="Note 3" xfId="1035"/>
    <cellStyle name="Note 3 2" xfId="1036"/>
    <cellStyle name="Note 3 2 2" xfId="1037"/>
    <cellStyle name="Note 3 2 3" xfId="1038"/>
    <cellStyle name="Note 3 2 4" xfId="1039"/>
    <cellStyle name="Note 3 3" xfId="1040"/>
    <cellStyle name="Note 3 4" xfId="1041"/>
    <cellStyle name="Note 4" xfId="1042"/>
    <cellStyle name="Note 4 2" xfId="1043"/>
    <cellStyle name="Note 4 2 2" xfId="1044"/>
    <cellStyle name="Note 4 2 3" xfId="1045"/>
    <cellStyle name="Note 4 2 4" xfId="1046"/>
    <cellStyle name="Note 4 3" xfId="1047"/>
    <cellStyle name="Note 4 4" xfId="1048"/>
    <cellStyle name="Note 5" xfId="1049"/>
    <cellStyle name="Note 5 2" xfId="1050"/>
    <cellStyle name="Note 5 2 2" xfId="1051"/>
    <cellStyle name="Note 5 3" xfId="1052"/>
    <cellStyle name="Note 6" xfId="1053"/>
    <cellStyle name="Note 6 2" xfId="1054"/>
    <cellStyle name="Note 7" xfId="1055"/>
    <cellStyle name="Note 7 2" xfId="1056"/>
    <cellStyle name="Note 7 3" xfId="1057"/>
    <cellStyle name="Note 8" xfId="1058"/>
    <cellStyle name="Note 8 2" xfId="1059"/>
    <cellStyle name="Note 9" xfId="1060"/>
    <cellStyle name="Output" xfId="1339" builtinId="21" customBuiltin="1"/>
    <cellStyle name="Output 2" xfId="1062"/>
    <cellStyle name="Output 2 2" xfId="1063"/>
    <cellStyle name="Output 2 2 2" xfId="1064"/>
    <cellStyle name="Output 2 3" xfId="1065"/>
    <cellStyle name="Output 3" xfId="1066"/>
    <cellStyle name="Output 3 2" xfId="1067"/>
    <cellStyle name="Output 3 3" xfId="1068"/>
    <cellStyle name="Output 4" xfId="1069"/>
    <cellStyle name="Output 4 2" xfId="1070"/>
    <cellStyle name="Output 4 3" xfId="1071"/>
    <cellStyle name="Output 5" xfId="1072"/>
    <cellStyle name="Output 5 2" xfId="1073"/>
    <cellStyle name="Output 6" xfId="1074"/>
    <cellStyle name="Output 6 2" xfId="1075"/>
    <cellStyle name="Output 7" xfId="1076"/>
    <cellStyle name="Output 8" xfId="1061"/>
    <cellStyle name="overwriting" xfId="1077"/>
    <cellStyle name="ParamD" xfId="1078"/>
    <cellStyle name="ParamD 2" xfId="1079"/>
    <cellStyle name="ParamD 2 2" xfId="1080"/>
    <cellStyle name="ParamD 2 2 2" xfId="1081"/>
    <cellStyle name="ParamD 2 3" xfId="1082"/>
    <cellStyle name="ParamD 2 3 2" xfId="1083"/>
    <cellStyle name="ParamD 2 4" xfId="1084"/>
    <cellStyle name="ParamD 3" xfId="1085"/>
    <cellStyle name="ParamD 3 2" xfId="1086"/>
    <cellStyle name="Percent 10" xfId="1088"/>
    <cellStyle name="Percent 11" xfId="1089"/>
    <cellStyle name="Percent 12" xfId="1090"/>
    <cellStyle name="Percent 12 2" xfId="1091"/>
    <cellStyle name="Percent 13" xfId="1092"/>
    <cellStyle name="Percent 13 2" xfId="1093"/>
    <cellStyle name="Percent 14" xfId="1094"/>
    <cellStyle name="Percent 14 2" xfId="1095"/>
    <cellStyle name="Percent 15" xfId="1096"/>
    <cellStyle name="Percent 15 2" xfId="1097"/>
    <cellStyle name="Percent 16" xfId="1098"/>
    <cellStyle name="Percent 17" xfId="1"/>
    <cellStyle name="Percent 18" xfId="1087"/>
    <cellStyle name="Percent 19" xfId="1375"/>
    <cellStyle name="Percent 2" xfId="1099"/>
    <cellStyle name="Percent 2 2" xfId="1100"/>
    <cellStyle name="Percent 2 2 2" xfId="1101"/>
    <cellStyle name="Percent 2 2 2 2" xfId="1102"/>
    <cellStyle name="Percent 2 2 3" xfId="1103"/>
    <cellStyle name="Percent 2 2 4" xfId="1104"/>
    <cellStyle name="Percent 2 3" xfId="1105"/>
    <cellStyle name="Percent 2 3 2" xfId="1106"/>
    <cellStyle name="Percent 2 3 2 2" xfId="1107"/>
    <cellStyle name="Percent 2 3 3" xfId="1108"/>
    <cellStyle name="Percent 2 3 4" xfId="1109"/>
    <cellStyle name="Percent 2 4" xfId="1110"/>
    <cellStyle name="Percent 2 4 2" xfId="1111"/>
    <cellStyle name="Percent 2 5" xfId="1112"/>
    <cellStyle name="Percent 2 6" xfId="1113"/>
    <cellStyle name="Percent 2 7" xfId="1114"/>
    <cellStyle name="Percent 3" xfId="1115"/>
    <cellStyle name="Percent 3 2" xfId="1116"/>
    <cellStyle name="Percent 3 2 2" xfId="1117"/>
    <cellStyle name="Percent 3 3" xfId="1118"/>
    <cellStyle name="Percent 3 3 2" xfId="1119"/>
    <cellStyle name="Percent 3 3 3" xfId="1120"/>
    <cellStyle name="Percent 3 3 4" xfId="1121"/>
    <cellStyle name="Percent 3 4" xfId="1122"/>
    <cellStyle name="Percent 3 5" xfId="1123"/>
    <cellStyle name="Percent 4" xfId="1124"/>
    <cellStyle name="Percent 4 2" xfId="1125"/>
    <cellStyle name="Percent 4 2 2" xfId="1126"/>
    <cellStyle name="Percent 4 3" xfId="1127"/>
    <cellStyle name="Percent 4 4" xfId="1128"/>
    <cellStyle name="Percent 5" xfId="1129"/>
    <cellStyle name="Percent 5 2" xfId="1130"/>
    <cellStyle name="Percent 5 2 2" xfId="1131"/>
    <cellStyle name="Percent 5 3" xfId="1132"/>
    <cellStyle name="Percent 5 3 2" xfId="1133"/>
    <cellStyle name="Percent 5 4" xfId="1134"/>
    <cellStyle name="Percent 5 5" xfId="1135"/>
    <cellStyle name="Percent 5 6" xfId="1136"/>
    <cellStyle name="Percent 6" xfId="1137"/>
    <cellStyle name="Percent 6 2" xfId="1138"/>
    <cellStyle name="Percent 6 2 2" xfId="1139"/>
    <cellStyle name="Percent 6 3" xfId="1140"/>
    <cellStyle name="Percent 6 4" xfId="1141"/>
    <cellStyle name="Percent 6 5" xfId="1142"/>
    <cellStyle name="Percent 6 6" xfId="1143"/>
    <cellStyle name="Percent 7" xfId="1144"/>
    <cellStyle name="Percent 7 2" xfId="1145"/>
    <cellStyle name="Percent 7 2 2" xfId="1146"/>
    <cellStyle name="Percent 7 3" xfId="1147"/>
    <cellStyle name="Percent 8" xfId="1148"/>
    <cellStyle name="Percent 8 2" xfId="1149"/>
    <cellStyle name="Percent 8 3" xfId="1150"/>
    <cellStyle name="Percent 9" xfId="1151"/>
    <cellStyle name="Percent 9 2" xfId="1152"/>
    <cellStyle name="Pourcentage 2" xfId="1153"/>
    <cellStyle name="Pourcentage 2 2" xfId="1154"/>
    <cellStyle name="Pourcentage_PRCS Vanilla 1.0022" xfId="1155"/>
    <cellStyle name="Prix" xfId="1156"/>
    <cellStyle name="Prix 2" xfId="1157"/>
    <cellStyle name="Prix 2 2" xfId="1158"/>
    <cellStyle name="Prix 2 2 2" xfId="1159"/>
    <cellStyle name="Prix 2 2 2 2" xfId="1318"/>
    <cellStyle name="Prix 2 2 3" xfId="1317"/>
    <cellStyle name="Prix 2 3" xfId="1160"/>
    <cellStyle name="Prix 2 3 2" xfId="1161"/>
    <cellStyle name="Prix 2 3 2 2" xfId="1320"/>
    <cellStyle name="Prix 2 3 3" xfId="1319"/>
    <cellStyle name="Prix 2 4" xfId="1162"/>
    <cellStyle name="Prix 2 4 2" xfId="1163"/>
    <cellStyle name="Prix 2 4 2 2" xfId="1322"/>
    <cellStyle name="Prix 2 4 3" xfId="1321"/>
    <cellStyle name="Prix 2 5" xfId="1316"/>
    <cellStyle name="Prix 3" xfId="1164"/>
    <cellStyle name="Prix 3 2" xfId="1165"/>
    <cellStyle name="Prix 3 2 2" xfId="1324"/>
    <cellStyle name="Prix 3 3" xfId="1323"/>
    <cellStyle name="Prix 4" xfId="1315"/>
    <cellStyle name="Quantité" xfId="1166"/>
    <cellStyle name="Quantité 2" xfId="1167"/>
    <cellStyle name="Quantité 2 2" xfId="1168"/>
    <cellStyle name="Quantité 2 2 2" xfId="1169"/>
    <cellStyle name="Quantité 2 3" xfId="1170"/>
    <cellStyle name="Quantité 2 3 2" xfId="1171"/>
    <cellStyle name="Quantité 2 4" xfId="1172"/>
    <cellStyle name="Quantité 2 4 2" xfId="1173"/>
    <cellStyle name="Quantité 3" xfId="1174"/>
    <cellStyle name="Quantité 3 2" xfId="1175"/>
    <cellStyle name="Satisfaisant" xfId="1176"/>
    <cellStyle name="Satisfaisant 2" xfId="1177"/>
    <cellStyle name="Satisfaisant 3" xfId="1178"/>
    <cellStyle name="Simple" xfId="1179"/>
    <cellStyle name="SmallTableTitle" xfId="1180"/>
    <cellStyle name="SmallTableTitle 2" xfId="1181"/>
    <cellStyle name="SmallTableTitle 2 2" xfId="1182"/>
    <cellStyle name="Sortie" xfId="1183"/>
    <cellStyle name="Sortie 2" xfId="1184"/>
    <cellStyle name="Sortie 3" xfId="1185"/>
    <cellStyle name="Strike" xfId="1186"/>
    <cellStyle name="Strike 2" xfId="1325"/>
    <cellStyle name="Style 1" xfId="1187"/>
    <cellStyle name="Style 1 2" xfId="1188"/>
    <cellStyle name="swpBody01" xfId="1189"/>
    <cellStyle name="swpCaption" xfId="1190"/>
    <cellStyle name="swpHead01" xfId="1191"/>
    <cellStyle name="Table" xfId="1192"/>
    <cellStyle name="Table 2" xfId="1193"/>
    <cellStyle name="Table 2 2" xfId="1194"/>
    <cellStyle name="Table4" xfId="1195"/>
    <cellStyle name="Table4 2" xfId="1196"/>
    <cellStyle name="Table4 2 2" xfId="1197"/>
    <cellStyle name="TableBlue" xfId="1198"/>
    <cellStyle name="TableBlue 2" xfId="1199"/>
    <cellStyle name="TableBlue 2 2" xfId="1200"/>
    <cellStyle name="TableBlue4" xfId="1201"/>
    <cellStyle name="TableBlue4 2" xfId="1202"/>
    <cellStyle name="TableBlue4 2 2" xfId="1203"/>
    <cellStyle name="TableLightBlue" xfId="1204"/>
    <cellStyle name="TableLightBlue 2" xfId="1205"/>
    <cellStyle name="TableLightBlue 2 2" xfId="1206"/>
    <cellStyle name="TableLightBlue4" xfId="1207"/>
    <cellStyle name="TableLightBlue4 2" xfId="1208"/>
    <cellStyle name="TableLightBlue4 2 2" xfId="1209"/>
    <cellStyle name="TablePink" xfId="1210"/>
    <cellStyle name="TablePink 2" xfId="1211"/>
    <cellStyle name="TablePink 2 2" xfId="1212"/>
    <cellStyle name="TablePink4" xfId="1213"/>
    <cellStyle name="TablePink4 2" xfId="1214"/>
    <cellStyle name="TablePink4 2 2" xfId="1215"/>
    <cellStyle name="TableRed" xfId="1216"/>
    <cellStyle name="TableRed 2" xfId="1217"/>
    <cellStyle name="TableRed 2 2" xfId="1218"/>
    <cellStyle name="TableRed4" xfId="1219"/>
    <cellStyle name="TableRed4 2" xfId="1220"/>
    <cellStyle name="TableRed4 2 2" xfId="1221"/>
    <cellStyle name="TableTenor" xfId="1222"/>
    <cellStyle name="TableTenor 2" xfId="1223"/>
    <cellStyle name="TableTenor 2 2" xfId="1224"/>
    <cellStyle name="TableYellow" xfId="1225"/>
    <cellStyle name="TableYellow 2" xfId="1226"/>
    <cellStyle name="TableYellow 2 2" xfId="1227"/>
    <cellStyle name="TableYellow4" xfId="1228"/>
    <cellStyle name="TableYellow4 2" xfId="1229"/>
    <cellStyle name="TableYellow4 2 2" xfId="1230"/>
    <cellStyle name="TabStyle1" xfId="1231"/>
    <cellStyle name="TabStyle1 2" xfId="1232"/>
    <cellStyle name="TabStyle1 2 2" xfId="1233"/>
    <cellStyle name="Texte explicatif" xfId="1234"/>
    <cellStyle name="Texte explicatif 2" xfId="1235"/>
    <cellStyle name="Texte explicatif 3" xfId="1236"/>
    <cellStyle name="Title" xfId="1330" builtinId="15" customBuiltin="1"/>
    <cellStyle name="Title 2" xfId="1238"/>
    <cellStyle name="Title 2 2" xfId="1239"/>
    <cellStyle name="Title 2 2 2" xfId="1240"/>
    <cellStyle name="Title 2 3" xfId="1241"/>
    <cellStyle name="Title 2 4" xfId="1242"/>
    <cellStyle name="Title 3" xfId="1243"/>
    <cellStyle name="Title 3 2" xfId="1244"/>
    <cellStyle name="Title 3 2 2" xfId="1245"/>
    <cellStyle name="Title 3 2 3" xfId="1246"/>
    <cellStyle name="Title 3 3" xfId="1247"/>
    <cellStyle name="Title 4" xfId="1248"/>
    <cellStyle name="Title 4 2" xfId="1249"/>
    <cellStyle name="Title 4 2 2" xfId="1250"/>
    <cellStyle name="Title 4 2 3" xfId="1251"/>
    <cellStyle name="Title 4 3" xfId="1252"/>
    <cellStyle name="Title 5" xfId="1253"/>
    <cellStyle name="Title 5 2" xfId="1254"/>
    <cellStyle name="Title 5 3" xfId="1255"/>
    <cellStyle name="Title 6" xfId="1256"/>
    <cellStyle name="Title 6 2" xfId="1257"/>
    <cellStyle name="Title 7" xfId="1258"/>
    <cellStyle name="Title 8" xfId="1237"/>
    <cellStyle name="TitleLines_Gen" xfId="1259"/>
    <cellStyle name="Titre" xfId="1260"/>
    <cellStyle name="Titre 2" xfId="1261"/>
    <cellStyle name="Titre 3" xfId="1262"/>
    <cellStyle name="Titre 1" xfId="1263"/>
    <cellStyle name="Titre 1 2" xfId="1264"/>
    <cellStyle name="Titre 1 3" xfId="1265"/>
    <cellStyle name="Titre 2" xfId="1266"/>
    <cellStyle name="Titre 2 2" xfId="1267"/>
    <cellStyle name="Titre 2 3" xfId="1268"/>
    <cellStyle name="Titre 3" xfId="1269"/>
    <cellStyle name="Titre 3 2" xfId="1270"/>
    <cellStyle name="Titre 3 3" xfId="1271"/>
    <cellStyle name="Titre 4" xfId="1272"/>
    <cellStyle name="Titre 4 2" xfId="1273"/>
    <cellStyle name="Titre 4 3" xfId="1274"/>
    <cellStyle name="Total" xfId="1346" builtinId="25" customBuiltin="1"/>
    <cellStyle name="Total 2" xfId="1276"/>
    <cellStyle name="Total 2 2" xfId="1277"/>
    <cellStyle name="Total 2 2 2" xfId="1278"/>
    <cellStyle name="Total 2 3" xfId="1279"/>
    <cellStyle name="Total 3" xfId="1280"/>
    <cellStyle name="Total 3 2" xfId="1281"/>
    <cellStyle name="Total 3 2 2" xfId="1282"/>
    <cellStyle name="Total 3 2 3" xfId="1283"/>
    <cellStyle name="Total 3 3" xfId="1284"/>
    <cellStyle name="Total 4" xfId="1285"/>
    <cellStyle name="Total 4 2" xfId="1286"/>
    <cellStyle name="Total 4 2 2" xfId="1287"/>
    <cellStyle name="Total 4 3" xfId="1288"/>
    <cellStyle name="Total 5" xfId="1289"/>
    <cellStyle name="Total 6" xfId="1290"/>
    <cellStyle name="Total 7" xfId="1291"/>
    <cellStyle name="Total 8" xfId="1275"/>
    <cellStyle name="ValueDate" xfId="1292"/>
    <cellStyle name="ValueDate 2" xfId="1326"/>
    <cellStyle name="ValueDouble" xfId="1293"/>
    <cellStyle name="ValueInteger" xfId="1294"/>
    <cellStyle name="ValueInteger 2" xfId="1327"/>
    <cellStyle name="ValueText" xfId="1295"/>
    <cellStyle name="ValueText 2" xfId="1328"/>
    <cellStyle name="Vérification" xfId="1296"/>
    <cellStyle name="Vérification 2" xfId="1297"/>
    <cellStyle name="Vérification 3" xfId="1298"/>
    <cellStyle name="Warning Text" xfId="1343" builtinId="11" customBuiltin="1"/>
    <cellStyle name="Warning Text 2" xfId="1300"/>
    <cellStyle name="Warning Text 3" xfId="1301"/>
    <cellStyle name="Warning Text 3 2" xfId="1302"/>
    <cellStyle name="Warning Text 4" xfId="1303"/>
    <cellStyle name="Warning Text 4 2" xfId="1304"/>
    <cellStyle name="Warning Text 4 3" xfId="1305"/>
    <cellStyle name="Warning Text 5" xfId="1306"/>
    <cellStyle name="Warning Text 6" xfId="1307"/>
    <cellStyle name="Warning Text 7" xfId="1299"/>
    <cellStyle name="ZC" xfId="1308"/>
    <cellStyle name="ZC 2" xfId="1329"/>
    <cellStyle name="ZCMaturity" xfId="1309"/>
    <cellStyle name="ZCTotem" xfId="1310"/>
    <cellStyle name="一般_030129_CEI_FinBureau" xfId="1311"/>
    <cellStyle name="標準_SampleFormula" xfId="1312"/>
  </cellStyles>
  <dxfs count="0"/>
  <tableStyles count="0" defaultTableStyle="TableStyleMedium2" defaultPivotStyle="PivotStyleLight16"/>
  <colors>
    <mruColors>
      <color rgb="FFFFFF99"/>
      <color rgb="FFFFFF66"/>
      <color rgb="FFFFFFCC"/>
      <color rgb="FFB7CA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Instantaneous Variance Forward</a:t>
            </a:r>
          </a:p>
        </c:rich>
      </c:tx>
      <c:layout>
        <c:manualLayout>
          <c:xMode val="edge"/>
          <c:yMode val="edge"/>
          <c:x val="0.2000188568661927"/>
          <c:y val="4.524505068836655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Variance Swaps</c:v>
          </c:tx>
          <c:marker>
            <c:symbol val="none"/>
          </c:marker>
          <c:xVal>
            <c:numRef>
              <c:f>SUM!$M$9:$M$158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8.4000000000000092</c:v>
                </c:pt>
                <c:pt idx="84">
                  <c:v>8.5</c:v>
                </c:pt>
                <c:pt idx="85">
                  <c:v>8.6</c:v>
                </c:pt>
                <c:pt idx="86">
                  <c:v>8.7000000000000099</c:v>
                </c:pt>
                <c:pt idx="87">
                  <c:v>8.8000000000000096</c:v>
                </c:pt>
                <c:pt idx="88">
                  <c:v>8.9000000000000092</c:v>
                </c:pt>
                <c:pt idx="89">
                  <c:v>9</c:v>
                </c:pt>
                <c:pt idx="90">
                  <c:v>9.1000000000000103</c:v>
                </c:pt>
                <c:pt idx="91">
                  <c:v>9.2000000000000099</c:v>
                </c:pt>
                <c:pt idx="92">
                  <c:v>9.3000000000000096</c:v>
                </c:pt>
                <c:pt idx="93">
                  <c:v>9.4000000000000092</c:v>
                </c:pt>
                <c:pt idx="94">
                  <c:v>9.5000000000000107</c:v>
                </c:pt>
                <c:pt idx="95">
                  <c:v>9.6000000000000103</c:v>
                </c:pt>
                <c:pt idx="96">
                  <c:v>9.7000000000000099</c:v>
                </c:pt>
                <c:pt idx="97">
                  <c:v>9.8000000000000096</c:v>
                </c:pt>
                <c:pt idx="98">
                  <c:v>9.9000000000000092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SUM!$N$8:$N$158</c:f>
              <c:numCache>
                <c:formatCode>General</c:formatCode>
                <c:ptCount val="151"/>
                <c:pt idx="1">
                  <c:v>0.1</c:v>
                </c:pt>
                <c:pt idx="2">
                  <c:v>19.996188737643411</c:v>
                </c:pt>
                <c:pt idx="3">
                  <c:v>20.535681012463204</c:v>
                </c:pt>
                <c:pt idx="4">
                  <c:v>20.7851843504477</c:v>
                </c:pt>
                <c:pt idx="5">
                  <c:v>21.018537397967904</c:v>
                </c:pt>
                <c:pt idx="6">
                  <c:v>21.382154114955792</c:v>
                </c:pt>
                <c:pt idx="7">
                  <c:v>21.793300530343899</c:v>
                </c:pt>
                <c:pt idx="8">
                  <c:v>22.217039772600515</c:v>
                </c:pt>
                <c:pt idx="9">
                  <c:v>22.582939007939455</c:v>
                </c:pt>
                <c:pt idx="10">
                  <c:v>22.854960131497933</c:v>
                </c:pt>
                <c:pt idx="11">
                  <c:v>23.035998039080567</c:v>
                </c:pt>
                <c:pt idx="12">
                  <c:v>23.128189366416272</c:v>
                </c:pt>
                <c:pt idx="13">
                  <c:v>23.140996078707069</c:v>
                </c:pt>
                <c:pt idx="14">
                  <c:v>23.151663341824545</c:v>
                </c:pt>
                <c:pt idx="15">
                  <c:v>23.201507655567859</c:v>
                </c:pt>
                <c:pt idx="16">
                  <c:v>23.290672022558539</c:v>
                </c:pt>
                <c:pt idx="17">
                  <c:v>23.418707325688217</c:v>
                </c:pt>
                <c:pt idx="18">
                  <c:v>23.581020665564516</c:v>
                </c:pt>
                <c:pt idx="19">
                  <c:v>23.742876444840647</c:v>
                </c:pt>
                <c:pt idx="20">
                  <c:v>23.886933360552696</c:v>
                </c:pt>
                <c:pt idx="21">
                  <c:v>24.013371221131109</c:v>
                </c:pt>
                <c:pt idx="22">
                  <c:v>24.122467078888121</c:v>
                </c:pt>
                <c:pt idx="23">
                  <c:v>24.214455333045898</c:v>
                </c:pt>
                <c:pt idx="24">
                  <c:v>24.289530351901579</c:v>
                </c:pt>
                <c:pt idx="25">
                  <c:v>24.347848588564371</c:v>
                </c:pt>
                <c:pt idx="26">
                  <c:v>24.389530245644377</c:v>
                </c:pt>
                <c:pt idx="27">
                  <c:v>24.414660531135606</c:v>
                </c:pt>
                <c:pt idx="28">
                  <c:v>24.425324410121522</c:v>
                </c:pt>
                <c:pt idx="29">
                  <c:v>24.43727579631506</c:v>
                </c:pt>
                <c:pt idx="30">
                  <c:v>24.457844092437508</c:v>
                </c:pt>
                <c:pt idx="31">
                  <c:v>24.48704870134625</c:v>
                </c:pt>
                <c:pt idx="32">
                  <c:v>24.524858770266782</c:v>
                </c:pt>
                <c:pt idx="33">
                  <c:v>24.571234573140014</c:v>
                </c:pt>
                <c:pt idx="34">
                  <c:v>24.626127717169112</c:v>
                </c:pt>
                <c:pt idx="35">
                  <c:v>24.689481391549695</c:v>
                </c:pt>
                <c:pt idx="36">
                  <c:v>24.761230655449033</c:v>
                </c:pt>
                <c:pt idx="37">
                  <c:v>24.841302761898888</c:v>
                </c:pt>
                <c:pt idx="38">
                  <c:v>24.927837519162843</c:v>
                </c:pt>
                <c:pt idx="39">
                  <c:v>25.00846752398056</c:v>
                </c:pt>
                <c:pt idx="40">
                  <c:v>25.078052035804376</c:v>
                </c:pt>
                <c:pt idx="41">
                  <c:v>25.136664107683583</c:v>
                </c:pt>
                <c:pt idx="42">
                  <c:v>25.184380348819008</c:v>
                </c:pt>
                <c:pt idx="43">
                  <c:v>25.221262600927396</c:v>
                </c:pt>
                <c:pt idx="44">
                  <c:v>25.247358344099297</c:v>
                </c:pt>
                <c:pt idx="45">
                  <c:v>25.262701004945402</c:v>
                </c:pt>
                <c:pt idx="46">
                  <c:v>25.267310171734859</c:v>
                </c:pt>
                <c:pt idx="47">
                  <c:v>25.26119171978063</c:v>
                </c:pt>
                <c:pt idx="48">
                  <c:v>25.24568020262943</c:v>
                </c:pt>
                <c:pt idx="49">
                  <c:v>25.236608282728906</c:v>
                </c:pt>
                <c:pt idx="50">
                  <c:v>25.244317141238028</c:v>
                </c:pt>
                <c:pt idx="51">
                  <c:v>25.268968582257191</c:v>
                </c:pt>
                <c:pt idx="52">
                  <c:v>25.310513101614358</c:v>
                </c:pt>
                <c:pt idx="53">
                  <c:v>25.36886770620756</c:v>
                </c:pt>
                <c:pt idx="54">
                  <c:v>25.44391673652731</c:v>
                </c:pt>
                <c:pt idx="55">
                  <c:v>25.535512997936443</c:v>
                </c:pt>
                <c:pt idx="56">
                  <c:v>25.643479175268556</c:v>
                </c:pt>
                <c:pt idx="57">
                  <c:v>25.767609499704484</c:v>
                </c:pt>
                <c:pt idx="58">
                  <c:v>25.906723965657424</c:v>
                </c:pt>
                <c:pt idx="59">
                  <c:v>26.050744748179316</c:v>
                </c:pt>
                <c:pt idx="60">
                  <c:v>26.193768073146114</c:v>
                </c:pt>
                <c:pt idx="61">
                  <c:v>26.335733367225757</c:v>
                </c:pt>
                <c:pt idx="62">
                  <c:v>26.476657649603254</c:v>
                </c:pt>
                <c:pt idx="63">
                  <c:v>26.616557455536043</c:v>
                </c:pt>
                <c:pt idx="64">
                  <c:v>26.755448855481013</c:v>
                </c:pt>
                <c:pt idx="65">
                  <c:v>26.893347473260327</c:v>
                </c:pt>
                <c:pt idx="66">
                  <c:v>27.030268503321409</c:v>
                </c:pt>
                <c:pt idx="67">
                  <c:v>27.16622672714464</c:v>
                </c:pt>
                <c:pt idx="68">
                  <c:v>27.300040956301437</c:v>
                </c:pt>
                <c:pt idx="69">
                  <c:v>27.420700833972099</c:v>
                </c:pt>
                <c:pt idx="70">
                  <c:v>27.52241226087034</c:v>
                </c:pt>
                <c:pt idx="71">
                  <c:v>27.605325769122064</c:v>
                </c:pt>
                <c:pt idx="72">
                  <c:v>27.669610346232943</c:v>
                </c:pt>
                <c:pt idx="73">
                  <c:v>27.715395619336153</c:v>
                </c:pt>
                <c:pt idx="74">
                  <c:v>27.742773179536773</c:v>
                </c:pt>
                <c:pt idx="75">
                  <c:v>27.75179750533437</c:v>
                </c:pt>
                <c:pt idx="76">
                  <c:v>27.742486507050945</c:v>
                </c:pt>
                <c:pt idx="77">
                  <c:v>27.714821705030847</c:v>
                </c:pt>
                <c:pt idx="78">
                  <c:v>27.670963484372209</c:v>
                </c:pt>
                <c:pt idx="79">
                  <c:v>27.629200958874655</c:v>
                </c:pt>
                <c:pt idx="80">
                  <c:v>27.598620330862289</c:v>
                </c:pt>
                <c:pt idx="81">
                  <c:v>27.579322982754427</c:v>
                </c:pt>
                <c:pt idx="82">
                  <c:v>27.571332606275778</c:v>
                </c:pt>
                <c:pt idx="83">
                  <c:v>27.574659030774217</c:v>
                </c:pt>
                <c:pt idx="84">
                  <c:v>27.589298162871422</c:v>
                </c:pt>
                <c:pt idx="85">
                  <c:v>27.615232011608565</c:v>
                </c:pt>
                <c:pt idx="86">
                  <c:v>27.652428798731687</c:v>
                </c:pt>
                <c:pt idx="87">
                  <c:v>27.700843152540362</c:v>
                </c:pt>
                <c:pt idx="88">
                  <c:v>27.759548334525746</c:v>
                </c:pt>
                <c:pt idx="89">
                  <c:v>27.822067589159076</c:v>
                </c:pt>
                <c:pt idx="90">
                  <c:v>27.885503504961946</c:v>
                </c:pt>
                <c:pt idx="91">
                  <c:v>27.949836230485648</c:v>
                </c:pt>
                <c:pt idx="92">
                  <c:v>28.015059587532104</c:v>
                </c:pt>
                <c:pt idx="93">
                  <c:v>28.081167370165254</c:v>
                </c:pt>
                <c:pt idx="94">
                  <c:v>28.148153346991545</c:v>
                </c:pt>
                <c:pt idx="95">
                  <c:v>28.216011263403896</c:v>
                </c:pt>
                <c:pt idx="96">
                  <c:v>28.284734843790748</c:v>
                </c:pt>
                <c:pt idx="97">
                  <c:v>28.354317793712923</c:v>
                </c:pt>
                <c:pt idx="98">
                  <c:v>28.424753802036602</c:v>
                </c:pt>
                <c:pt idx="99">
                  <c:v>28.496036543039011</c:v>
                </c:pt>
                <c:pt idx="100">
                  <c:v>28.56815967846526</c:v>
                </c:pt>
                <c:pt idx="101">
                  <c:v>28.641116859553268</c:v>
                </c:pt>
                <c:pt idx="102">
                  <c:v>28.714901729018365</c:v>
                </c:pt>
                <c:pt idx="103">
                  <c:v>28.789507922992225</c:v>
                </c:pt>
                <c:pt idx="104">
                  <c:v>28.864929072927335</c:v>
                </c:pt>
                <c:pt idx="105">
                  <c:v>28.941158807457491</c:v>
                </c:pt>
                <c:pt idx="106">
                  <c:v>29.018190754216434</c:v>
                </c:pt>
                <c:pt idx="107">
                  <c:v>29.096018541614583</c:v>
                </c:pt>
                <c:pt idx="108">
                  <c:v>29.174635800573206</c:v>
                </c:pt>
                <c:pt idx="109">
                  <c:v>29.254036166219798</c:v>
                </c:pt>
                <c:pt idx="110">
                  <c:v>29.334213279533099</c:v>
                </c:pt>
                <c:pt idx="111">
                  <c:v>29.415160788954296</c:v>
                </c:pt>
                <c:pt idx="112">
                  <c:v>29.496872351949495</c:v>
                </c:pt>
                <c:pt idx="113">
                  <c:v>29.579341636531325</c:v>
                </c:pt>
                <c:pt idx="114">
                  <c:v>29.662562322737589</c:v>
                </c:pt>
                <c:pt idx="115">
                  <c:v>29.746528104070695</c:v>
                </c:pt>
                <c:pt idx="116">
                  <c:v>29.831232688885589</c:v>
                </c:pt>
                <c:pt idx="117">
                  <c:v>29.916669801749258</c:v>
                </c:pt>
                <c:pt idx="118">
                  <c:v>30.002833184744553</c:v>
                </c:pt>
                <c:pt idx="119">
                  <c:v>30.089716598741312</c:v>
                </c:pt>
                <c:pt idx="120">
                  <c:v>30.177313824623525</c:v>
                </c:pt>
                <c:pt idx="121">
                  <c:v>30.265618664473365</c:v>
                </c:pt>
                <c:pt idx="122">
                  <c:v>30.354624942717145</c:v>
                </c:pt>
                <c:pt idx="123">
                  <c:v>30.444326507233516</c:v>
                </c:pt>
                <c:pt idx="124">
                  <c:v>30.534717230413566</c:v>
                </c:pt>
                <c:pt idx="125">
                  <c:v>30.625791010189936</c:v>
                </c:pt>
                <c:pt idx="126">
                  <c:v>30.717541771024003</c:v>
                </c:pt>
                <c:pt idx="127">
                  <c:v>30.809963464853972</c:v>
                </c:pt>
                <c:pt idx="128">
                  <c:v>30.903050072006543</c:v>
                </c:pt>
                <c:pt idx="129">
                  <c:v>30.9967956020697</c:v>
                </c:pt>
                <c:pt idx="130">
                  <c:v>31.091194094732128</c:v>
                </c:pt>
                <c:pt idx="131">
                  <c:v>31.186239620582036</c:v>
                </c:pt>
                <c:pt idx="132">
                  <c:v>31.281926281875368</c:v>
                </c:pt>
                <c:pt idx="133">
                  <c:v>31.378248213265231</c:v>
                </c:pt>
                <c:pt idx="134">
                  <c:v>31.475199582498938</c:v>
                </c:pt>
                <c:pt idx="135">
                  <c:v>31.572774591080954</c:v>
                </c:pt>
                <c:pt idx="136">
                  <c:v>31.670967474906696</c:v>
                </c:pt>
                <c:pt idx="137">
                  <c:v>31.769772504854398</c:v>
                </c:pt>
                <c:pt idx="138">
                  <c:v>31.869169182004349</c:v>
                </c:pt>
                <c:pt idx="139">
                  <c:v>31.969035210981801</c:v>
                </c:pt>
                <c:pt idx="140">
                  <c:v>32.069310869093584</c:v>
                </c:pt>
                <c:pt idx="141">
                  <c:v>32.1699919904636</c:v>
                </c:pt>
                <c:pt idx="142">
                  <c:v>32.271074780129879</c:v>
                </c:pt>
                <c:pt idx="143">
                  <c:v>32.372555475485463</c:v>
                </c:pt>
                <c:pt idx="144">
                  <c:v>32.474430346232332</c:v>
                </c:pt>
                <c:pt idx="145">
                  <c:v>32.576695694339399</c:v>
                </c:pt>
                <c:pt idx="146">
                  <c:v>32.679347853976878</c:v>
                </c:pt>
                <c:pt idx="147">
                  <c:v>32.782383191451963</c:v>
                </c:pt>
                <c:pt idx="148">
                  <c:v>32.885798105131947</c:v>
                </c:pt>
                <c:pt idx="149">
                  <c:v>32.989589025360452</c:v>
                </c:pt>
                <c:pt idx="150">
                  <c:v>33.093752414363045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21856"/>
        <c:axId val="257294336"/>
      </c:scatterChart>
      <c:valAx>
        <c:axId val="25052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294336"/>
        <c:crosses val="autoZero"/>
        <c:crossBetween val="midCat"/>
      </c:valAx>
      <c:valAx>
        <c:axId val="25729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52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Option sur Variance Swap</a:t>
            </a:r>
          </a:p>
        </c:rich>
      </c:tx>
      <c:layout>
        <c:manualLayout>
          <c:xMode val="edge"/>
          <c:yMode val="edge"/>
          <c:x val="0.14259103508042312"/>
          <c:y val="2.7397260273972601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SUM!$R$7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SUM!$R$9:$R$32</c:f>
              <c:numCache>
                <c:formatCode>0.00</c:formatCode>
                <c:ptCount val="24"/>
                <c:pt idx="0">
                  <c:v>253.66914197585407</c:v>
                </c:pt>
                <c:pt idx="1">
                  <c:v>269.76386620226225</c:v>
                </c:pt>
                <c:pt idx="2">
                  <c:v>285.79170461608754</c:v>
                </c:pt>
                <c:pt idx="3">
                  <c:v>301.75265447390223</c:v>
                </c:pt>
                <c:pt idx="4">
                  <c:v>317.64671360378009</c:v>
                </c:pt>
                <c:pt idx="5">
                  <c:v>333.47388026417104</c:v>
                </c:pt>
                <c:pt idx="6">
                  <c:v>349.23415304263057</c:v>
                </c:pt>
                <c:pt idx="7">
                  <c:v>364.92753078186388</c:v>
                </c:pt>
                <c:pt idx="8">
                  <c:v>380.55401252485706</c:v>
                </c:pt>
                <c:pt idx="9">
                  <c:v>396.11359747358625</c:v>
                </c:pt>
                <c:pt idx="10">
                  <c:v>411.60628495754247</c:v>
                </c:pt>
                <c:pt idx="11">
                  <c:v>427.03207440944766</c:v>
                </c:pt>
                <c:pt idx="12">
                  <c:v>442.39096534632483</c:v>
                </c:pt>
                <c:pt idx="13">
                  <c:v>457.68295735458003</c:v>
                </c:pt>
                <c:pt idx="14">
                  <c:v>472.90805007815601</c:v>
                </c:pt>
                <c:pt idx="15">
                  <c:v>488.06624320902631</c:v>
                </c:pt>
                <c:pt idx="16">
                  <c:v>503.15753647952181</c:v>
                </c:pt>
                <c:pt idx="17">
                  <c:v>518.1819296560808</c:v>
                </c:pt>
                <c:pt idx="18">
                  <c:v>533.13942253412756</c:v>
                </c:pt>
                <c:pt idx="19">
                  <c:v>548.03001493385284</c:v>
                </c:pt>
                <c:pt idx="20">
                  <c:v>562.85370669670658</c:v>
                </c:pt>
                <c:pt idx="21">
                  <c:v>577.61049768247301</c:v>
                </c:pt>
                <c:pt idx="22">
                  <c:v>592.30038776682102</c:v>
                </c:pt>
                <c:pt idx="23">
                  <c:v>606.92337683923552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SUM!$S$7</c:f>
              <c:strCache>
                <c:ptCount val="1"/>
                <c:pt idx="0">
                  <c:v>0,5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SUM!$S$9:$S$33</c:f>
              <c:numCache>
                <c:formatCode>0.00</c:formatCode>
                <c:ptCount val="25"/>
                <c:pt idx="0">
                  <c:v>253.71367788104865</c:v>
                </c:pt>
                <c:pt idx="1">
                  <c:v>269.71859530796792</c:v>
                </c:pt>
                <c:pt idx="2">
                  <c:v>285.65692796258861</c:v>
                </c:pt>
                <c:pt idx="3">
                  <c:v>301.52866702965702</c:v>
                </c:pt>
                <c:pt idx="4">
                  <c:v>317.33380552212742</c:v>
                </c:pt>
                <c:pt idx="5">
                  <c:v>333.07233783159859</c:v>
                </c:pt>
                <c:pt idx="6">
                  <c:v>348.74425940519995</c:v>
                </c:pt>
                <c:pt idx="7">
                  <c:v>364.34956650929541</c:v>
                </c:pt>
                <c:pt idx="8">
                  <c:v>379.88825605395118</c:v>
                </c:pt>
                <c:pt idx="9">
                  <c:v>395.36032546069202</c:v>
                </c:pt>
                <c:pt idx="10">
                  <c:v>410.76577256158123</c:v>
                </c:pt>
                <c:pt idx="11">
                  <c:v>426.10459552129481</c:v>
                </c:pt>
                <c:pt idx="12">
                  <c:v>441.37679277630815</c:v>
                </c:pt>
                <c:pt idx="13">
                  <c:v>456.58236298695556</c:v>
                </c:pt>
                <c:pt idx="14">
                  <c:v>471.72130499930358</c:v>
                </c:pt>
                <c:pt idx="15">
                  <c:v>486.79361781456186</c:v>
                </c:pt>
                <c:pt idx="16">
                  <c:v>501.79930056435518</c:v>
                </c:pt>
                <c:pt idx="17">
                  <c:v>516.73835249058243</c:v>
                </c:pt>
                <c:pt idx="18">
                  <c:v>531.61077292890559</c:v>
                </c:pt>
                <c:pt idx="19">
                  <c:v>546.41656129511921</c:v>
                </c:pt>
                <c:pt idx="20">
                  <c:v>561.15571707383992</c:v>
                </c:pt>
                <c:pt idx="21">
                  <c:v>575.82823980906198</c:v>
                </c:pt>
                <c:pt idx="22">
                  <c:v>590.43412909622953</c:v>
                </c:pt>
                <c:pt idx="23">
                  <c:v>604.97338457555588</c:v>
                </c:pt>
                <c:pt idx="24">
                  <c:v>619.44600592635288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SUM!$T$7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SUM!$T$9:$T$33</c:f>
              <c:numCache>
                <c:formatCode>0.00</c:formatCode>
                <c:ptCount val="25"/>
                <c:pt idx="0">
                  <c:v>251.86506603578337</c:v>
                </c:pt>
                <c:pt idx="1">
                  <c:v>267.74106533038395</c:v>
                </c:pt>
                <c:pt idx="2">
                  <c:v>283.55067395830838</c:v>
                </c:pt>
                <c:pt idx="3">
                  <c:v>299.29387787438958</c:v>
                </c:pt>
                <c:pt idx="4">
                  <c:v>314.97066594464701</c:v>
                </c:pt>
                <c:pt idx="5">
                  <c:v>330.58102923072335</c:v>
                </c:pt>
                <c:pt idx="6">
                  <c:v>346.12496047550968</c:v>
                </c:pt>
                <c:pt idx="7">
                  <c:v>361.60245372691583</c:v>
                </c:pt>
                <c:pt idx="8">
                  <c:v>377.01350405835996</c:v>
                </c:pt>
                <c:pt idx="9">
                  <c:v>392.35810735815579</c:v>
                </c:pt>
                <c:pt idx="10">
                  <c:v>407.63626016877311</c:v>
                </c:pt>
                <c:pt idx="11">
                  <c:v>422.84795956271245</c:v>
                </c:pt>
                <c:pt idx="12">
                  <c:v>437.99320304561763</c:v>
                </c:pt>
                <c:pt idx="13">
                  <c:v>453.07198847990742</c:v>
                </c:pt>
                <c:pt idx="14">
                  <c:v>468.08431402401982</c:v>
                </c:pt>
                <c:pt idx="15">
                  <c:v>483.03017808367599</c:v>
                </c:pt>
                <c:pt idx="16">
                  <c:v>497.90957927247132</c:v>
                </c:pt>
                <c:pt idx="17">
                  <c:v>512.72251637977888</c:v>
                </c:pt>
                <c:pt idx="18">
                  <c:v>527.46898834443959</c:v>
                </c:pt>
                <c:pt idx="19">
                  <c:v>542.14899423303291</c:v>
                </c:pt>
                <c:pt idx="20">
                  <c:v>556.76253322184891</c:v>
                </c:pt>
                <c:pt idx="21">
                  <c:v>571.30960458183813</c:v>
                </c:pt>
                <c:pt idx="22">
                  <c:v>585.79020766597159</c:v>
                </c:pt>
                <c:pt idx="23">
                  <c:v>600.20434189858895</c:v>
                </c:pt>
                <c:pt idx="24">
                  <c:v>614.55200676636389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SUM!$U$7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SUM!$U$9:$U$33</c:f>
              <c:numCache>
                <c:formatCode>0.00</c:formatCode>
                <c:ptCount val="25"/>
                <c:pt idx="0">
                  <c:v>249.89710093010569</c:v>
                </c:pt>
                <c:pt idx="1">
                  <c:v>265.6608528495301</c:v>
                </c:pt>
                <c:pt idx="2">
                  <c:v>281.35838412648326</c:v>
                </c:pt>
                <c:pt idx="3">
                  <c:v>296.98967251802588</c:v>
                </c:pt>
                <c:pt idx="4">
                  <c:v>312.55470039413058</c:v>
                </c:pt>
                <c:pt idx="5">
                  <c:v>328.05345360308587</c:v>
                </c:pt>
                <c:pt idx="6">
                  <c:v>343.48592065609472</c:v>
                </c:pt>
                <c:pt idx="7">
                  <c:v>358.85209213100262</c:v>
                </c:pt>
                <c:pt idx="8">
                  <c:v>374.15196022939443</c:v>
                </c:pt>
                <c:pt idx="9">
                  <c:v>389.38551844293227</c:v>
                </c:pt>
                <c:pt idx="10">
                  <c:v>404.5527612987384</c:v>
                </c:pt>
                <c:pt idx="11">
                  <c:v>419.65368416281086</c:v>
                </c:pt>
                <c:pt idx="12">
                  <c:v>434.68828308660125</c:v>
                </c:pt>
                <c:pt idx="13">
                  <c:v>449.6565546860931</c:v>
                </c:pt>
                <c:pt idx="14">
                  <c:v>464.55849604562076</c:v>
                </c:pt>
                <c:pt idx="15">
                  <c:v>479.39410464071557</c:v>
                </c:pt>
                <c:pt idx="16">
                  <c:v>494.16337827573608</c:v>
                </c:pt>
                <c:pt idx="17">
                  <c:v>508.86631503306819</c:v>
                </c:pt>
                <c:pt idx="18">
                  <c:v>523.5029132314819</c:v>
                </c:pt>
                <c:pt idx="19">
                  <c:v>538.07317139175575</c:v>
                </c:pt>
                <c:pt idx="20">
                  <c:v>552.57708820815242</c:v>
                </c:pt>
                <c:pt idx="21">
                  <c:v>567.01466252459886</c:v>
                </c:pt>
                <c:pt idx="22">
                  <c:v>581.38589331469973</c:v>
                </c:pt>
                <c:pt idx="23">
                  <c:v>595.6907796648776</c:v>
                </c:pt>
                <c:pt idx="24">
                  <c:v>609.92932076008981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SUM!$V$7</c:f>
              <c:strCache>
                <c:ptCount val="1"/>
                <c:pt idx="0">
                  <c:v>1,2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SUM!$V$9:$V$33</c:f>
              <c:numCache>
                <c:formatCode>0.00</c:formatCode>
                <c:ptCount val="25"/>
                <c:pt idx="0">
                  <c:v>247.52914592506977</c:v>
                </c:pt>
                <c:pt idx="1">
                  <c:v>263.16012270429337</c:v>
                </c:pt>
                <c:pt idx="2">
                  <c:v>278.72516306261531</c:v>
                </c:pt>
                <c:pt idx="3">
                  <c:v>294.22423033137426</c:v>
                </c:pt>
                <c:pt idx="4">
                  <c:v>309.65729545310535</c:v>
                </c:pt>
                <c:pt idx="5">
                  <c:v>325.02433510781827</c:v>
                </c:pt>
                <c:pt idx="6">
                  <c:v>340.32533036685015</c:v>
                </c:pt>
                <c:pt idx="7">
                  <c:v>355.56026570876395</c:v>
                </c:pt>
                <c:pt idx="8">
                  <c:v>370.72912828856732</c:v>
                </c:pt>
                <c:pt idx="9">
                  <c:v>385.83190738730889</c:v>
                </c:pt>
                <c:pt idx="10">
                  <c:v>400.86859399216223</c:v>
                </c:pt>
                <c:pt idx="11">
                  <c:v>415.83918047228138</c:v>
                </c:pt>
                <c:pt idx="12">
                  <c:v>430.74366032587614</c:v>
                </c:pt>
                <c:pt idx="13">
                  <c:v>445.58202798089621</c:v>
                </c:pt>
                <c:pt idx="14">
                  <c:v>460.35427863652319</c:v>
                </c:pt>
                <c:pt idx="15">
                  <c:v>475.06040813604454</c:v>
                </c:pt>
                <c:pt idx="16">
                  <c:v>489.70041286408889</c:v>
                </c:pt>
                <c:pt idx="17">
                  <c:v>504.27428966295287</c:v>
                </c:pt>
                <c:pt idx="18">
                  <c:v>518.78203576399585</c:v>
                </c:pt>
                <c:pt idx="19">
                  <c:v>533.2236487310397</c:v>
                </c:pt>
                <c:pt idx="20">
                  <c:v>547.59912641338667</c:v>
                </c:pt>
                <c:pt idx="21">
                  <c:v>561.9084669066018</c:v>
                </c:pt>
                <c:pt idx="22">
                  <c:v>576.1516685196043</c:v>
                </c:pt>
                <c:pt idx="23">
                  <c:v>590.32872974691577</c:v>
                </c:pt>
                <c:pt idx="24">
                  <c:v>604.43964924514364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57792"/>
        <c:axId val="257315584"/>
      </c:scatterChart>
      <c:valAx>
        <c:axId val="250657792"/>
        <c:scaling>
          <c:orientation val="minMax"/>
          <c:max val="4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257315584"/>
        <c:crosses val="autoZero"/>
        <c:crossBetween val="midCat"/>
      </c:valAx>
      <c:valAx>
        <c:axId val="257315584"/>
        <c:scaling>
          <c:orientation val="minMax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0657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Option</a:t>
            </a:r>
            <a:r>
              <a:rPr lang="fr-FR" baseline="0"/>
              <a:t> Sur Futur sur VIX Like</a:t>
            </a:r>
            <a:endParaRPr lang="fr-FR"/>
          </a:p>
        </c:rich>
      </c:tx>
      <c:layout>
        <c:manualLayout>
          <c:xMode val="edge"/>
          <c:yMode val="edge"/>
          <c:x val="0.29355035641292576"/>
          <c:y val="3.155575452733960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SUM!$AJ$8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SUM!$AL$8:$BK$8</c:f>
              <c:numCache>
                <c:formatCode>0.000</c:formatCode>
                <c:ptCount val="26"/>
                <c:pt idx="0">
                  <c:v>-100</c:v>
                </c:pt>
                <c:pt idx="1">
                  <c:v>62.724848965521041</c:v>
                </c:pt>
                <c:pt idx="2">
                  <c:v>74.225659347523447</c:v>
                </c:pt>
                <c:pt idx="3">
                  <c:v>82.625192739427462</c:v>
                </c:pt>
                <c:pt idx="4">
                  <c:v>90.092765219955865</c:v>
                </c:pt>
                <c:pt idx="5">
                  <c:v>97.312993158864856</c:v>
                </c:pt>
                <c:pt idx="6">
                  <c:v>104.56643082250585</c:v>
                </c:pt>
                <c:pt idx="7">
                  <c:v>111.97238971532899</c:v>
                </c:pt>
                <c:pt idx="8">
                  <c:v>119.5714907427495</c:v>
                </c:pt>
                <c:pt idx="9">
                  <c:v>127.36313995294144</c:v>
                </c:pt>
                <c:pt idx="10">
                  <c:v>135.32639654003015</c:v>
                </c:pt>
                <c:pt idx="11">
                  <c:v>143.43255937203162</c:v>
                </c:pt>
                <c:pt idx="12">
                  <c:v>151.65254134110734</c:v>
                </c:pt>
                <c:pt idx="13">
                  <c:v>159.96068893920244</c:v>
                </c:pt>
                <c:pt idx="14">
                  <c:v>168.33626956218674</c:v>
                </c:pt>
                <c:pt idx="15">
                  <c:v>176.76357099634049</c:v>
                </c:pt>
                <c:pt idx="16">
                  <c:v>185.23128683028818</c:v>
                </c:pt>
                <c:pt idx="17">
                  <c:v>193.73162002690029</c:v>
                </c:pt>
                <c:pt idx="18">
                  <c:v>202.25935247343591</c:v>
                </c:pt>
                <c:pt idx="19">
                  <c:v>210.81100458059706</c:v>
                </c:pt>
                <c:pt idx="20">
                  <c:v>219.3841343046424</c:v>
                </c:pt>
                <c:pt idx="21">
                  <c:v>227.9767841129146</c:v>
                </c:pt>
                <c:pt idx="22">
                  <c:v>229.99923706054685</c:v>
                </c:pt>
                <c:pt idx="23">
                  <c:v>229.99923706054685</c:v>
                </c:pt>
                <c:pt idx="24">
                  <c:v>229.99923706054685</c:v>
                </c:pt>
                <c:pt idx="25">
                  <c:v>229.99923706054685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SUM!$AJ$9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SUM!$AL$9:$BK$9</c:f>
              <c:numCache>
                <c:formatCode>0.000</c:formatCode>
                <c:ptCount val="26"/>
                <c:pt idx="0">
                  <c:v>-100</c:v>
                </c:pt>
                <c:pt idx="1">
                  <c:v>46.960969605853556</c:v>
                </c:pt>
                <c:pt idx="2">
                  <c:v>60.334795906709935</c:v>
                </c:pt>
                <c:pt idx="3">
                  <c:v>69.425999445868754</c:v>
                </c:pt>
                <c:pt idx="4">
                  <c:v>77.147047376954106</c:v>
                </c:pt>
                <c:pt idx="5">
                  <c:v>84.315275055996523</c:v>
                </c:pt>
                <c:pt idx="6">
                  <c:v>91.266500024900523</c:v>
                </c:pt>
                <c:pt idx="7">
                  <c:v>98.156852579286621</c:v>
                </c:pt>
                <c:pt idx="8">
                  <c:v>105.05989965361442</c:v>
                </c:pt>
                <c:pt idx="9">
                  <c:v>112.0073050716276</c:v>
                </c:pt>
                <c:pt idx="10">
                  <c:v>119.00873398902388</c:v>
                </c:pt>
                <c:pt idx="11">
                  <c:v>126.06238555807525</c:v>
                </c:pt>
                <c:pt idx="12">
                  <c:v>133.16093885909558</c:v>
                </c:pt>
                <c:pt idx="13">
                  <c:v>140.29479223396319</c:v>
                </c:pt>
                <c:pt idx="14">
                  <c:v>147.45376490581762</c:v>
                </c:pt>
                <c:pt idx="15">
                  <c:v>154.6279082713402</c:v>
                </c:pt>
                <c:pt idx="16">
                  <c:v>161.80781267050298</c:v>
                </c:pt>
                <c:pt idx="17">
                  <c:v>168.98464435393328</c:v>
                </c:pt>
                <c:pt idx="18">
                  <c:v>176.15005319552134</c:v>
                </c:pt>
                <c:pt idx="19">
                  <c:v>183.29603262398456</c:v>
                </c:pt>
                <c:pt idx="20">
                  <c:v>190.41477665494565</c:v>
                </c:pt>
                <c:pt idx="21">
                  <c:v>197.49855676118511</c:v>
                </c:pt>
                <c:pt idx="22">
                  <c:v>204.53962185854348</c:v>
                </c:pt>
                <c:pt idx="23">
                  <c:v>211.53013244993946</c:v>
                </c:pt>
                <c:pt idx="24">
                  <c:v>218.46215106792505</c:v>
                </c:pt>
                <c:pt idx="25">
                  <c:v>225.32762494561069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SUM!$AJ$10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SUM!$AL$10:$BK$10</c:f>
              <c:numCache>
                <c:formatCode>0.000</c:formatCode>
                <c:ptCount val="26"/>
                <c:pt idx="0">
                  <c:v>-100</c:v>
                </c:pt>
                <c:pt idx="1">
                  <c:v>38.849791898926917</c:v>
                </c:pt>
                <c:pt idx="2">
                  <c:v>53.704444567322618</c:v>
                </c:pt>
                <c:pt idx="3">
                  <c:v>63.077225944526347</c:v>
                </c:pt>
                <c:pt idx="4">
                  <c:v>70.837214697183242</c:v>
                </c:pt>
                <c:pt idx="5">
                  <c:v>77.911757623874948</c:v>
                </c:pt>
                <c:pt idx="6">
                  <c:v>84.671217020025679</c:v>
                </c:pt>
                <c:pt idx="7">
                  <c:v>91.28990175106378</c:v>
                </c:pt>
                <c:pt idx="8">
                  <c:v>97.854316810219032</c:v>
                </c:pt>
                <c:pt idx="9">
                  <c:v>104.40657858467752</c:v>
                </c:pt>
                <c:pt idx="10">
                  <c:v>110.96499429239242</c:v>
                </c:pt>
                <c:pt idx="11">
                  <c:v>117.53483276073014</c:v>
                </c:pt>
                <c:pt idx="12">
                  <c:v>124.11426794570104</c:v>
                </c:pt>
                <c:pt idx="13">
                  <c:v>130.69772370808232</c:v>
                </c:pt>
                <c:pt idx="14">
                  <c:v>137.27774525373408</c:v>
                </c:pt>
                <c:pt idx="15">
                  <c:v>143.84601692887838</c:v>
                </c:pt>
                <c:pt idx="16">
                  <c:v>150.39388634434511</c:v>
                </c:pt>
                <c:pt idx="17">
                  <c:v>156.9126095338944</c:v>
                </c:pt>
                <c:pt idx="18">
                  <c:v>163.39344603677154</c:v>
                </c:pt>
                <c:pt idx="19">
                  <c:v>169.82768062582971</c:v>
                </c:pt>
                <c:pt idx="20">
                  <c:v>176.2066163539746</c:v>
                </c:pt>
                <c:pt idx="21">
                  <c:v>182.52156392704714</c:v>
                </c:pt>
                <c:pt idx="22">
                  <c:v>188.7638404507066</c:v>
                </c:pt>
                <c:pt idx="23">
                  <c:v>194.92478342841281</c:v>
                </c:pt>
                <c:pt idx="24">
                  <c:v>200.99578167355884</c:v>
                </c:pt>
                <c:pt idx="25">
                  <c:v>206.96832238785515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SUM!$AJ$11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SUM!$AL$11:$BK$11</c:f>
              <c:numCache>
                <c:formatCode>0.000</c:formatCode>
                <c:ptCount val="26"/>
                <c:pt idx="0">
                  <c:v>-100</c:v>
                </c:pt>
                <c:pt idx="1">
                  <c:v>34.180076095755922</c:v>
                </c:pt>
                <c:pt idx="2">
                  <c:v>49.676263052645226</c:v>
                </c:pt>
                <c:pt idx="3">
                  <c:v>59.078674515522856</c:v>
                </c:pt>
                <c:pt idx="4">
                  <c:v>66.78579727144286</c:v>
                </c:pt>
                <c:pt idx="5">
                  <c:v>73.754184920740926</c:v>
                </c:pt>
                <c:pt idx="6">
                  <c:v>80.360154785507689</c:v>
                </c:pt>
                <c:pt idx="7">
                  <c:v>86.781663060707785</c:v>
                </c:pt>
                <c:pt idx="8">
                  <c:v>93.108878419053781</c:v>
                </c:pt>
                <c:pt idx="9">
                  <c:v>99.387652818742794</c:v>
                </c:pt>
                <c:pt idx="10">
                  <c:v>105.63983605658098</c:v>
                </c:pt>
                <c:pt idx="11">
                  <c:v>111.873812590497</c:v>
                </c:pt>
                <c:pt idx="12">
                  <c:v>118.09030885184637</c:v>
                </c:pt>
                <c:pt idx="13">
                  <c:v>124.28569513585315</c:v>
                </c:pt>
                <c:pt idx="14">
                  <c:v>130.45388345149902</c:v>
                </c:pt>
                <c:pt idx="15">
                  <c:v>136.58741513270695</c:v>
                </c:pt>
                <c:pt idx="16">
                  <c:v>142.67807701438602</c:v>
                </c:pt>
                <c:pt idx="17">
                  <c:v>148.71724600593669</c:v>
                </c:pt>
                <c:pt idx="18">
                  <c:v>154.69608171465558</c:v>
                </c:pt>
                <c:pt idx="19">
                  <c:v>160.60563882406456</c:v>
                </c:pt>
                <c:pt idx="20">
                  <c:v>166.43694168243326</c:v>
                </c:pt>
                <c:pt idx="21">
                  <c:v>172.18104554770781</c:v>
                </c:pt>
                <c:pt idx="22">
                  <c:v>177.82909781904942</c:v>
                </c:pt>
                <c:pt idx="23">
                  <c:v>183.37240573490047</c:v>
                </c:pt>
                <c:pt idx="24">
                  <c:v>188.80251281447343</c:v>
                </c:pt>
                <c:pt idx="25">
                  <c:v>194.11128375991638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SUM!$AJ$12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SUM!$AL$12:$BK$12</c:f>
              <c:numCache>
                <c:formatCode>0.000</c:formatCode>
                <c:ptCount val="26"/>
                <c:pt idx="0">
                  <c:v>-100</c:v>
                </c:pt>
                <c:pt idx="1">
                  <c:v>32.21035867743889</c:v>
                </c:pt>
                <c:pt idx="2">
                  <c:v>47.014810303693693</c:v>
                </c:pt>
                <c:pt idx="3">
                  <c:v>56.175469730277186</c:v>
                </c:pt>
                <c:pt idx="4">
                  <c:v>63.717260992300794</c:v>
                </c:pt>
                <c:pt idx="5">
                  <c:v>70.528638292323052</c:v>
                </c:pt>
                <c:pt idx="6">
                  <c:v>76.962092577476639</c:v>
                </c:pt>
                <c:pt idx="7">
                  <c:v>83.186014610903968</c:v>
                </c:pt>
                <c:pt idx="8">
                  <c:v>89.28699441135312</c:v>
                </c:pt>
                <c:pt idx="9">
                  <c:v>95.310085368109497</c:v>
                </c:pt>
                <c:pt idx="10">
                  <c:v>101.27760718897892</c:v>
                </c:pt>
                <c:pt idx="11">
                  <c:v>107.19889448195225</c:v>
                </c:pt>
                <c:pt idx="12">
                  <c:v>113.07568521964852</c:v>
                </c:pt>
                <c:pt idx="13">
                  <c:v>118.90521465082098</c:v>
                </c:pt>
                <c:pt idx="14">
                  <c:v>124.6820312857094</c:v>
                </c:pt>
                <c:pt idx="15">
                  <c:v>130.3990778498723</c:v>
                </c:pt>
                <c:pt idx="16">
                  <c:v>136.0483438344674</c:v>
                </c:pt>
                <c:pt idx="17">
                  <c:v>141.62126901861626</c:v>
                </c:pt>
                <c:pt idx="18">
                  <c:v>147.10900484041773</c:v>
                </c:pt>
                <c:pt idx="19">
                  <c:v>152.50259755933868</c:v>
                </c:pt>
                <c:pt idx="20">
                  <c:v>157.7931310722322</c:v>
                </c:pt>
                <c:pt idx="21">
                  <c:v>162.97185114188261</c:v>
                </c:pt>
                <c:pt idx="22">
                  <c:v>168.03028275094286</c:v>
                </c:pt>
                <c:pt idx="23">
                  <c:v>172.96034598996971</c:v>
                </c:pt>
                <c:pt idx="24">
                  <c:v>177.75447192925679</c:v>
                </c:pt>
                <c:pt idx="25">
                  <c:v>182.40571746002053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SUM!$AJ$13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SUM!$AL$13:$BK$13</c:f>
              <c:numCache>
                <c:formatCode>0.000</c:formatCode>
                <c:ptCount val="26"/>
                <c:pt idx="0">
                  <c:v>-100</c:v>
                </c:pt>
                <c:pt idx="1">
                  <c:v>33.876761073466199</c:v>
                </c:pt>
                <c:pt idx="2">
                  <c:v>46.834240177985784</c:v>
                </c:pt>
                <c:pt idx="3">
                  <c:v>55.547916448843658</c:v>
                </c:pt>
                <c:pt idx="4">
                  <c:v>62.868638524154662</c:v>
                </c:pt>
                <c:pt idx="5">
                  <c:v>69.530490555134151</c:v>
                </c:pt>
                <c:pt idx="6">
                  <c:v>75.836510033368114</c:v>
                </c:pt>
                <c:pt idx="7">
                  <c:v>81.934081373002883</c:v>
                </c:pt>
                <c:pt idx="8">
                  <c:v>87.899673596478777</c:v>
                </c:pt>
                <c:pt idx="9">
                  <c:v>93.773186353395886</c:v>
                </c:pt>
                <c:pt idx="10">
                  <c:v>99.574262168156793</c:v>
                </c:pt>
                <c:pt idx="11">
                  <c:v>105.31083221403918</c:v>
                </c:pt>
                <c:pt idx="12">
                  <c:v>110.98387865535277</c:v>
                </c:pt>
                <c:pt idx="13">
                  <c:v>116.59019571244222</c:v>
                </c:pt>
                <c:pt idx="14">
                  <c:v>122.12403504911006</c:v>
                </c:pt>
                <c:pt idx="15">
                  <c:v>127.57811015921403</c:v>
                </c:pt>
                <c:pt idx="16">
                  <c:v>132.94422768700315</c:v>
                </c:pt>
                <c:pt idx="17">
                  <c:v>138.21370185908498</c:v>
                </c:pt>
                <c:pt idx="18">
                  <c:v>143.37764450433949</c:v>
                </c:pt>
                <c:pt idx="19">
                  <c:v>148.42718542921907</c:v>
                </c:pt>
                <c:pt idx="20">
                  <c:v>153.35365499664749</c:v>
                </c:pt>
                <c:pt idx="21">
                  <c:v>158.14874657177867</c:v>
                </c:pt>
                <c:pt idx="22">
                  <c:v>162.80466761832128</c:v>
                </c:pt>
                <c:pt idx="23">
                  <c:v>167.31428265154514</c:v>
                </c:pt>
                <c:pt idx="24">
                  <c:v>171.67124778605472</c:v>
                </c:pt>
                <c:pt idx="25">
                  <c:v>175.87013454164665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SUM!$AJ$14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SUM!$AL$14:$BK$14</c:f>
              <c:numCache>
                <c:formatCode>0.000</c:formatCode>
                <c:ptCount val="26"/>
                <c:pt idx="0">
                  <c:v>-100</c:v>
                </c:pt>
                <c:pt idx="1">
                  <c:v>34.427454408487613</c:v>
                </c:pt>
                <c:pt idx="2">
                  <c:v>46.199568035813563</c:v>
                </c:pt>
                <c:pt idx="3">
                  <c:v>54.534772043740162</c:v>
                </c:pt>
                <c:pt idx="4">
                  <c:v>61.635595057706325</c:v>
                </c:pt>
                <c:pt idx="5">
                  <c:v>68.126671726259246</c:v>
                </c:pt>
                <c:pt idx="6">
                  <c:v>74.273576902212071</c:v>
                </c:pt>
                <c:pt idx="7">
                  <c:v>80.207345626568852</c:v>
                </c:pt>
                <c:pt idx="8">
                  <c:v>85.996503659709745</c:v>
                </c:pt>
                <c:pt idx="9">
                  <c:v>91.676915537714407</c:v>
                </c:pt>
                <c:pt idx="10">
                  <c:v>97.266149359614559</c:v>
                </c:pt>
                <c:pt idx="11">
                  <c:v>102.77107348900194</c:v>
                </c:pt>
                <c:pt idx="12">
                  <c:v>108.19213000872693</c:v>
                </c:pt>
                <c:pt idx="13">
                  <c:v>113.52584456034747</c:v>
                </c:pt>
                <c:pt idx="14">
                  <c:v>118.76635225390189</c:v>
                </c:pt>
                <c:pt idx="15">
                  <c:v>123.90635812400757</c:v>
                </c:pt>
                <c:pt idx="16">
                  <c:v>128.93776783249646</c:v>
                </c:pt>
                <c:pt idx="17">
                  <c:v>133.85212528721246</c:v>
                </c:pt>
                <c:pt idx="18">
                  <c:v>138.64093736039652</c:v>
                </c:pt>
                <c:pt idx="19">
                  <c:v>143.29593243183751</c:v>
                </c:pt>
                <c:pt idx="20">
                  <c:v>147.8092791240872</c:v>
                </c:pt>
                <c:pt idx="21">
                  <c:v>152.17377899510186</c:v>
                </c:pt>
                <c:pt idx="22">
                  <c:v>156.38303910697695</c:v>
                </c:pt>
                <c:pt idx="23">
                  <c:v>160.43162556326931</c:v>
                </c:pt>
                <c:pt idx="24">
                  <c:v>164.31519627776925</c:v>
                </c:pt>
                <c:pt idx="25">
                  <c:v>168.03060978754257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SUM!$AJ$15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SUM!$AL$7:$BK$7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SUM!$AL$15:$BK$15</c:f>
              <c:numCache>
                <c:formatCode>0.000</c:formatCode>
                <c:ptCount val="26"/>
                <c:pt idx="0">
                  <c:v>-100</c:v>
                </c:pt>
                <c:pt idx="1">
                  <c:v>35.83138312912218</c:v>
                </c:pt>
                <c:pt idx="2">
                  <c:v>46.49216788476587</c:v>
                </c:pt>
                <c:pt idx="3">
                  <c:v>54.452632075238284</c:v>
                </c:pt>
                <c:pt idx="4">
                  <c:v>61.345851550940608</c:v>
                </c:pt>
                <c:pt idx="5">
                  <c:v>67.687634943159694</c:v>
                </c:pt>
                <c:pt idx="6">
                  <c:v>73.705064637674866</c:v>
                </c:pt>
                <c:pt idx="7">
                  <c:v>79.511832439501092</c:v>
                </c:pt>
                <c:pt idx="8">
                  <c:v>85.167623717439767</c:v>
                </c:pt>
                <c:pt idx="9">
                  <c:v>90.703469562436368</c:v>
                </c:pt>
                <c:pt idx="10">
                  <c:v>96.134174720386412</c:v>
                </c:pt>
                <c:pt idx="11">
                  <c:v>101.46497610567182</c:v>
                </c:pt>
                <c:pt idx="12">
                  <c:v>106.69533289198463</c:v>
                </c:pt>
                <c:pt idx="13">
                  <c:v>111.82118422578071</c:v>
                </c:pt>
                <c:pt idx="14">
                  <c:v>116.83634938904991</c:v>
                </c:pt>
                <c:pt idx="15">
                  <c:v>121.73343424534102</c:v>
                </c:pt>
                <c:pt idx="16">
                  <c:v>126.50444874417448</c:v>
                </c:pt>
                <c:pt idx="17">
                  <c:v>131.14125347349673</c:v>
                </c:pt>
                <c:pt idx="18">
                  <c:v>135.63590353084857</c:v>
                </c:pt>
                <c:pt idx="19">
                  <c:v>139.98092846964707</c:v>
                </c:pt>
                <c:pt idx="20">
                  <c:v>144.1695691410996</c:v>
                </c:pt>
                <c:pt idx="21">
                  <c:v>148.19598124775425</c:v>
                </c:pt>
                <c:pt idx="22">
                  <c:v>152.05540874870849</c:v>
                </c:pt>
                <c:pt idx="23">
                  <c:v>155.74432640547002</c:v>
                </c:pt>
                <c:pt idx="24">
                  <c:v>159.2605488347082</c:v>
                </c:pt>
                <c:pt idx="25">
                  <c:v>162.6033028790809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137536"/>
        <c:axId val="263147520"/>
      </c:scatterChart>
      <c:valAx>
        <c:axId val="263137536"/>
        <c:scaling>
          <c:orientation val="minMax"/>
          <c:max val="4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263147520"/>
        <c:crosses val="autoZero"/>
        <c:crossBetween val="midCat"/>
      </c:valAx>
      <c:valAx>
        <c:axId val="26314752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6313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Variance et</a:t>
            </a:r>
            <a:r>
              <a:rPr lang="fr-FR" baseline="0"/>
              <a:t> Vol Swaps</a:t>
            </a:r>
            <a:endParaRPr lang="fr-FR"/>
          </a:p>
        </c:rich>
      </c:tx>
      <c:layout>
        <c:manualLayout>
          <c:xMode val="edge"/>
          <c:yMode val="edge"/>
          <c:x val="1.4236657917760136E-3"/>
          <c:y val="1.820250284414106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583573928258968"/>
          <c:y val="0.15788203557888597"/>
          <c:w val="0.6460179352580927"/>
          <c:h val="0.72613808690580339"/>
        </c:manualLayout>
      </c:layout>
      <c:scatterChart>
        <c:scatterStyle val="smoothMarker"/>
        <c:varyColors val="0"/>
        <c:ser>
          <c:idx val="0"/>
          <c:order val="0"/>
          <c:tx>
            <c:v>VarSwap</c:v>
          </c:tx>
          <c:marker>
            <c:symbol val="none"/>
          </c:marker>
          <c:xVal>
            <c:numRef>
              <c:f>SUM!$G$12:$G$28</c:f>
              <c:numCache>
                <c:formatCode>0.000000</c:formatCode>
                <c:ptCount val="17"/>
                <c:pt idx="0">
                  <c:v>5.4757015742642023E-2</c:v>
                </c:pt>
                <c:pt idx="1">
                  <c:v>0.13415468856947296</c:v>
                </c:pt>
                <c:pt idx="2">
                  <c:v>0.2299794661190965</c:v>
                </c:pt>
                <c:pt idx="3">
                  <c:v>0.30663928815879532</c:v>
                </c:pt>
                <c:pt idx="4">
                  <c:v>0.38329911019849416</c:v>
                </c:pt>
                <c:pt idx="5">
                  <c:v>0.4791238877481177</c:v>
                </c:pt>
                <c:pt idx="6">
                  <c:v>0.72826830937713893</c:v>
                </c:pt>
                <c:pt idx="7">
                  <c:v>1.2265571526351813</c:v>
                </c:pt>
                <c:pt idx="8">
                  <c:v>1.7248459958932238</c:v>
                </c:pt>
                <c:pt idx="9">
                  <c:v>2.7214236824093088</c:v>
                </c:pt>
                <c:pt idx="10">
                  <c:v>3.7180013689253935</c:v>
                </c:pt>
                <c:pt idx="11">
                  <c:v>4.7337440109514031</c:v>
                </c:pt>
                <c:pt idx="12">
                  <c:v>5.7303216974674882</c:v>
                </c:pt>
                <c:pt idx="13">
                  <c:v>6.7268993839835725</c:v>
                </c:pt>
                <c:pt idx="14">
                  <c:v>7.7234770704996576</c:v>
                </c:pt>
                <c:pt idx="15">
                  <c:v>8.7200547570157418</c:v>
                </c:pt>
                <c:pt idx="16">
                  <c:v>13.722108145106091</c:v>
                </c:pt>
              </c:numCache>
            </c:numRef>
          </c:xVal>
          <c:yVal>
            <c:numRef>
              <c:f>SUM!$F$12:$F$28</c:f>
              <c:numCache>
                <c:formatCode>_-* #,##0.00_-;\-* #,##0.00_-;_-* "-"??_-;_-@_-</c:formatCode>
                <c:ptCount val="17"/>
                <c:pt idx="0">
                  <c:v>17.406635326567503</c:v>
                </c:pt>
                <c:pt idx="1">
                  <c:v>18.35664904352398</c:v>
                </c:pt>
                <c:pt idx="2">
                  <c:v>19.253302066375031</c:v>
                </c:pt>
                <c:pt idx="3">
                  <c:v>19.568624759086678</c:v>
                </c:pt>
                <c:pt idx="4">
                  <c:v>19.816951944717704</c:v>
                </c:pt>
                <c:pt idx="5">
                  <c:v>20.052935030208314</c:v>
                </c:pt>
                <c:pt idx="6">
                  <c:v>20.597614390610865</c:v>
                </c:pt>
                <c:pt idx="7">
                  <c:v>21.530543775315508</c:v>
                </c:pt>
                <c:pt idx="8">
                  <c:v>22.044069957112111</c:v>
                </c:pt>
                <c:pt idx="9">
                  <c:v>22.827411417476366</c:v>
                </c:pt>
                <c:pt idx="10">
                  <c:v>23.313387945396673</c:v>
                </c:pt>
                <c:pt idx="11">
                  <c:v>23.72345894695955</c:v>
                </c:pt>
                <c:pt idx="12">
                  <c:v>24.028258135231422</c:v>
                </c:pt>
                <c:pt idx="13">
                  <c:v>24.424022055910296</c:v>
                </c:pt>
                <c:pt idx="14">
                  <c:v>24.861000399054824</c:v>
                </c:pt>
                <c:pt idx="15">
                  <c:v>25.191474496216728</c:v>
                </c:pt>
                <c:pt idx="16">
                  <c:v>26.905574573427575</c:v>
                </c:pt>
              </c:numCache>
            </c:numRef>
          </c:yVal>
          <c:smooth val="1"/>
        </c:ser>
        <c:ser>
          <c:idx val="1"/>
          <c:order val="1"/>
          <c:tx>
            <c:v>Vol Swaps</c:v>
          </c:tx>
          <c:marker>
            <c:symbol val="none"/>
          </c:marker>
          <c:xVal>
            <c:numRef>
              <c:f>SUM!$G$12:$G$28</c:f>
              <c:numCache>
                <c:formatCode>0.000000</c:formatCode>
                <c:ptCount val="17"/>
                <c:pt idx="0">
                  <c:v>5.4757015742642023E-2</c:v>
                </c:pt>
                <c:pt idx="1">
                  <c:v>0.13415468856947296</c:v>
                </c:pt>
                <c:pt idx="2">
                  <c:v>0.2299794661190965</c:v>
                </c:pt>
                <c:pt idx="3">
                  <c:v>0.30663928815879532</c:v>
                </c:pt>
                <c:pt idx="4">
                  <c:v>0.38329911019849416</c:v>
                </c:pt>
                <c:pt idx="5">
                  <c:v>0.4791238877481177</c:v>
                </c:pt>
                <c:pt idx="6">
                  <c:v>0.72826830937713893</c:v>
                </c:pt>
                <c:pt idx="7">
                  <c:v>1.2265571526351813</c:v>
                </c:pt>
                <c:pt idx="8">
                  <c:v>1.7248459958932238</c:v>
                </c:pt>
                <c:pt idx="9">
                  <c:v>2.7214236824093088</c:v>
                </c:pt>
                <c:pt idx="10">
                  <c:v>3.7180013689253935</c:v>
                </c:pt>
                <c:pt idx="11">
                  <c:v>4.7337440109514031</c:v>
                </c:pt>
                <c:pt idx="12">
                  <c:v>5.7303216974674882</c:v>
                </c:pt>
                <c:pt idx="13">
                  <c:v>6.7268993839835725</c:v>
                </c:pt>
                <c:pt idx="14">
                  <c:v>7.7234770704996576</c:v>
                </c:pt>
                <c:pt idx="15">
                  <c:v>8.7200547570157418</c:v>
                </c:pt>
                <c:pt idx="16">
                  <c:v>13.722108145106091</c:v>
                </c:pt>
              </c:numCache>
            </c:numRef>
          </c:xVal>
          <c:yVal>
            <c:numRef>
              <c:f>SUM!$K$12:$K$28</c:f>
              <c:numCache>
                <c:formatCode>0.00</c:formatCode>
                <c:ptCount val="17"/>
                <c:pt idx="0">
                  <c:v>17.504938769092941</c:v>
                </c:pt>
                <c:pt idx="1">
                  <c:v>17.614319802635915</c:v>
                </c:pt>
                <c:pt idx="2">
                  <c:v>18.225564792125802</c:v>
                </c:pt>
                <c:pt idx="3">
                  <c:v>17.745952318797716</c:v>
                </c:pt>
                <c:pt idx="4">
                  <c:v>17.925012194326065</c:v>
                </c:pt>
                <c:pt idx="5">
                  <c:v>18.102260649321881</c:v>
                </c:pt>
                <c:pt idx="6">
                  <c:v>17.989387326812974</c:v>
                </c:pt>
                <c:pt idx="7">
                  <c:v>17.889237183203097</c:v>
                </c:pt>
                <c:pt idx="8">
                  <c:v>17.595841725393022</c:v>
                </c:pt>
                <c:pt idx="9">
                  <c:v>17.079512419662386</c:v>
                </c:pt>
                <c:pt idx="10">
                  <c:v>16.535990334635368</c:v>
                </c:pt>
                <c:pt idx="11">
                  <c:v>16.077768345216338</c:v>
                </c:pt>
                <c:pt idx="12">
                  <c:v>15.644521960554917</c:v>
                </c:pt>
                <c:pt idx="13">
                  <c:v>15.374359757849184</c:v>
                </c:pt>
                <c:pt idx="14">
                  <c:v>15.214634103663457</c:v>
                </c:pt>
                <c:pt idx="15">
                  <c:v>15.011507098098164</c:v>
                </c:pt>
                <c:pt idx="16">
                  <c:v>14.596523930710974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44256"/>
        <c:axId val="257345792"/>
      </c:scatterChart>
      <c:valAx>
        <c:axId val="257344256"/>
        <c:scaling>
          <c:orientation val="minMax"/>
        </c:scaling>
        <c:delete val="0"/>
        <c:axPos val="b"/>
        <c:numFmt formatCode="0.000000" sourceLinked="1"/>
        <c:majorTickMark val="out"/>
        <c:minorTickMark val="none"/>
        <c:tickLblPos val="nextTo"/>
        <c:crossAx val="257345792"/>
        <c:crosses val="autoZero"/>
        <c:crossBetween val="midCat"/>
      </c:valAx>
      <c:valAx>
        <c:axId val="257345792"/>
        <c:scaling>
          <c:orientation val="minMax"/>
        </c:scaling>
        <c:delete val="0"/>
        <c:axPos val="l"/>
        <c:majorGridlines/>
        <c:numFmt formatCode="_-* #,##0.00_-;\-* #,##0.00_-;_-* &quot;-&quot;??_-;_-@_-" sourceLinked="1"/>
        <c:majorTickMark val="out"/>
        <c:minorTickMark val="none"/>
        <c:tickLblPos val="nextTo"/>
        <c:crossAx val="25734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34</xdr:row>
      <xdr:rowOff>142875</xdr:rowOff>
    </xdr:from>
    <xdr:to>
      <xdr:col>15</xdr:col>
      <xdr:colOff>390524</xdr:colOff>
      <xdr:row>47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366712</xdr:colOff>
      <xdr:row>34</xdr:row>
      <xdr:rowOff>95251</xdr:rowOff>
    </xdr:from>
    <xdr:to>
      <xdr:col>22</xdr:col>
      <xdr:colOff>104775</xdr:colOff>
      <xdr:row>49</xdr:row>
      <xdr:rowOff>28577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474888</xdr:colOff>
      <xdr:row>9</xdr:row>
      <xdr:rowOff>149680</xdr:rowOff>
    </xdr:from>
    <xdr:to>
      <xdr:col>47</xdr:col>
      <xdr:colOff>133349</xdr:colOff>
      <xdr:row>29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66675</xdr:colOff>
      <xdr:row>28</xdr:row>
      <xdr:rowOff>114300</xdr:rowOff>
    </xdr:from>
    <xdr:to>
      <xdr:col>8</xdr:col>
      <xdr:colOff>819150</xdr:colOff>
      <xdr:row>43</xdr:row>
      <xdr:rowOff>14287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39997558519241921"/>
  </sheetPr>
  <dimension ref="A1:CG216"/>
  <sheetViews>
    <sheetView topLeftCell="A40" workbookViewId="0">
      <selection activeCell="T46" sqref="T46:U53"/>
    </sheetView>
  </sheetViews>
  <sheetFormatPr defaultRowHeight="15"/>
  <cols>
    <col min="1" max="16" width="9.140625" style="31"/>
    <col min="17" max="17" width="10.7109375" style="31" bestFit="1" customWidth="1"/>
    <col min="18" max="21" width="9.140625" style="31"/>
    <col min="22" max="22" width="11.42578125" style="22" customWidth="1"/>
    <col min="23" max="26" width="9.140625" style="22"/>
    <col min="27" max="27" width="12.42578125" style="22" customWidth="1"/>
    <col min="28" max="31" width="9.140625" style="22"/>
    <col min="32" max="42" width="9.140625" style="31"/>
    <col min="43" max="43" width="9.140625" style="22"/>
    <col min="44" max="54" width="9.140625" style="31"/>
    <col min="55" max="55" width="9.140625" style="22"/>
    <col min="56" max="66" width="9.140625" style="31"/>
    <col min="67" max="67" width="9.140625" style="22"/>
    <col min="68" max="83" width="9.140625" style="31"/>
    <col min="84" max="84" width="9.140625" style="118"/>
    <col min="85" max="85" width="10.7109375" style="118" bestFit="1" customWidth="1"/>
    <col min="86" max="16384" width="9.140625" style="31"/>
  </cols>
  <sheetData>
    <row r="1" spans="1:85" ht="15.75" thickBot="1">
      <c r="A1" s="181" t="s">
        <v>47</v>
      </c>
      <c r="B1" s="181"/>
      <c r="C1" s="181"/>
      <c r="D1" s="181"/>
      <c r="E1" s="181"/>
      <c r="F1" s="181"/>
      <c r="G1" s="181"/>
      <c r="H1" s="181" t="s">
        <v>48</v>
      </c>
      <c r="I1" s="181"/>
      <c r="J1" s="181"/>
      <c r="K1" s="181"/>
      <c r="L1" s="181"/>
      <c r="M1" s="181"/>
      <c r="N1" s="181"/>
      <c r="CF1" s="118" t="s">
        <v>483</v>
      </c>
      <c r="CG1" s="112">
        <v>41745</v>
      </c>
    </row>
    <row r="2" spans="1:85">
      <c r="A2" s="115" t="s">
        <v>49</v>
      </c>
      <c r="B2" s="115" t="s">
        <v>15</v>
      </c>
      <c r="C2" s="115" t="s">
        <v>50</v>
      </c>
      <c r="D2" s="115" t="s">
        <v>51</v>
      </c>
      <c r="E2" s="115" t="s">
        <v>52</v>
      </c>
      <c r="F2" s="115" t="s">
        <v>53</v>
      </c>
      <c r="G2" s="115" t="s">
        <v>54</v>
      </c>
      <c r="H2" s="115" t="s">
        <v>49</v>
      </c>
      <c r="I2" s="115" t="s">
        <v>15</v>
      </c>
      <c r="J2" s="115" t="s">
        <v>50</v>
      </c>
      <c r="K2" s="115" t="s">
        <v>51</v>
      </c>
      <c r="L2" s="115" t="s">
        <v>52</v>
      </c>
      <c r="M2" s="115" t="s">
        <v>53</v>
      </c>
      <c r="N2" s="115" t="s">
        <v>54</v>
      </c>
      <c r="P2" s="31" t="s">
        <v>348</v>
      </c>
      <c r="S2" s="32"/>
      <c r="T2" s="33"/>
      <c r="U2" s="33"/>
      <c r="V2" s="34"/>
      <c r="W2" s="35" t="s">
        <v>304</v>
      </c>
      <c r="X2" s="36"/>
      <c r="Y2" s="37"/>
      <c r="Z2" s="38"/>
      <c r="AA2" s="35"/>
      <c r="AB2" s="38" t="s">
        <v>305</v>
      </c>
      <c r="AC2" s="36"/>
      <c r="AD2" s="37"/>
      <c r="AE2" s="32"/>
      <c r="AF2" s="33"/>
      <c r="AG2" s="33"/>
      <c r="AH2" s="34"/>
      <c r="AI2" s="35" t="s">
        <v>304</v>
      </c>
      <c r="AJ2" s="36"/>
      <c r="AK2" s="37"/>
      <c r="AL2" s="38"/>
      <c r="AM2" s="35"/>
      <c r="AN2" s="38" t="s">
        <v>305</v>
      </c>
      <c r="AO2" s="36"/>
      <c r="AP2" s="37"/>
      <c r="AQ2" s="32"/>
      <c r="AR2" s="33"/>
      <c r="AS2" s="33"/>
      <c r="AT2" s="34"/>
      <c r="AU2" s="35" t="s">
        <v>304</v>
      </c>
      <c r="AV2" s="36"/>
      <c r="AW2" s="37"/>
      <c r="AX2" s="38"/>
      <c r="AY2" s="35"/>
      <c r="AZ2" s="38" t="s">
        <v>305</v>
      </c>
      <c r="BA2" s="36"/>
      <c r="BB2" s="37"/>
      <c r="BC2" s="32"/>
      <c r="BD2" s="33"/>
      <c r="BE2" s="33"/>
      <c r="BF2" s="34"/>
      <c r="BG2" s="35" t="s">
        <v>304</v>
      </c>
      <c r="BH2" s="36"/>
      <c r="BI2" s="37"/>
      <c r="BJ2" s="38"/>
      <c r="BK2" s="35"/>
      <c r="BL2" s="38" t="s">
        <v>305</v>
      </c>
      <c r="BM2" s="36"/>
      <c r="BN2" s="37"/>
      <c r="BO2" s="32"/>
      <c r="BP2" s="33"/>
      <c r="BQ2" s="33"/>
      <c r="BR2" s="34"/>
      <c r="BS2" s="35" t="s">
        <v>304</v>
      </c>
      <c r="BT2" s="36"/>
      <c r="BU2" s="37"/>
      <c r="BV2" s="38"/>
      <c r="BW2" s="35"/>
      <c r="BX2" s="38" t="s">
        <v>305</v>
      </c>
      <c r="BY2" s="36"/>
      <c r="BZ2" s="37"/>
      <c r="CF2" s="118" t="s">
        <v>484</v>
      </c>
      <c r="CG2" s="112">
        <v>41780</v>
      </c>
    </row>
    <row r="3" spans="1:85" ht="15.75" thickBot="1">
      <c r="A3" s="181" t="s">
        <v>359</v>
      </c>
      <c r="B3" s="181"/>
      <c r="C3" s="181"/>
      <c r="D3" s="181"/>
      <c r="E3" s="181"/>
      <c r="F3" s="181"/>
      <c r="G3" s="181"/>
      <c r="H3" s="181" t="s">
        <v>359</v>
      </c>
      <c r="I3" s="181"/>
      <c r="J3" s="181"/>
      <c r="K3" s="181"/>
      <c r="L3" s="181"/>
      <c r="M3" s="181"/>
      <c r="N3" s="181"/>
      <c r="P3" s="31" t="str">
        <f>RIGHT(A3,7)</f>
        <v>16.4140</v>
      </c>
      <c r="Q3" s="112">
        <v>41745</v>
      </c>
      <c r="S3" s="39"/>
      <c r="T3" s="40"/>
      <c r="U3" s="40"/>
      <c r="V3" s="41"/>
      <c r="W3" s="42" t="s">
        <v>43</v>
      </c>
      <c r="X3" s="43" t="s">
        <v>44</v>
      </c>
      <c r="Y3" s="44" t="s">
        <v>306</v>
      </c>
      <c r="Z3" s="45"/>
      <c r="AA3" s="46"/>
      <c r="AB3" s="47" t="s">
        <v>43</v>
      </c>
      <c r="AC3" s="43" t="s">
        <v>44</v>
      </c>
      <c r="AD3" s="44" t="s">
        <v>306</v>
      </c>
      <c r="AE3" s="39"/>
      <c r="AF3" s="40"/>
      <c r="AG3" s="40"/>
      <c r="AH3" s="41"/>
      <c r="AI3" s="42" t="s">
        <v>43</v>
      </c>
      <c r="AJ3" s="43" t="s">
        <v>44</v>
      </c>
      <c r="AK3" s="44" t="s">
        <v>306</v>
      </c>
      <c r="AL3" s="45"/>
      <c r="AM3" s="46"/>
      <c r="AN3" s="47" t="s">
        <v>43</v>
      </c>
      <c r="AO3" s="43" t="s">
        <v>44</v>
      </c>
      <c r="AP3" s="44" t="s">
        <v>306</v>
      </c>
      <c r="AQ3" s="39"/>
      <c r="AR3" s="40"/>
      <c r="AS3" s="40"/>
      <c r="AT3" s="41"/>
      <c r="AU3" s="42" t="s">
        <v>43</v>
      </c>
      <c r="AV3" s="43" t="s">
        <v>44</v>
      </c>
      <c r="AW3" s="44" t="s">
        <v>306</v>
      </c>
      <c r="AX3" s="45"/>
      <c r="AY3" s="46"/>
      <c r="AZ3" s="47" t="s">
        <v>43</v>
      </c>
      <c r="BA3" s="43" t="s">
        <v>44</v>
      </c>
      <c r="BB3" s="44" t="s">
        <v>306</v>
      </c>
      <c r="BC3" s="39"/>
      <c r="BD3" s="40"/>
      <c r="BE3" s="40"/>
      <c r="BF3" s="41"/>
      <c r="BG3" s="42" t="s">
        <v>43</v>
      </c>
      <c r="BH3" s="43" t="s">
        <v>44</v>
      </c>
      <c r="BI3" s="44" t="s">
        <v>306</v>
      </c>
      <c r="BJ3" s="45"/>
      <c r="BK3" s="46"/>
      <c r="BL3" s="47" t="s">
        <v>43</v>
      </c>
      <c r="BM3" s="43" t="s">
        <v>44</v>
      </c>
      <c r="BN3" s="44" t="s">
        <v>306</v>
      </c>
      <c r="BO3" s="39"/>
      <c r="BP3" s="40"/>
      <c r="BQ3" s="40"/>
      <c r="BR3" s="41"/>
      <c r="BS3" s="42" t="s">
        <v>43</v>
      </c>
      <c r="BT3" s="43" t="s">
        <v>44</v>
      </c>
      <c r="BU3" s="44" t="s">
        <v>306</v>
      </c>
      <c r="BV3" s="45"/>
      <c r="BW3" s="46"/>
      <c r="BX3" s="47" t="s">
        <v>43</v>
      </c>
      <c r="BY3" s="43" t="s">
        <v>44</v>
      </c>
      <c r="BZ3" s="44" t="s">
        <v>306</v>
      </c>
      <c r="CF3" s="118" t="s">
        <v>485</v>
      </c>
      <c r="CG3" s="112">
        <v>41808</v>
      </c>
    </row>
    <row r="4" spans="1:85">
      <c r="A4" s="115" t="s">
        <v>360</v>
      </c>
      <c r="B4" s="115">
        <v>5</v>
      </c>
      <c r="C4" s="115">
        <v>11.800000190734901</v>
      </c>
      <c r="D4" s="115">
        <v>14.1499996185303</v>
      </c>
      <c r="E4" s="115">
        <v>13.199999809265099</v>
      </c>
      <c r="F4" s="115">
        <v>0</v>
      </c>
      <c r="G4" s="115">
        <v>0</v>
      </c>
      <c r="H4" s="115" t="s">
        <v>361</v>
      </c>
      <c r="I4" s="115">
        <v>5</v>
      </c>
      <c r="J4" s="115">
        <v>0</v>
      </c>
      <c r="K4" s="115">
        <v>0</v>
      </c>
      <c r="L4" s="115">
        <v>5.0000000745058101E-2</v>
      </c>
      <c r="M4" s="115">
        <v>0</v>
      </c>
      <c r="N4" s="115">
        <v>0</v>
      </c>
      <c r="S4" s="142">
        <v>4</v>
      </c>
      <c r="T4" s="48" t="s">
        <v>307</v>
      </c>
      <c r="U4" s="49">
        <f>B4</f>
        <v>5</v>
      </c>
      <c r="V4" s="49" t="str">
        <f>"V2X"&amp;" "&amp;S4&amp;" "&amp;T4&amp;U4</f>
        <v>V2X 4 C5</v>
      </c>
      <c r="W4" s="50">
        <f>INDEX($C$4:$C$2800,MATCH(V4,$A$4:$A$2800,0))</f>
        <v>11.800000190734901</v>
      </c>
      <c r="X4" s="41">
        <f>INDEX($D$4:$D$2800,MATCH(V4,$A$4:$A$2800,0))</f>
        <v>14.1499996185303</v>
      </c>
      <c r="Y4" s="51">
        <f>IF(ISERROR((W4+X4)/2),0,(W4+X4)/2)</f>
        <v>12.9749999046326</v>
      </c>
      <c r="Z4" s="52" t="s">
        <v>308</v>
      </c>
      <c r="AA4" s="53" t="str">
        <f>"V2X"&amp;" "&amp;S4&amp;" "&amp;Z4&amp;U4</f>
        <v>V2X 4 P5</v>
      </c>
      <c r="AB4" s="54">
        <f>INDEX($J$4:$J$2800,MATCH(AA4,$H$4:$H$2800,0))</f>
        <v>0</v>
      </c>
      <c r="AC4" s="55">
        <f>INDEX($K$4:$K$2800,MATCH(AA4,$H$4:$H$2800,0))</f>
        <v>0</v>
      </c>
      <c r="AD4" s="41">
        <f>IF(ISERROR((AB4+AC4)/2),0,(AB4+AC4)/2)</f>
        <v>0</v>
      </c>
      <c r="AE4" s="106">
        <f>S4+1</f>
        <v>5</v>
      </c>
      <c r="AF4" s="48" t="s">
        <v>307</v>
      </c>
      <c r="AG4" s="49">
        <f>U4</f>
        <v>5</v>
      </c>
      <c r="AH4" s="49" t="str">
        <f>"V2X"&amp;" "&amp;AE4&amp;" "&amp;AF4&amp;AG4</f>
        <v>V2X 5 C5</v>
      </c>
      <c r="AI4" s="50">
        <f>INDEX($C$4:$C$2800,MATCH(AH4,$A$4:$A$2800,0))</f>
        <v>10.300000190734901</v>
      </c>
      <c r="AJ4" s="41">
        <f>INDEX($D$4:$D$2800,MATCH(AH4,$A$4:$A$2800,0))</f>
        <v>12.3500003814697</v>
      </c>
      <c r="AK4" s="51">
        <f>IF(ISERROR((AI4+AJ4)/2),0,(AI4+AJ4)/2)</f>
        <v>11.3250002861023</v>
      </c>
      <c r="AL4" s="52" t="s">
        <v>308</v>
      </c>
      <c r="AM4" s="53" t="str">
        <f>"V2X"&amp;" "&amp;AE4&amp;" "&amp;AL4&amp;AG4</f>
        <v>V2X 5 P5</v>
      </c>
      <c r="AN4" s="54">
        <f>INDEX($J$4:$J$2800,MATCH(AM4,$H$4:$H$2800,0))</f>
        <v>0</v>
      </c>
      <c r="AO4" s="55">
        <f>INDEX($K$4:$K$2800,MATCH(AM4,$H$4:$H$2800,0))</f>
        <v>0</v>
      </c>
      <c r="AP4" s="51">
        <f>IF(ISERROR((AN4+AO4)/2),0,(AN4+AO4)/2)</f>
        <v>0</v>
      </c>
      <c r="AQ4" s="106">
        <f>AE4+1</f>
        <v>6</v>
      </c>
      <c r="AR4" s="48" t="s">
        <v>307</v>
      </c>
      <c r="AS4" s="49">
        <f>AG4</f>
        <v>5</v>
      </c>
      <c r="AT4" s="49" t="str">
        <f>"V2X"&amp;" "&amp;AQ4&amp;" "&amp;AR4&amp;AS4</f>
        <v>V2X 6 C5</v>
      </c>
      <c r="AU4" s="50">
        <f>INDEX($C$4:$C$2800,MATCH(AT4,$A$4:$A$2800,0))</f>
        <v>13.449999809265099</v>
      </c>
      <c r="AV4" s="41">
        <f>INDEX($D$4:$D$2800,MATCH(AT4,$A$4:$A$2800,0))</f>
        <v>16.100000381469702</v>
      </c>
      <c r="AW4" s="51">
        <f>IF(ISERROR((AU4+AV4)/2),0,(AU4+AV4)/2)</f>
        <v>14.7750000953674</v>
      </c>
      <c r="AX4" s="52" t="s">
        <v>308</v>
      </c>
      <c r="AY4" s="53" t="str">
        <f>"V2X"&amp;" "&amp;AQ4&amp;" "&amp;AX4&amp;AS4</f>
        <v>V2X 6 P5</v>
      </c>
      <c r="AZ4" s="54">
        <f>INDEX($J$4:$J$2800,MATCH(AY4,$H$4:$H$2800,0))</f>
        <v>0</v>
      </c>
      <c r="BA4" s="55">
        <f>INDEX($K$4:$K$2800,MATCH(AY4,$H$4:$H$2800,0))</f>
        <v>0</v>
      </c>
      <c r="BB4" s="51">
        <f>IF(ISERROR((AZ4+BA4)/2),0,(AZ4+BA4)/2)</f>
        <v>0</v>
      </c>
      <c r="BC4" s="106">
        <f>AQ4+1</f>
        <v>7</v>
      </c>
      <c r="BD4" s="48" t="s">
        <v>307</v>
      </c>
      <c r="BE4" s="49">
        <f>AS4</f>
        <v>5</v>
      </c>
      <c r="BF4" s="49" t="str">
        <f>"V2X"&amp;" "&amp;BC4&amp;" "&amp;BD4&amp;BE4</f>
        <v>V2X 7 C5</v>
      </c>
      <c r="BG4" s="50">
        <f>INDEX($C$4:$C$2800,MATCH(BF4,$A$4:$A$2800,0))</f>
        <v>0</v>
      </c>
      <c r="BH4" s="41">
        <f>INDEX($D$4:$D$2800,MATCH(BF4,$A$4:$A$2800,0))</f>
        <v>0</v>
      </c>
      <c r="BI4" s="51">
        <f>IF(ISERROR((BG4+BH4)/2),0,(BG4+BH4)/2)</f>
        <v>0</v>
      </c>
      <c r="BJ4" s="52" t="s">
        <v>308</v>
      </c>
      <c r="BK4" s="53" t="str">
        <f>"V2X"&amp;" "&amp;BC4&amp;" "&amp;BJ4&amp;BE4</f>
        <v>V2X 7 P5</v>
      </c>
      <c r="BL4" s="54">
        <f>INDEX($J$4:$J$2800,MATCH(BK4,$H$4:$H$2800,0))</f>
        <v>0</v>
      </c>
      <c r="BM4" s="55">
        <f>INDEX($K$4:$K$2800,MATCH(BK4,$H$4:$H$2800,0))</f>
        <v>0</v>
      </c>
      <c r="BN4" s="51">
        <f>IF(ISERROR((BL4+BM4)/2),0,(BL4+BM4)/2)</f>
        <v>0</v>
      </c>
      <c r="BO4" s="106">
        <f>BC4+1</f>
        <v>8</v>
      </c>
      <c r="BP4" s="48" t="s">
        <v>307</v>
      </c>
      <c r="BQ4" s="49">
        <f>BE4</f>
        <v>5</v>
      </c>
      <c r="BR4" s="49" t="str">
        <f>"V2X"&amp;" "&amp;BO4&amp;" "&amp;BP4&amp;BQ4</f>
        <v>V2X 8 C5</v>
      </c>
      <c r="BS4" s="50">
        <f>INDEX($C$4:$C$2800,MATCH(BR4,$A$4:$A$2800,0))</f>
        <v>0</v>
      </c>
      <c r="BT4" s="41">
        <f>INDEX($D$4:$D$2800,MATCH(BR4,$A$4:$A$2800,0))</f>
        <v>0</v>
      </c>
      <c r="BU4" s="51">
        <f>IF(ISERROR((BS4+BT4)/2),0,(BS4+BT4)/2)</f>
        <v>0</v>
      </c>
      <c r="BV4" s="52" t="s">
        <v>308</v>
      </c>
      <c r="BW4" s="53" t="str">
        <f>"V2X"&amp;" "&amp;BO4&amp;" "&amp;BV4&amp;BQ4</f>
        <v>V2X 8 P5</v>
      </c>
      <c r="BX4" s="54">
        <f>INDEX($J$4:$J$2800,MATCH(BW4,$H$4:$H$2800,0))</f>
        <v>0</v>
      </c>
      <c r="BY4" s="55">
        <f>INDEX($K$4:$K$2800,MATCH(BW4,$H$4:$H$2800,0))</f>
        <v>0</v>
      </c>
      <c r="BZ4" s="51">
        <f>IF(ISERROR((BX4+BY4)/2),0,(BX4+BY4)/2)</f>
        <v>0</v>
      </c>
      <c r="CF4" s="118" t="s">
        <v>486</v>
      </c>
      <c r="CG4" s="112">
        <v>41836</v>
      </c>
    </row>
    <row r="5" spans="1:85">
      <c r="A5" s="115" t="s">
        <v>362</v>
      </c>
      <c r="B5" s="115">
        <v>6</v>
      </c>
      <c r="C5" s="115">
        <v>10.8999996185303</v>
      </c>
      <c r="D5" s="115">
        <v>13.050000190734901</v>
      </c>
      <c r="E5" s="115">
        <v>12.199999809265099</v>
      </c>
      <c r="F5" s="115">
        <v>0</v>
      </c>
      <c r="G5" s="115">
        <v>0</v>
      </c>
      <c r="H5" s="115" t="s">
        <v>363</v>
      </c>
      <c r="I5" s="115">
        <v>6</v>
      </c>
      <c r="J5" s="115">
        <v>0</v>
      </c>
      <c r="K5" s="115">
        <v>0</v>
      </c>
      <c r="L5" s="115">
        <v>5.0000000745058101E-2</v>
      </c>
      <c r="M5" s="115">
        <v>0</v>
      </c>
      <c r="N5" s="115">
        <v>0</v>
      </c>
      <c r="S5" s="143">
        <v>4</v>
      </c>
      <c r="T5" s="51" t="s">
        <v>307</v>
      </c>
      <c r="U5" s="49">
        <f t="shared" ref="U5:U28" si="0">B5</f>
        <v>6</v>
      </c>
      <c r="V5" s="49" t="str">
        <f t="shared" ref="V5:V28" si="1">"V2X"&amp;" "&amp;S5&amp;" "&amp;T5&amp;U5</f>
        <v>V2X 4 C6</v>
      </c>
      <c r="W5" s="50">
        <f t="shared" ref="W5:W28" si="2">INDEX($C$4:$C$2800,MATCH(V5,$A$4:$A$2800,0))</f>
        <v>10.8999996185303</v>
      </c>
      <c r="X5" s="41">
        <f>INDEX($D$4:$D$2800,MATCH(V5,$A$4:$A$2800,0))</f>
        <v>13.050000190734901</v>
      </c>
      <c r="Y5" s="51">
        <f t="shared" ref="Y5:Y28" si="3">IF(ISERROR((W5+X5)/2),0,(W5+X5)/2)</f>
        <v>11.9749999046326</v>
      </c>
      <c r="Z5" s="50" t="s">
        <v>308</v>
      </c>
      <c r="AA5" s="41" t="str">
        <f t="shared" ref="AA5:AA28" si="4">"V2X"&amp;" "&amp;S5&amp;" "&amp;Z5&amp;U5</f>
        <v>V2X 4 P6</v>
      </c>
      <c r="AB5" s="54">
        <f>INDEX($J$4:$J$2800,MATCH(AA5,$H$4:$H$2800,0))</f>
        <v>0</v>
      </c>
      <c r="AC5" s="55">
        <f t="shared" ref="AC5:AC28" si="5">INDEX($K$4:$K$2800,MATCH(AA5,$H$4:$H$2800,0))</f>
        <v>0</v>
      </c>
      <c r="AD5" s="41">
        <f t="shared" ref="AD5:AD28" si="6">IF(ISERROR((AB5+AC5)/2),0,(AB5+AC5)/2)</f>
        <v>0</v>
      </c>
      <c r="AE5" s="104">
        <f t="shared" ref="AE5:AE28" si="7">S5+1</f>
        <v>5</v>
      </c>
      <c r="AF5" s="51" t="s">
        <v>307</v>
      </c>
      <c r="AG5" s="49">
        <f t="shared" ref="AG5:AG28" si="8">U5</f>
        <v>6</v>
      </c>
      <c r="AH5" s="49" t="str">
        <f t="shared" ref="AH5:AH28" si="9">"V2X"&amp;" "&amp;AE5&amp;" "&amp;AF5&amp;AG5</f>
        <v>V2X 5 C6</v>
      </c>
      <c r="AI5" s="50">
        <f t="shared" ref="AI5:AI28" si="10">INDEX($C$4:$C$2800,MATCH(AH5,$A$4:$A$2800,0))</f>
        <v>12.1000003814697</v>
      </c>
      <c r="AJ5" s="41">
        <f t="shared" ref="AJ5:AJ28" si="11">INDEX($D$4:$D$2800,MATCH(AH5,$A$4:$A$2800,0))</f>
        <v>14.5</v>
      </c>
      <c r="AK5" s="51">
        <f t="shared" ref="AK5:AK28" si="12">IF(ISERROR((AI5+AJ5)/2),0,(AI5+AJ5)/2)</f>
        <v>13.300000190734849</v>
      </c>
      <c r="AL5" s="50" t="s">
        <v>308</v>
      </c>
      <c r="AM5" s="41" t="str">
        <f t="shared" ref="AM5:AM28" si="13">"V2X"&amp;" "&amp;AE5&amp;" "&amp;AL5&amp;AG5</f>
        <v>V2X 5 P6</v>
      </c>
      <c r="AN5" s="54">
        <f>INDEX($J$4:$J$2800,MATCH(AM5,$H$4:$H$2800,0))</f>
        <v>0</v>
      </c>
      <c r="AO5" s="55">
        <f t="shared" ref="AO5:AO28" si="14">INDEX($K$4:$K$2800,MATCH(AM5,$H$4:$H$2800,0))</f>
        <v>0</v>
      </c>
      <c r="AP5" s="51">
        <f t="shared" ref="AP5:AP28" si="15">IF(ISERROR((AN5+AO5)/2),0,(AN5+AO5)/2)</f>
        <v>0</v>
      </c>
      <c r="AQ5" s="104">
        <f t="shared" ref="AQ5:AQ28" si="16">AE5+1</f>
        <v>6</v>
      </c>
      <c r="AR5" s="51" t="s">
        <v>307</v>
      </c>
      <c r="AS5" s="49">
        <f t="shared" ref="AS5:AS28" si="17">AG5</f>
        <v>6</v>
      </c>
      <c r="AT5" s="49" t="str">
        <f t="shared" ref="AT5:AT28" si="18">"V2X"&amp;" "&amp;AQ5&amp;" "&amp;AR5&amp;AS5</f>
        <v>V2X 6 C6</v>
      </c>
      <c r="AU5" s="50">
        <f t="shared" ref="AU5:AU28" si="19">INDEX($C$4:$C$2800,MATCH(AT5,$A$4:$A$2800,0))</f>
        <v>12.550000190734901</v>
      </c>
      <c r="AV5" s="41">
        <f t="shared" ref="AV5:AV28" si="20">INDEX($D$4:$D$2800,MATCH(AT5,$A$4:$A$2800,0))</f>
        <v>15.050000190734901</v>
      </c>
      <c r="AW5" s="51">
        <f t="shared" ref="AW5:AW28" si="21">IF(ISERROR((AU5+AV5)/2),0,(AU5+AV5)/2)</f>
        <v>13.800000190734901</v>
      </c>
      <c r="AX5" s="50" t="s">
        <v>308</v>
      </c>
      <c r="AY5" s="41" t="str">
        <f t="shared" ref="AY5:AY28" si="22">"V2X"&amp;" "&amp;AQ5&amp;" "&amp;AX5&amp;AS5</f>
        <v>V2X 6 P6</v>
      </c>
      <c r="AZ5" s="54">
        <f>INDEX($J$4:$J$2800,MATCH(AY5,$H$4:$H$2800,0))</f>
        <v>0</v>
      </c>
      <c r="BA5" s="55">
        <f t="shared" ref="BA5:BA28" si="23">INDEX($K$4:$K$2800,MATCH(AY5,$H$4:$H$2800,0))</f>
        <v>0</v>
      </c>
      <c r="BB5" s="51">
        <f t="shared" ref="BB5:BB28" si="24">IF(ISERROR((AZ5+BA5)/2),0,(AZ5+BA5)/2)</f>
        <v>0</v>
      </c>
      <c r="BC5" s="104">
        <f t="shared" ref="BC5:BC28" si="25">AQ5+1</f>
        <v>7</v>
      </c>
      <c r="BD5" s="51" t="s">
        <v>307</v>
      </c>
      <c r="BE5" s="49">
        <f t="shared" ref="BE5:BE28" si="26">AS5</f>
        <v>6</v>
      </c>
      <c r="BF5" s="49" t="str">
        <f t="shared" ref="BF5:BF28" si="27">"V2X"&amp;" "&amp;BC5&amp;" "&amp;BD5&amp;BE5</f>
        <v>V2X 7 C6</v>
      </c>
      <c r="BG5" s="50">
        <f t="shared" ref="BG5:BG28" si="28">INDEX($C$4:$C$2800,MATCH(BF5,$A$4:$A$2800,0))</f>
        <v>0</v>
      </c>
      <c r="BH5" s="41">
        <f t="shared" ref="BH5:BH28" si="29">INDEX($D$4:$D$2800,MATCH(BF5,$A$4:$A$2800,0))</f>
        <v>0</v>
      </c>
      <c r="BI5" s="51">
        <f t="shared" ref="BI5:BI28" si="30">IF(ISERROR((BG5+BH5)/2),0,(BG5+BH5)/2)</f>
        <v>0</v>
      </c>
      <c r="BJ5" s="50" t="s">
        <v>308</v>
      </c>
      <c r="BK5" s="41" t="str">
        <f t="shared" ref="BK5:BK28" si="31">"V2X"&amp;" "&amp;BC5&amp;" "&amp;BJ5&amp;BE5</f>
        <v>V2X 7 P6</v>
      </c>
      <c r="BL5" s="54">
        <f>INDEX($J$4:$J$2800,MATCH(BK5,$H$4:$H$2800,0))</f>
        <v>0</v>
      </c>
      <c r="BM5" s="55">
        <f t="shared" ref="BM5:BM28" si="32">INDEX($K$4:$K$2800,MATCH(BK5,$H$4:$H$2800,0))</f>
        <v>0</v>
      </c>
      <c r="BN5" s="51">
        <f t="shared" ref="BN5:BN28" si="33">IF(ISERROR((BL5+BM5)/2),0,(BL5+BM5)/2)</f>
        <v>0</v>
      </c>
      <c r="BO5" s="104">
        <f t="shared" ref="BO5:BO28" si="34">BC5+1</f>
        <v>8</v>
      </c>
      <c r="BP5" s="51" t="s">
        <v>307</v>
      </c>
      <c r="BQ5" s="49">
        <f t="shared" ref="BQ5:BQ28" si="35">BE5</f>
        <v>6</v>
      </c>
      <c r="BR5" s="49" t="str">
        <f t="shared" ref="BR5:BR28" si="36">"V2X"&amp;" "&amp;BO5&amp;" "&amp;BP5&amp;BQ5</f>
        <v>V2X 8 C6</v>
      </c>
      <c r="BS5" s="50">
        <f t="shared" ref="BS5:BS28" si="37">INDEX($C$4:$C$2800,MATCH(BR5,$A$4:$A$2800,0))</f>
        <v>0</v>
      </c>
      <c r="BT5" s="41">
        <f t="shared" ref="BT5:BT28" si="38">INDEX($D$4:$D$2800,MATCH(BR5,$A$4:$A$2800,0))</f>
        <v>0</v>
      </c>
      <c r="BU5" s="51">
        <f t="shared" ref="BU5:BU28" si="39">IF(ISERROR((BS5+BT5)/2),0,(BS5+BT5)/2)</f>
        <v>0</v>
      </c>
      <c r="BV5" s="50" t="s">
        <v>308</v>
      </c>
      <c r="BW5" s="41" t="str">
        <f t="shared" ref="BW5:BW28" si="40">"V2X"&amp;" "&amp;BO5&amp;" "&amp;BV5&amp;BQ5</f>
        <v>V2X 8 P6</v>
      </c>
      <c r="BX5" s="54">
        <f>INDEX($J$4:$J$2800,MATCH(BW5,$H$4:$H$2800,0))</f>
        <v>0</v>
      </c>
      <c r="BY5" s="55">
        <f t="shared" ref="BY5:BY28" si="41">INDEX($K$4:$K$2800,MATCH(BW5,$H$4:$H$2800,0))</f>
        <v>0</v>
      </c>
      <c r="BZ5" s="51">
        <f t="shared" ref="BZ5:BZ28" si="42">IF(ISERROR((BX5+BY5)/2),0,(BX5+BY5)/2)</f>
        <v>0</v>
      </c>
      <c r="CF5" s="118" t="s">
        <v>487</v>
      </c>
      <c r="CG5" s="112">
        <v>41871</v>
      </c>
    </row>
    <row r="6" spans="1:85">
      <c r="A6" s="115" t="s">
        <v>364</v>
      </c>
      <c r="B6" s="115">
        <v>7</v>
      </c>
      <c r="C6" s="115">
        <v>10</v>
      </c>
      <c r="D6" s="115">
        <v>11.949999809265099</v>
      </c>
      <c r="E6" s="115">
        <v>11.199999809265099</v>
      </c>
      <c r="F6" s="115">
        <v>0</v>
      </c>
      <c r="G6" s="115">
        <v>0</v>
      </c>
      <c r="H6" s="115" t="s">
        <v>365</v>
      </c>
      <c r="I6" s="115">
        <v>7</v>
      </c>
      <c r="J6" s="115">
        <v>0</v>
      </c>
      <c r="K6" s="115">
        <v>0</v>
      </c>
      <c r="L6" s="115">
        <v>5.0000000745058101E-2</v>
      </c>
      <c r="M6" s="115">
        <v>0</v>
      </c>
      <c r="N6" s="115">
        <v>0</v>
      </c>
      <c r="S6" s="143">
        <v>4</v>
      </c>
      <c r="T6" s="51" t="s">
        <v>307</v>
      </c>
      <c r="U6" s="49">
        <f t="shared" si="0"/>
        <v>7</v>
      </c>
      <c r="V6" s="49" t="str">
        <f t="shared" si="1"/>
        <v>V2X 4 C7</v>
      </c>
      <c r="W6" s="50">
        <f t="shared" si="2"/>
        <v>10</v>
      </c>
      <c r="X6" s="41">
        <f>INDEX($D$4:$D$2800,MATCH(V6,$A$4:$A$2800,0))</f>
        <v>11.949999809265099</v>
      </c>
      <c r="Y6" s="51">
        <f t="shared" si="3"/>
        <v>10.974999904632551</v>
      </c>
      <c r="Z6" s="50" t="s">
        <v>308</v>
      </c>
      <c r="AA6" s="41" t="str">
        <f t="shared" si="4"/>
        <v>V2X 4 P7</v>
      </c>
      <c r="AB6" s="54">
        <f t="shared" ref="AB6:AB28" si="43">INDEX($J$4:$J$2800,MATCH(AA6,$H$4:$H$2800,0))</f>
        <v>0</v>
      </c>
      <c r="AC6" s="55">
        <f t="shared" si="5"/>
        <v>0</v>
      </c>
      <c r="AD6" s="41">
        <f t="shared" si="6"/>
        <v>0</v>
      </c>
      <c r="AE6" s="104">
        <f t="shared" si="7"/>
        <v>5</v>
      </c>
      <c r="AF6" s="51" t="s">
        <v>307</v>
      </c>
      <c r="AG6" s="49">
        <f t="shared" si="8"/>
        <v>7</v>
      </c>
      <c r="AH6" s="49" t="str">
        <f t="shared" si="9"/>
        <v>V2X 5 C7</v>
      </c>
      <c r="AI6" s="50">
        <f t="shared" si="10"/>
        <v>11.199999809265099</v>
      </c>
      <c r="AJ6" s="41">
        <f t="shared" si="11"/>
        <v>13.3999996185303</v>
      </c>
      <c r="AK6" s="51">
        <f t="shared" si="12"/>
        <v>12.2999997138977</v>
      </c>
      <c r="AL6" s="50" t="s">
        <v>308</v>
      </c>
      <c r="AM6" s="41" t="str">
        <f t="shared" si="13"/>
        <v>V2X 5 P7</v>
      </c>
      <c r="AN6" s="54">
        <f t="shared" ref="AN6:AN28" si="44">INDEX($J$4:$J$2800,MATCH(AM6,$H$4:$H$2800,0))</f>
        <v>0</v>
      </c>
      <c r="AO6" s="55">
        <f t="shared" si="14"/>
        <v>0</v>
      </c>
      <c r="AP6" s="51">
        <f t="shared" si="15"/>
        <v>0</v>
      </c>
      <c r="AQ6" s="104">
        <f t="shared" si="16"/>
        <v>6</v>
      </c>
      <c r="AR6" s="51" t="s">
        <v>307</v>
      </c>
      <c r="AS6" s="49">
        <f t="shared" si="17"/>
        <v>7</v>
      </c>
      <c r="AT6" s="49" t="str">
        <f t="shared" si="18"/>
        <v>V2X 6 C7</v>
      </c>
      <c r="AU6" s="50">
        <f t="shared" si="19"/>
        <v>11.6499996185303</v>
      </c>
      <c r="AV6" s="41">
        <f t="shared" si="20"/>
        <v>13.949999809265099</v>
      </c>
      <c r="AW6" s="51">
        <f t="shared" si="21"/>
        <v>12.7999997138977</v>
      </c>
      <c r="AX6" s="50" t="s">
        <v>308</v>
      </c>
      <c r="AY6" s="41" t="str">
        <f t="shared" si="22"/>
        <v>V2X 6 P7</v>
      </c>
      <c r="AZ6" s="54">
        <f t="shared" ref="AZ6:AZ28" si="45">INDEX($J$4:$J$2800,MATCH(AY6,$H$4:$H$2800,0))</f>
        <v>0</v>
      </c>
      <c r="BA6" s="55">
        <f t="shared" si="23"/>
        <v>0</v>
      </c>
      <c r="BB6" s="51">
        <f t="shared" si="24"/>
        <v>0</v>
      </c>
      <c r="BC6" s="104">
        <f t="shared" si="25"/>
        <v>7</v>
      </c>
      <c r="BD6" s="51" t="s">
        <v>307</v>
      </c>
      <c r="BE6" s="49">
        <f t="shared" si="26"/>
        <v>7</v>
      </c>
      <c r="BF6" s="49" t="str">
        <f t="shared" si="27"/>
        <v>V2X 7 C7</v>
      </c>
      <c r="BG6" s="50">
        <f t="shared" si="28"/>
        <v>0</v>
      </c>
      <c r="BH6" s="41">
        <f t="shared" si="29"/>
        <v>0</v>
      </c>
      <c r="BI6" s="51">
        <f t="shared" si="30"/>
        <v>0</v>
      </c>
      <c r="BJ6" s="50" t="s">
        <v>308</v>
      </c>
      <c r="BK6" s="41" t="str">
        <f t="shared" si="31"/>
        <v>V2X 7 P7</v>
      </c>
      <c r="BL6" s="54">
        <f t="shared" ref="BL6:BL28" si="46">INDEX($J$4:$J$2800,MATCH(BK6,$H$4:$H$2800,0))</f>
        <v>0</v>
      </c>
      <c r="BM6" s="55">
        <f t="shared" si="32"/>
        <v>0</v>
      </c>
      <c r="BN6" s="51">
        <f t="shared" si="33"/>
        <v>0</v>
      </c>
      <c r="BO6" s="104">
        <f t="shared" si="34"/>
        <v>8</v>
      </c>
      <c r="BP6" s="51" t="s">
        <v>307</v>
      </c>
      <c r="BQ6" s="49">
        <f t="shared" si="35"/>
        <v>7</v>
      </c>
      <c r="BR6" s="49" t="str">
        <f t="shared" si="36"/>
        <v>V2X 8 C7</v>
      </c>
      <c r="BS6" s="50">
        <f t="shared" si="37"/>
        <v>0</v>
      </c>
      <c r="BT6" s="41">
        <f t="shared" si="38"/>
        <v>0</v>
      </c>
      <c r="BU6" s="51">
        <f t="shared" si="39"/>
        <v>0</v>
      </c>
      <c r="BV6" s="50" t="s">
        <v>308</v>
      </c>
      <c r="BW6" s="41" t="str">
        <f t="shared" si="40"/>
        <v>V2X 8 P7</v>
      </c>
      <c r="BX6" s="54">
        <f t="shared" ref="BX6:BX28" si="47">INDEX($J$4:$J$2800,MATCH(BW6,$H$4:$H$2800,0))</f>
        <v>0</v>
      </c>
      <c r="BY6" s="55">
        <f t="shared" si="41"/>
        <v>0</v>
      </c>
      <c r="BZ6" s="51">
        <f t="shared" si="42"/>
        <v>0</v>
      </c>
      <c r="CF6" s="118" t="s">
        <v>488</v>
      </c>
      <c r="CG6" s="112">
        <v>41899</v>
      </c>
    </row>
    <row r="7" spans="1:85">
      <c r="A7" s="115" t="s">
        <v>366</v>
      </c>
      <c r="B7" s="115">
        <v>8</v>
      </c>
      <c r="C7" s="115">
        <v>9.0500001907348597</v>
      </c>
      <c r="D7" s="115">
        <v>10.8500003814697</v>
      </c>
      <c r="E7" s="115">
        <v>10.199999809265099</v>
      </c>
      <c r="F7" s="115">
        <v>0</v>
      </c>
      <c r="G7" s="115">
        <v>0</v>
      </c>
      <c r="H7" s="115" t="s">
        <v>367</v>
      </c>
      <c r="I7" s="115">
        <v>8</v>
      </c>
      <c r="J7" s="115">
        <v>0</v>
      </c>
      <c r="K7" s="115">
        <v>0</v>
      </c>
      <c r="L7" s="115">
        <v>5.0000000745058101E-2</v>
      </c>
      <c r="M7" s="115">
        <v>0</v>
      </c>
      <c r="N7" s="115">
        <v>0</v>
      </c>
      <c r="S7" s="143">
        <v>4</v>
      </c>
      <c r="T7" s="51" t="s">
        <v>307</v>
      </c>
      <c r="U7" s="49">
        <f t="shared" si="0"/>
        <v>8</v>
      </c>
      <c r="V7" s="49" t="str">
        <f t="shared" si="1"/>
        <v>V2X 4 C8</v>
      </c>
      <c r="W7" s="50">
        <f t="shared" si="2"/>
        <v>9.0500001907348597</v>
      </c>
      <c r="X7" s="41">
        <f t="shared" ref="X7:X28" si="48">INDEX($D$4:$D$2800,MATCH(V7,$A$4:$A$2800,0))</f>
        <v>10.8500003814697</v>
      </c>
      <c r="Y7" s="51">
        <f t="shared" si="3"/>
        <v>9.9500002861022807</v>
      </c>
      <c r="Z7" s="50" t="s">
        <v>308</v>
      </c>
      <c r="AA7" s="41" t="str">
        <f t="shared" si="4"/>
        <v>V2X 4 P8</v>
      </c>
      <c r="AB7" s="54">
        <f t="shared" si="43"/>
        <v>0</v>
      </c>
      <c r="AC7" s="55">
        <f t="shared" si="5"/>
        <v>0</v>
      </c>
      <c r="AD7" s="41">
        <f t="shared" si="6"/>
        <v>0</v>
      </c>
      <c r="AE7" s="104">
        <f t="shared" si="7"/>
        <v>5</v>
      </c>
      <c r="AF7" s="51" t="s">
        <v>307</v>
      </c>
      <c r="AG7" s="49">
        <f t="shared" si="8"/>
        <v>8</v>
      </c>
      <c r="AH7" s="49" t="str">
        <f t="shared" si="9"/>
        <v>V2X 5 C8</v>
      </c>
      <c r="AI7" s="50">
        <f t="shared" si="10"/>
        <v>10.300000190734901</v>
      </c>
      <c r="AJ7" s="41">
        <f t="shared" si="11"/>
        <v>12.3500003814697</v>
      </c>
      <c r="AK7" s="51">
        <f t="shared" si="12"/>
        <v>11.3250002861023</v>
      </c>
      <c r="AL7" s="50" t="s">
        <v>308</v>
      </c>
      <c r="AM7" s="41" t="str">
        <f t="shared" si="13"/>
        <v>V2X 5 P8</v>
      </c>
      <c r="AN7" s="54">
        <f t="shared" si="44"/>
        <v>0</v>
      </c>
      <c r="AO7" s="55">
        <f t="shared" si="14"/>
        <v>0</v>
      </c>
      <c r="AP7" s="51">
        <f t="shared" si="15"/>
        <v>0</v>
      </c>
      <c r="AQ7" s="104">
        <f t="shared" si="16"/>
        <v>6</v>
      </c>
      <c r="AR7" s="51" t="s">
        <v>307</v>
      </c>
      <c r="AS7" s="49">
        <f t="shared" si="17"/>
        <v>8</v>
      </c>
      <c r="AT7" s="49" t="str">
        <f t="shared" si="18"/>
        <v>V2X 6 C8</v>
      </c>
      <c r="AU7" s="50">
        <f t="shared" si="19"/>
        <v>10.75</v>
      </c>
      <c r="AV7" s="41">
        <f t="shared" si="20"/>
        <v>12.8500003814697</v>
      </c>
      <c r="AW7" s="51">
        <f t="shared" si="21"/>
        <v>11.800000190734849</v>
      </c>
      <c r="AX7" s="50" t="s">
        <v>308</v>
      </c>
      <c r="AY7" s="41" t="str">
        <f t="shared" si="22"/>
        <v>V2X 6 P8</v>
      </c>
      <c r="AZ7" s="54">
        <f t="shared" si="45"/>
        <v>0</v>
      </c>
      <c r="BA7" s="55">
        <f t="shared" si="23"/>
        <v>0</v>
      </c>
      <c r="BB7" s="51">
        <f t="shared" si="24"/>
        <v>0</v>
      </c>
      <c r="BC7" s="104">
        <f t="shared" si="25"/>
        <v>7</v>
      </c>
      <c r="BD7" s="51" t="s">
        <v>307</v>
      </c>
      <c r="BE7" s="49">
        <f t="shared" si="26"/>
        <v>8</v>
      </c>
      <c r="BF7" s="49" t="str">
        <f t="shared" si="27"/>
        <v>V2X 7 C8</v>
      </c>
      <c r="BG7" s="50">
        <f t="shared" si="28"/>
        <v>0</v>
      </c>
      <c r="BH7" s="41">
        <f t="shared" si="29"/>
        <v>0</v>
      </c>
      <c r="BI7" s="51">
        <f t="shared" si="30"/>
        <v>0</v>
      </c>
      <c r="BJ7" s="50" t="s">
        <v>308</v>
      </c>
      <c r="BK7" s="41" t="str">
        <f t="shared" si="31"/>
        <v>V2X 7 P8</v>
      </c>
      <c r="BL7" s="54">
        <f t="shared" si="46"/>
        <v>0</v>
      </c>
      <c r="BM7" s="55">
        <f t="shared" si="32"/>
        <v>0</v>
      </c>
      <c r="BN7" s="51">
        <f t="shared" si="33"/>
        <v>0</v>
      </c>
      <c r="BO7" s="104">
        <f t="shared" si="34"/>
        <v>8</v>
      </c>
      <c r="BP7" s="51" t="s">
        <v>307</v>
      </c>
      <c r="BQ7" s="49">
        <f t="shared" si="35"/>
        <v>8</v>
      </c>
      <c r="BR7" s="49" t="str">
        <f t="shared" si="36"/>
        <v>V2X 8 C8</v>
      </c>
      <c r="BS7" s="50">
        <f t="shared" si="37"/>
        <v>0</v>
      </c>
      <c r="BT7" s="41">
        <f t="shared" si="38"/>
        <v>0</v>
      </c>
      <c r="BU7" s="51">
        <f t="shared" si="39"/>
        <v>0</v>
      </c>
      <c r="BV7" s="50" t="s">
        <v>308</v>
      </c>
      <c r="BW7" s="41" t="str">
        <f t="shared" si="40"/>
        <v>V2X 8 P8</v>
      </c>
      <c r="BX7" s="54">
        <f t="shared" si="47"/>
        <v>0</v>
      </c>
      <c r="BY7" s="55">
        <f t="shared" si="41"/>
        <v>0</v>
      </c>
      <c r="BZ7" s="51">
        <f t="shared" si="42"/>
        <v>0</v>
      </c>
      <c r="CF7" s="118" t="s">
        <v>489</v>
      </c>
      <c r="CG7" s="112">
        <v>41934</v>
      </c>
    </row>
    <row r="8" spans="1:85">
      <c r="A8" s="115" t="s">
        <v>310</v>
      </c>
      <c r="B8" s="115">
        <v>9</v>
      </c>
      <c r="C8" s="115">
        <v>8.1499996185302699</v>
      </c>
      <c r="D8" s="115">
        <v>9.75</v>
      </c>
      <c r="E8" s="115">
        <v>9.1999998092651403</v>
      </c>
      <c r="F8" s="115">
        <v>0</v>
      </c>
      <c r="G8" s="115">
        <v>0</v>
      </c>
      <c r="H8" s="115" t="s">
        <v>311</v>
      </c>
      <c r="I8" s="115">
        <v>9</v>
      </c>
      <c r="J8" s="115">
        <v>0</v>
      </c>
      <c r="K8" s="115">
        <v>0</v>
      </c>
      <c r="L8" s="115">
        <v>5.0000000745058101E-2</v>
      </c>
      <c r="M8" s="115">
        <v>0</v>
      </c>
      <c r="N8" s="115">
        <v>0</v>
      </c>
      <c r="S8" s="143">
        <v>4</v>
      </c>
      <c r="T8" s="51" t="s">
        <v>307</v>
      </c>
      <c r="U8" s="49">
        <f t="shared" si="0"/>
        <v>9</v>
      </c>
      <c r="V8" s="49" t="str">
        <f t="shared" si="1"/>
        <v>V2X 4 C9</v>
      </c>
      <c r="W8" s="50">
        <f t="shared" si="2"/>
        <v>8.1499996185302699</v>
      </c>
      <c r="X8" s="41">
        <f t="shared" si="48"/>
        <v>9.75</v>
      </c>
      <c r="Y8" s="51">
        <f t="shared" si="3"/>
        <v>8.9499998092651349</v>
      </c>
      <c r="Z8" s="50" t="s">
        <v>308</v>
      </c>
      <c r="AA8" s="41" t="str">
        <f t="shared" si="4"/>
        <v>V2X 4 P9</v>
      </c>
      <c r="AB8" s="54">
        <f t="shared" si="43"/>
        <v>0</v>
      </c>
      <c r="AC8" s="55">
        <f t="shared" si="5"/>
        <v>0</v>
      </c>
      <c r="AD8" s="41">
        <f t="shared" si="6"/>
        <v>0</v>
      </c>
      <c r="AE8" s="104">
        <f t="shared" si="7"/>
        <v>5</v>
      </c>
      <c r="AF8" s="51" t="s">
        <v>307</v>
      </c>
      <c r="AG8" s="49">
        <f t="shared" si="8"/>
        <v>9</v>
      </c>
      <c r="AH8" s="49" t="str">
        <f t="shared" si="9"/>
        <v>V2X 5 C9</v>
      </c>
      <c r="AI8" s="50">
        <f t="shared" si="10"/>
        <v>9.3999996185302699</v>
      </c>
      <c r="AJ8" s="41">
        <f t="shared" si="11"/>
        <v>11.25</v>
      </c>
      <c r="AK8" s="51">
        <f t="shared" si="12"/>
        <v>10.324999809265135</v>
      </c>
      <c r="AL8" s="50" t="s">
        <v>308</v>
      </c>
      <c r="AM8" s="41" t="str">
        <f t="shared" si="13"/>
        <v>V2X 5 P9</v>
      </c>
      <c r="AN8" s="54">
        <f t="shared" si="44"/>
        <v>0</v>
      </c>
      <c r="AO8" s="55">
        <f t="shared" si="14"/>
        <v>0</v>
      </c>
      <c r="AP8" s="51">
        <f t="shared" si="15"/>
        <v>0</v>
      </c>
      <c r="AQ8" s="104">
        <f t="shared" si="16"/>
        <v>6</v>
      </c>
      <c r="AR8" s="51" t="s">
        <v>307</v>
      </c>
      <c r="AS8" s="49">
        <f t="shared" si="17"/>
        <v>9</v>
      </c>
      <c r="AT8" s="49" t="str">
        <f t="shared" si="18"/>
        <v>V2X 6 C9</v>
      </c>
      <c r="AU8" s="50">
        <f t="shared" si="19"/>
        <v>9.8000001907348597</v>
      </c>
      <c r="AV8" s="41">
        <f t="shared" si="20"/>
        <v>11.75</v>
      </c>
      <c r="AW8" s="51">
        <f t="shared" si="21"/>
        <v>10.77500009536743</v>
      </c>
      <c r="AX8" s="50" t="s">
        <v>308</v>
      </c>
      <c r="AY8" s="41" t="str">
        <f t="shared" si="22"/>
        <v>V2X 6 P9</v>
      </c>
      <c r="AZ8" s="54">
        <f t="shared" si="45"/>
        <v>0</v>
      </c>
      <c r="BA8" s="55">
        <f t="shared" si="23"/>
        <v>0</v>
      </c>
      <c r="BB8" s="51">
        <f t="shared" si="24"/>
        <v>0</v>
      </c>
      <c r="BC8" s="104">
        <f t="shared" si="25"/>
        <v>7</v>
      </c>
      <c r="BD8" s="51" t="s">
        <v>307</v>
      </c>
      <c r="BE8" s="49">
        <f t="shared" si="26"/>
        <v>9</v>
      </c>
      <c r="BF8" s="49" t="str">
        <f t="shared" si="27"/>
        <v>V2X 7 C9</v>
      </c>
      <c r="BG8" s="50">
        <f t="shared" si="28"/>
        <v>0</v>
      </c>
      <c r="BH8" s="41">
        <f t="shared" si="29"/>
        <v>0</v>
      </c>
      <c r="BI8" s="51">
        <f t="shared" si="30"/>
        <v>0</v>
      </c>
      <c r="BJ8" s="50" t="s">
        <v>308</v>
      </c>
      <c r="BK8" s="41" t="str">
        <f t="shared" si="31"/>
        <v>V2X 7 P9</v>
      </c>
      <c r="BL8" s="54">
        <f t="shared" si="46"/>
        <v>0</v>
      </c>
      <c r="BM8" s="55">
        <f t="shared" si="32"/>
        <v>0</v>
      </c>
      <c r="BN8" s="51">
        <f t="shared" si="33"/>
        <v>0</v>
      </c>
      <c r="BO8" s="104">
        <f t="shared" si="34"/>
        <v>8</v>
      </c>
      <c r="BP8" s="51" t="s">
        <v>307</v>
      </c>
      <c r="BQ8" s="49">
        <f t="shared" si="35"/>
        <v>9</v>
      </c>
      <c r="BR8" s="49" t="str">
        <f t="shared" si="36"/>
        <v>V2X 8 C9</v>
      </c>
      <c r="BS8" s="50">
        <f t="shared" si="37"/>
        <v>0</v>
      </c>
      <c r="BT8" s="41">
        <f t="shared" si="38"/>
        <v>0</v>
      </c>
      <c r="BU8" s="51">
        <f t="shared" si="39"/>
        <v>0</v>
      </c>
      <c r="BV8" s="50" t="s">
        <v>308</v>
      </c>
      <c r="BW8" s="41" t="str">
        <f t="shared" si="40"/>
        <v>V2X 8 P9</v>
      </c>
      <c r="BX8" s="54">
        <f t="shared" si="47"/>
        <v>0</v>
      </c>
      <c r="BY8" s="55">
        <f t="shared" si="41"/>
        <v>0</v>
      </c>
      <c r="BZ8" s="51">
        <f t="shared" si="42"/>
        <v>0</v>
      </c>
      <c r="CF8" s="118">
        <v>21.25</v>
      </c>
      <c r="CG8" s="112">
        <v>41962</v>
      </c>
    </row>
    <row r="9" spans="1:85">
      <c r="A9" s="115" t="s">
        <v>312</v>
      </c>
      <c r="B9" s="115">
        <v>10</v>
      </c>
      <c r="C9" s="115">
        <v>7.25</v>
      </c>
      <c r="D9" s="115">
        <v>8.6999998092651403</v>
      </c>
      <c r="E9" s="115">
        <v>8.1999998092651403</v>
      </c>
      <c r="F9" s="115">
        <v>0</v>
      </c>
      <c r="G9" s="115">
        <v>0</v>
      </c>
      <c r="H9" s="115" t="s">
        <v>313</v>
      </c>
      <c r="I9" s="115">
        <v>10</v>
      </c>
      <c r="J9" s="115">
        <v>0</v>
      </c>
      <c r="K9" s="115">
        <v>0</v>
      </c>
      <c r="L9" s="115">
        <v>5.0000000745058101E-2</v>
      </c>
      <c r="M9" s="115">
        <v>0</v>
      </c>
      <c r="N9" s="115">
        <v>0</v>
      </c>
      <c r="S9" s="143">
        <v>4</v>
      </c>
      <c r="T9" s="51" t="s">
        <v>307</v>
      </c>
      <c r="U9" s="49">
        <f t="shared" si="0"/>
        <v>10</v>
      </c>
      <c r="V9" s="49" t="str">
        <f t="shared" si="1"/>
        <v>V2X 4 C10</v>
      </c>
      <c r="W9" s="50">
        <f t="shared" si="2"/>
        <v>7.25</v>
      </c>
      <c r="X9" s="41">
        <f t="shared" si="48"/>
        <v>8.6999998092651403</v>
      </c>
      <c r="Y9" s="51">
        <f t="shared" si="3"/>
        <v>7.9749999046325701</v>
      </c>
      <c r="Z9" s="50" t="s">
        <v>308</v>
      </c>
      <c r="AA9" s="41" t="str">
        <f t="shared" si="4"/>
        <v>V2X 4 P10</v>
      </c>
      <c r="AB9" s="54">
        <f t="shared" si="43"/>
        <v>0</v>
      </c>
      <c r="AC9" s="55">
        <f t="shared" si="5"/>
        <v>0</v>
      </c>
      <c r="AD9" s="41">
        <f t="shared" si="6"/>
        <v>0</v>
      </c>
      <c r="AE9" s="104">
        <f t="shared" si="7"/>
        <v>5</v>
      </c>
      <c r="AF9" s="51" t="s">
        <v>307</v>
      </c>
      <c r="AG9" s="49">
        <f t="shared" si="8"/>
        <v>10</v>
      </c>
      <c r="AH9" s="49" t="str">
        <f t="shared" si="9"/>
        <v>V2X 5 C10</v>
      </c>
      <c r="AI9" s="50">
        <f t="shared" si="10"/>
        <v>8.5</v>
      </c>
      <c r="AJ9" s="41">
        <f t="shared" si="11"/>
        <v>10.1499996185303</v>
      </c>
      <c r="AK9" s="51">
        <f t="shared" si="12"/>
        <v>9.3249998092651509</v>
      </c>
      <c r="AL9" s="50" t="s">
        <v>308</v>
      </c>
      <c r="AM9" s="41" t="str">
        <f t="shared" si="13"/>
        <v>V2X 5 P10</v>
      </c>
      <c r="AN9" s="54">
        <f t="shared" si="44"/>
        <v>0</v>
      </c>
      <c r="AO9" s="55">
        <f t="shared" si="14"/>
        <v>0</v>
      </c>
      <c r="AP9" s="51">
        <f t="shared" si="15"/>
        <v>0</v>
      </c>
      <c r="AQ9" s="104">
        <f t="shared" si="16"/>
        <v>6</v>
      </c>
      <c r="AR9" s="51" t="s">
        <v>307</v>
      </c>
      <c r="AS9" s="49">
        <f t="shared" si="17"/>
        <v>10</v>
      </c>
      <c r="AT9" s="49" t="str">
        <f t="shared" si="18"/>
        <v>V2X 6 C10</v>
      </c>
      <c r="AU9" s="50">
        <f t="shared" si="19"/>
        <v>8.8999996185302699</v>
      </c>
      <c r="AV9" s="41">
        <f t="shared" si="20"/>
        <v>10.6499996185303</v>
      </c>
      <c r="AW9" s="51">
        <f t="shared" si="21"/>
        <v>9.7749996185302841</v>
      </c>
      <c r="AX9" s="50" t="s">
        <v>308</v>
      </c>
      <c r="AY9" s="41" t="str">
        <f t="shared" si="22"/>
        <v>V2X 6 P10</v>
      </c>
      <c r="AZ9" s="54">
        <f t="shared" si="45"/>
        <v>0</v>
      </c>
      <c r="BA9" s="55">
        <f t="shared" si="23"/>
        <v>0</v>
      </c>
      <c r="BB9" s="51">
        <f t="shared" si="24"/>
        <v>0</v>
      </c>
      <c r="BC9" s="104">
        <f t="shared" si="25"/>
        <v>7</v>
      </c>
      <c r="BD9" s="51" t="s">
        <v>307</v>
      </c>
      <c r="BE9" s="49">
        <f t="shared" si="26"/>
        <v>10</v>
      </c>
      <c r="BF9" s="49" t="str">
        <f t="shared" si="27"/>
        <v>V2X 7 C10</v>
      </c>
      <c r="BG9" s="50">
        <f t="shared" si="28"/>
        <v>0</v>
      </c>
      <c r="BH9" s="41">
        <f t="shared" si="29"/>
        <v>0</v>
      </c>
      <c r="BI9" s="51">
        <f t="shared" si="30"/>
        <v>0</v>
      </c>
      <c r="BJ9" s="50" t="s">
        <v>308</v>
      </c>
      <c r="BK9" s="41" t="str">
        <f t="shared" si="31"/>
        <v>V2X 7 P10</v>
      </c>
      <c r="BL9" s="54">
        <f t="shared" si="46"/>
        <v>0</v>
      </c>
      <c r="BM9" s="55">
        <f t="shared" si="32"/>
        <v>0</v>
      </c>
      <c r="BN9" s="51">
        <f t="shared" si="33"/>
        <v>0</v>
      </c>
      <c r="BO9" s="104">
        <f t="shared" si="34"/>
        <v>8</v>
      </c>
      <c r="BP9" s="51" t="s">
        <v>307</v>
      </c>
      <c r="BQ9" s="49">
        <f t="shared" si="35"/>
        <v>10</v>
      </c>
      <c r="BR9" s="49" t="str">
        <f t="shared" si="36"/>
        <v>V2X 8 C10</v>
      </c>
      <c r="BS9" s="50">
        <f t="shared" si="37"/>
        <v>0</v>
      </c>
      <c r="BT9" s="41">
        <f t="shared" si="38"/>
        <v>0</v>
      </c>
      <c r="BU9" s="51">
        <f t="shared" si="39"/>
        <v>0</v>
      </c>
      <c r="BV9" s="50" t="s">
        <v>308</v>
      </c>
      <c r="BW9" s="41" t="str">
        <f t="shared" si="40"/>
        <v>V2X 8 P10</v>
      </c>
      <c r="BX9" s="54">
        <f t="shared" si="47"/>
        <v>0</v>
      </c>
      <c r="BY9" s="55">
        <f t="shared" si="41"/>
        <v>0</v>
      </c>
      <c r="BZ9" s="51">
        <f t="shared" si="42"/>
        <v>0</v>
      </c>
    </row>
    <row r="10" spans="1:85">
      <c r="A10" s="115" t="s">
        <v>314</v>
      </c>
      <c r="B10" s="115">
        <v>11</v>
      </c>
      <c r="C10" s="115">
        <v>6.3499999046325701</v>
      </c>
      <c r="D10" s="115">
        <v>7.5999999046325701</v>
      </c>
      <c r="E10" s="115">
        <v>7.1999998092651403</v>
      </c>
      <c r="F10" s="115">
        <v>0</v>
      </c>
      <c r="G10" s="115">
        <v>0</v>
      </c>
      <c r="H10" s="115" t="s">
        <v>315</v>
      </c>
      <c r="I10" s="115">
        <v>11</v>
      </c>
      <c r="J10" s="115">
        <v>0</v>
      </c>
      <c r="K10" s="115">
        <v>0</v>
      </c>
      <c r="L10" s="115">
        <v>5.0000000745058101E-2</v>
      </c>
      <c r="M10" s="115">
        <v>0</v>
      </c>
      <c r="N10" s="115">
        <v>0</v>
      </c>
      <c r="S10" s="143">
        <v>4</v>
      </c>
      <c r="T10" s="51" t="s">
        <v>307</v>
      </c>
      <c r="U10" s="49">
        <f t="shared" si="0"/>
        <v>11</v>
      </c>
      <c r="V10" s="49" t="str">
        <f t="shared" si="1"/>
        <v>V2X 4 C11</v>
      </c>
      <c r="W10" s="50">
        <f t="shared" si="2"/>
        <v>6.3499999046325701</v>
      </c>
      <c r="X10" s="41">
        <f t="shared" si="48"/>
        <v>7.5999999046325701</v>
      </c>
      <c r="Y10" s="51">
        <f t="shared" si="3"/>
        <v>6.9749999046325701</v>
      </c>
      <c r="Z10" s="50" t="s">
        <v>308</v>
      </c>
      <c r="AA10" s="41" t="str">
        <f t="shared" si="4"/>
        <v>V2X 4 P11</v>
      </c>
      <c r="AB10" s="54">
        <f t="shared" si="43"/>
        <v>0</v>
      </c>
      <c r="AC10" s="55">
        <f t="shared" si="5"/>
        <v>0</v>
      </c>
      <c r="AD10" s="41">
        <f t="shared" si="6"/>
        <v>0</v>
      </c>
      <c r="AE10" s="104">
        <f t="shared" si="7"/>
        <v>5</v>
      </c>
      <c r="AF10" s="51" t="s">
        <v>307</v>
      </c>
      <c r="AG10" s="49">
        <f t="shared" si="8"/>
        <v>11</v>
      </c>
      <c r="AH10" s="49" t="str">
        <f t="shared" si="9"/>
        <v>V2X 5 C11</v>
      </c>
      <c r="AI10" s="50">
        <f t="shared" si="10"/>
        <v>7.5500001907348597</v>
      </c>
      <c r="AJ10" s="41">
        <f t="shared" si="11"/>
        <v>9.0500001907348597</v>
      </c>
      <c r="AK10" s="51">
        <f t="shared" si="12"/>
        <v>8.3000001907348597</v>
      </c>
      <c r="AL10" s="50" t="s">
        <v>308</v>
      </c>
      <c r="AM10" s="41" t="str">
        <f t="shared" si="13"/>
        <v>V2X 5 P11</v>
      </c>
      <c r="AN10" s="54">
        <f t="shared" si="44"/>
        <v>0</v>
      </c>
      <c r="AO10" s="55">
        <f t="shared" si="14"/>
        <v>0</v>
      </c>
      <c r="AP10" s="51">
        <f t="shared" si="15"/>
        <v>0</v>
      </c>
      <c r="AQ10" s="104">
        <f t="shared" si="16"/>
        <v>6</v>
      </c>
      <c r="AR10" s="51" t="s">
        <v>307</v>
      </c>
      <c r="AS10" s="49">
        <f t="shared" si="17"/>
        <v>11</v>
      </c>
      <c r="AT10" s="49" t="str">
        <f t="shared" si="18"/>
        <v>V2X 6 C11</v>
      </c>
      <c r="AU10" s="50">
        <f t="shared" si="19"/>
        <v>8</v>
      </c>
      <c r="AV10" s="41">
        <f t="shared" si="20"/>
        <v>9.6000003814697301</v>
      </c>
      <c r="AW10" s="51">
        <f t="shared" si="21"/>
        <v>8.8000001907348651</v>
      </c>
      <c r="AX10" s="50" t="s">
        <v>308</v>
      </c>
      <c r="AY10" s="41" t="str">
        <f t="shared" si="22"/>
        <v>V2X 6 P11</v>
      </c>
      <c r="AZ10" s="54">
        <f t="shared" si="45"/>
        <v>0</v>
      </c>
      <c r="BA10" s="55">
        <f t="shared" si="23"/>
        <v>0</v>
      </c>
      <c r="BB10" s="51">
        <f t="shared" si="24"/>
        <v>0</v>
      </c>
      <c r="BC10" s="104">
        <f t="shared" si="25"/>
        <v>7</v>
      </c>
      <c r="BD10" s="51" t="s">
        <v>307</v>
      </c>
      <c r="BE10" s="49">
        <f t="shared" si="26"/>
        <v>11</v>
      </c>
      <c r="BF10" s="49" t="str">
        <f t="shared" si="27"/>
        <v>V2X 7 C11</v>
      </c>
      <c r="BG10" s="50">
        <f t="shared" si="28"/>
        <v>0</v>
      </c>
      <c r="BH10" s="41">
        <f t="shared" si="29"/>
        <v>0</v>
      </c>
      <c r="BI10" s="51">
        <f t="shared" si="30"/>
        <v>0</v>
      </c>
      <c r="BJ10" s="50" t="s">
        <v>308</v>
      </c>
      <c r="BK10" s="41" t="str">
        <f t="shared" si="31"/>
        <v>V2X 7 P11</v>
      </c>
      <c r="BL10" s="54">
        <f t="shared" si="46"/>
        <v>0</v>
      </c>
      <c r="BM10" s="55">
        <f t="shared" si="32"/>
        <v>0</v>
      </c>
      <c r="BN10" s="51">
        <f t="shared" si="33"/>
        <v>0</v>
      </c>
      <c r="BO10" s="104">
        <f t="shared" si="34"/>
        <v>8</v>
      </c>
      <c r="BP10" s="51" t="s">
        <v>307</v>
      </c>
      <c r="BQ10" s="49">
        <f t="shared" si="35"/>
        <v>11</v>
      </c>
      <c r="BR10" s="49" t="str">
        <f t="shared" si="36"/>
        <v>V2X 8 C11</v>
      </c>
      <c r="BS10" s="50">
        <f t="shared" si="37"/>
        <v>0</v>
      </c>
      <c r="BT10" s="41">
        <f t="shared" si="38"/>
        <v>0</v>
      </c>
      <c r="BU10" s="51">
        <f t="shared" si="39"/>
        <v>0</v>
      </c>
      <c r="BV10" s="50" t="s">
        <v>308</v>
      </c>
      <c r="BW10" s="41" t="str">
        <f t="shared" si="40"/>
        <v>V2X 8 P11</v>
      </c>
      <c r="BX10" s="54">
        <f t="shared" si="47"/>
        <v>0</v>
      </c>
      <c r="BY10" s="55">
        <f t="shared" si="41"/>
        <v>0</v>
      </c>
      <c r="BZ10" s="51">
        <f t="shared" si="42"/>
        <v>0</v>
      </c>
      <c r="CF10" s="118" t="s">
        <v>348</v>
      </c>
    </row>
    <row r="11" spans="1:85">
      <c r="A11" s="115" t="s">
        <v>299</v>
      </c>
      <c r="B11" s="115">
        <v>12</v>
      </c>
      <c r="C11" s="115">
        <v>5.4499998092651403</v>
      </c>
      <c r="D11" s="115">
        <v>6.5</v>
      </c>
      <c r="E11" s="115">
        <v>6.1999998092651403</v>
      </c>
      <c r="F11" s="115">
        <v>0</v>
      </c>
      <c r="G11" s="115">
        <v>0</v>
      </c>
      <c r="H11" s="115" t="s">
        <v>300</v>
      </c>
      <c r="I11" s="115">
        <v>12</v>
      </c>
      <c r="J11" s="115">
        <v>0</v>
      </c>
      <c r="K11" s="115">
        <v>0</v>
      </c>
      <c r="L11" s="115">
        <v>5.0000000745058101E-2</v>
      </c>
      <c r="M11" s="115">
        <v>0</v>
      </c>
      <c r="N11" s="115">
        <v>0</v>
      </c>
      <c r="S11" s="143">
        <v>4</v>
      </c>
      <c r="T11" s="51" t="s">
        <v>307</v>
      </c>
      <c r="U11" s="49">
        <f t="shared" si="0"/>
        <v>12</v>
      </c>
      <c r="V11" s="49" t="str">
        <f t="shared" si="1"/>
        <v>V2X 4 C12</v>
      </c>
      <c r="W11" s="50">
        <f t="shared" si="2"/>
        <v>5.4499998092651403</v>
      </c>
      <c r="X11" s="41">
        <f t="shared" si="48"/>
        <v>6.5</v>
      </c>
      <c r="Y11" s="51">
        <f t="shared" si="3"/>
        <v>5.9749999046325701</v>
      </c>
      <c r="Z11" s="50" t="s">
        <v>308</v>
      </c>
      <c r="AA11" s="41" t="str">
        <f t="shared" si="4"/>
        <v>V2X 4 P12</v>
      </c>
      <c r="AB11" s="54">
        <f t="shared" si="43"/>
        <v>0</v>
      </c>
      <c r="AC11" s="55">
        <f t="shared" si="5"/>
        <v>0</v>
      </c>
      <c r="AD11" s="41">
        <f t="shared" si="6"/>
        <v>0</v>
      </c>
      <c r="AE11" s="104">
        <f t="shared" si="7"/>
        <v>5</v>
      </c>
      <c r="AF11" s="51" t="s">
        <v>307</v>
      </c>
      <c r="AG11" s="49">
        <f t="shared" si="8"/>
        <v>12</v>
      </c>
      <c r="AH11" s="49" t="str">
        <f t="shared" si="9"/>
        <v>V2X 5 C12</v>
      </c>
      <c r="AI11" s="50">
        <f t="shared" si="10"/>
        <v>6.6500000953674299</v>
      </c>
      <c r="AJ11" s="41">
        <f t="shared" si="11"/>
        <v>7.9499998092651403</v>
      </c>
      <c r="AK11" s="51">
        <f t="shared" si="12"/>
        <v>7.2999999523162851</v>
      </c>
      <c r="AL11" s="50" t="s">
        <v>308</v>
      </c>
      <c r="AM11" s="41" t="str">
        <f t="shared" si="13"/>
        <v>V2X 5 P12</v>
      </c>
      <c r="AN11" s="54">
        <f t="shared" si="44"/>
        <v>0</v>
      </c>
      <c r="AO11" s="55">
        <f t="shared" si="14"/>
        <v>0</v>
      </c>
      <c r="AP11" s="51">
        <f t="shared" si="15"/>
        <v>0</v>
      </c>
      <c r="AQ11" s="104">
        <f t="shared" si="16"/>
        <v>6</v>
      </c>
      <c r="AR11" s="51" t="s">
        <v>307</v>
      </c>
      <c r="AS11" s="49">
        <f t="shared" si="17"/>
        <v>12</v>
      </c>
      <c r="AT11" s="49" t="str">
        <f t="shared" si="18"/>
        <v>V2X 6 C12</v>
      </c>
      <c r="AU11" s="50">
        <f t="shared" si="19"/>
        <v>7.0999999046325701</v>
      </c>
      <c r="AV11" s="41">
        <f t="shared" si="20"/>
        <v>8.5</v>
      </c>
      <c r="AW11" s="51">
        <f t="shared" si="21"/>
        <v>7.7999999523162851</v>
      </c>
      <c r="AX11" s="50" t="s">
        <v>308</v>
      </c>
      <c r="AY11" s="41" t="str">
        <f t="shared" si="22"/>
        <v>V2X 6 P12</v>
      </c>
      <c r="AZ11" s="54">
        <f t="shared" si="45"/>
        <v>0</v>
      </c>
      <c r="BA11" s="55">
        <f t="shared" si="23"/>
        <v>0</v>
      </c>
      <c r="BB11" s="51">
        <f t="shared" si="24"/>
        <v>0</v>
      </c>
      <c r="BC11" s="104">
        <f t="shared" si="25"/>
        <v>7</v>
      </c>
      <c r="BD11" s="51" t="s">
        <v>307</v>
      </c>
      <c r="BE11" s="49">
        <f t="shared" si="26"/>
        <v>12</v>
      </c>
      <c r="BF11" s="49" t="str">
        <f t="shared" si="27"/>
        <v>V2X 7 C12</v>
      </c>
      <c r="BG11" s="50">
        <f t="shared" si="28"/>
        <v>0</v>
      </c>
      <c r="BH11" s="41">
        <f t="shared" si="29"/>
        <v>0</v>
      </c>
      <c r="BI11" s="51">
        <f t="shared" si="30"/>
        <v>0</v>
      </c>
      <c r="BJ11" s="50" t="s">
        <v>308</v>
      </c>
      <c r="BK11" s="41" t="str">
        <f t="shared" si="31"/>
        <v>V2X 7 P12</v>
      </c>
      <c r="BL11" s="54">
        <f t="shared" si="46"/>
        <v>0</v>
      </c>
      <c r="BM11" s="55">
        <f t="shared" si="32"/>
        <v>0</v>
      </c>
      <c r="BN11" s="51">
        <f t="shared" si="33"/>
        <v>0</v>
      </c>
      <c r="BO11" s="104">
        <f t="shared" si="34"/>
        <v>8</v>
      </c>
      <c r="BP11" s="51" t="s">
        <v>307</v>
      </c>
      <c r="BQ11" s="49">
        <f t="shared" si="35"/>
        <v>12</v>
      </c>
      <c r="BR11" s="49" t="str">
        <f t="shared" si="36"/>
        <v>V2X 8 C12</v>
      </c>
      <c r="BS11" s="50">
        <f t="shared" si="37"/>
        <v>0</v>
      </c>
      <c r="BT11" s="41">
        <f t="shared" si="38"/>
        <v>0</v>
      </c>
      <c r="BU11" s="51">
        <f t="shared" si="39"/>
        <v>0</v>
      </c>
      <c r="BV11" s="50" t="s">
        <v>308</v>
      </c>
      <c r="BW11" s="41" t="str">
        <f t="shared" si="40"/>
        <v>V2X 8 P12</v>
      </c>
      <c r="BX11" s="54">
        <f t="shared" si="47"/>
        <v>0</v>
      </c>
      <c r="BY11" s="55">
        <f t="shared" si="41"/>
        <v>0</v>
      </c>
      <c r="BZ11" s="51">
        <f t="shared" si="42"/>
        <v>0</v>
      </c>
    </row>
    <row r="12" spans="1:85">
      <c r="A12" s="115" t="s">
        <v>55</v>
      </c>
      <c r="B12" s="115">
        <v>13</v>
      </c>
      <c r="C12" s="115">
        <v>4.5500001907348597</v>
      </c>
      <c r="D12" s="115">
        <v>5.4499998092651403</v>
      </c>
      <c r="E12" s="115">
        <v>5.1999998092651403</v>
      </c>
      <c r="F12" s="115">
        <v>0</v>
      </c>
      <c r="G12" s="115">
        <v>0</v>
      </c>
      <c r="H12" s="115" t="s">
        <v>56</v>
      </c>
      <c r="I12" s="115">
        <v>13</v>
      </c>
      <c r="J12" s="115">
        <v>0</v>
      </c>
      <c r="K12" s="115">
        <v>0</v>
      </c>
      <c r="L12" s="115">
        <v>5.0000000745058101E-2</v>
      </c>
      <c r="M12" s="115">
        <v>0</v>
      </c>
      <c r="N12" s="115">
        <v>0</v>
      </c>
      <c r="S12" s="143">
        <v>4</v>
      </c>
      <c r="T12" s="51" t="s">
        <v>307</v>
      </c>
      <c r="U12" s="49">
        <f t="shared" si="0"/>
        <v>13</v>
      </c>
      <c r="V12" s="49" t="str">
        <f t="shared" si="1"/>
        <v>V2X 4 C13</v>
      </c>
      <c r="W12" s="50">
        <f t="shared" si="2"/>
        <v>4.5500001907348597</v>
      </c>
      <c r="X12" s="41">
        <f t="shared" si="48"/>
        <v>5.4499998092651403</v>
      </c>
      <c r="Y12" s="51">
        <f t="shared" si="3"/>
        <v>5</v>
      </c>
      <c r="Z12" s="50" t="s">
        <v>308</v>
      </c>
      <c r="AA12" s="41" t="str">
        <f t="shared" si="4"/>
        <v>V2X 4 P13</v>
      </c>
      <c r="AB12" s="54">
        <f t="shared" si="43"/>
        <v>0</v>
      </c>
      <c r="AC12" s="55">
        <f t="shared" si="5"/>
        <v>0</v>
      </c>
      <c r="AD12" s="41">
        <f t="shared" si="6"/>
        <v>0</v>
      </c>
      <c r="AE12" s="104">
        <f t="shared" si="7"/>
        <v>5</v>
      </c>
      <c r="AF12" s="51" t="s">
        <v>307</v>
      </c>
      <c r="AG12" s="49">
        <f t="shared" si="8"/>
        <v>13</v>
      </c>
      <c r="AH12" s="49" t="str">
        <f t="shared" si="9"/>
        <v>V2X 5 C13</v>
      </c>
      <c r="AI12" s="50">
        <f t="shared" si="10"/>
        <v>5.75</v>
      </c>
      <c r="AJ12" s="41">
        <f t="shared" si="11"/>
        <v>6.9000000953674299</v>
      </c>
      <c r="AK12" s="51">
        <f t="shared" si="12"/>
        <v>6.3250000476837149</v>
      </c>
      <c r="AL12" s="50" t="s">
        <v>308</v>
      </c>
      <c r="AM12" s="41" t="str">
        <f t="shared" si="13"/>
        <v>V2X 5 P13</v>
      </c>
      <c r="AN12" s="54">
        <f t="shared" si="44"/>
        <v>0</v>
      </c>
      <c r="AO12" s="55">
        <f t="shared" si="14"/>
        <v>0</v>
      </c>
      <c r="AP12" s="51">
        <f t="shared" si="15"/>
        <v>0</v>
      </c>
      <c r="AQ12" s="104">
        <f t="shared" si="16"/>
        <v>6</v>
      </c>
      <c r="AR12" s="51" t="s">
        <v>307</v>
      </c>
      <c r="AS12" s="49">
        <f t="shared" si="17"/>
        <v>13</v>
      </c>
      <c r="AT12" s="49" t="str">
        <f t="shared" si="18"/>
        <v>V2X 6 C13</v>
      </c>
      <c r="AU12" s="50">
        <f t="shared" si="19"/>
        <v>6.1999998092651403</v>
      </c>
      <c r="AV12" s="41">
        <f t="shared" si="20"/>
        <v>7.4000000953674299</v>
      </c>
      <c r="AW12" s="51">
        <f t="shared" si="21"/>
        <v>6.7999999523162851</v>
      </c>
      <c r="AX12" s="50" t="s">
        <v>308</v>
      </c>
      <c r="AY12" s="41" t="str">
        <f t="shared" si="22"/>
        <v>V2X 6 P13</v>
      </c>
      <c r="AZ12" s="54">
        <f t="shared" si="45"/>
        <v>0</v>
      </c>
      <c r="BA12" s="55">
        <f t="shared" si="23"/>
        <v>0</v>
      </c>
      <c r="BB12" s="51">
        <f t="shared" si="24"/>
        <v>0</v>
      </c>
      <c r="BC12" s="104">
        <f t="shared" si="25"/>
        <v>7</v>
      </c>
      <c r="BD12" s="51" t="s">
        <v>307</v>
      </c>
      <c r="BE12" s="49">
        <f t="shared" si="26"/>
        <v>13</v>
      </c>
      <c r="BF12" s="49" t="str">
        <f t="shared" si="27"/>
        <v>V2X 7 C13</v>
      </c>
      <c r="BG12" s="50">
        <f t="shared" si="28"/>
        <v>0</v>
      </c>
      <c r="BH12" s="41">
        <f t="shared" si="29"/>
        <v>0</v>
      </c>
      <c r="BI12" s="51">
        <f t="shared" si="30"/>
        <v>0</v>
      </c>
      <c r="BJ12" s="50" t="s">
        <v>308</v>
      </c>
      <c r="BK12" s="41" t="str">
        <f t="shared" si="31"/>
        <v>V2X 7 P13</v>
      </c>
      <c r="BL12" s="54">
        <f t="shared" si="46"/>
        <v>0</v>
      </c>
      <c r="BM12" s="55">
        <f t="shared" si="32"/>
        <v>0</v>
      </c>
      <c r="BN12" s="51">
        <f t="shared" si="33"/>
        <v>0</v>
      </c>
      <c r="BO12" s="104">
        <f t="shared" si="34"/>
        <v>8</v>
      </c>
      <c r="BP12" s="51" t="s">
        <v>307</v>
      </c>
      <c r="BQ12" s="49">
        <f t="shared" si="35"/>
        <v>13</v>
      </c>
      <c r="BR12" s="49" t="str">
        <f t="shared" si="36"/>
        <v>V2X 8 C13</v>
      </c>
      <c r="BS12" s="50">
        <f t="shared" si="37"/>
        <v>0</v>
      </c>
      <c r="BT12" s="41">
        <f t="shared" si="38"/>
        <v>0</v>
      </c>
      <c r="BU12" s="51">
        <f t="shared" si="39"/>
        <v>0</v>
      </c>
      <c r="BV12" s="50" t="s">
        <v>308</v>
      </c>
      <c r="BW12" s="41" t="str">
        <f t="shared" si="40"/>
        <v>V2X 8 P13</v>
      </c>
      <c r="BX12" s="54">
        <f t="shared" si="47"/>
        <v>0</v>
      </c>
      <c r="BY12" s="55">
        <f t="shared" si="41"/>
        <v>0</v>
      </c>
      <c r="BZ12" s="51">
        <f t="shared" si="42"/>
        <v>0</v>
      </c>
    </row>
    <row r="13" spans="1:85">
      <c r="A13" s="115" t="s">
        <v>57</v>
      </c>
      <c r="B13" s="115">
        <v>14</v>
      </c>
      <c r="C13" s="115">
        <v>3.6500000953674299</v>
      </c>
      <c r="D13" s="115">
        <v>4.3499999046325701</v>
      </c>
      <c r="E13" s="115">
        <v>4.1999998092651403</v>
      </c>
      <c r="F13" s="115">
        <v>0</v>
      </c>
      <c r="G13" s="115">
        <v>0</v>
      </c>
      <c r="H13" s="115" t="s">
        <v>58</v>
      </c>
      <c r="I13" s="115">
        <v>14</v>
      </c>
      <c r="J13" s="115">
        <v>0</v>
      </c>
      <c r="K13" s="115">
        <v>0.10000000149011599</v>
      </c>
      <c r="L13" s="115">
        <v>5.0000000745058101E-2</v>
      </c>
      <c r="M13" s="115">
        <v>0</v>
      </c>
      <c r="N13" s="115">
        <v>0</v>
      </c>
      <c r="S13" s="143">
        <v>4</v>
      </c>
      <c r="T13" s="51" t="s">
        <v>307</v>
      </c>
      <c r="U13" s="49">
        <f t="shared" si="0"/>
        <v>14</v>
      </c>
      <c r="V13" s="49" t="str">
        <f t="shared" si="1"/>
        <v>V2X 4 C14</v>
      </c>
      <c r="W13" s="50">
        <f t="shared" si="2"/>
        <v>3.6500000953674299</v>
      </c>
      <c r="X13" s="41">
        <f t="shared" si="48"/>
        <v>4.3499999046325701</v>
      </c>
      <c r="Y13" s="51">
        <f t="shared" si="3"/>
        <v>4</v>
      </c>
      <c r="Z13" s="50" t="s">
        <v>308</v>
      </c>
      <c r="AA13" s="41" t="str">
        <f t="shared" si="4"/>
        <v>V2X 4 P14</v>
      </c>
      <c r="AB13" s="54">
        <f t="shared" si="43"/>
        <v>0</v>
      </c>
      <c r="AC13" s="55">
        <f t="shared" si="5"/>
        <v>0.10000000149011599</v>
      </c>
      <c r="AD13" s="41">
        <f t="shared" si="6"/>
        <v>5.0000000745057997E-2</v>
      </c>
      <c r="AE13" s="104">
        <f t="shared" si="7"/>
        <v>5</v>
      </c>
      <c r="AF13" s="51" t="s">
        <v>307</v>
      </c>
      <c r="AG13" s="49">
        <f t="shared" si="8"/>
        <v>14</v>
      </c>
      <c r="AH13" s="49" t="str">
        <f t="shared" si="9"/>
        <v>V2X 5 C14</v>
      </c>
      <c r="AI13" s="50">
        <f t="shared" si="10"/>
        <v>4.8499999046325701</v>
      </c>
      <c r="AJ13" s="41">
        <f t="shared" si="11"/>
        <v>5.8000001907348597</v>
      </c>
      <c r="AK13" s="51">
        <f t="shared" si="12"/>
        <v>5.3250000476837149</v>
      </c>
      <c r="AL13" s="50" t="s">
        <v>308</v>
      </c>
      <c r="AM13" s="41" t="str">
        <f t="shared" si="13"/>
        <v>V2X 5 P14</v>
      </c>
      <c r="AN13" s="54">
        <f t="shared" si="44"/>
        <v>0</v>
      </c>
      <c r="AO13" s="55">
        <f t="shared" si="14"/>
        <v>0</v>
      </c>
      <c r="AP13" s="51">
        <f t="shared" si="15"/>
        <v>0</v>
      </c>
      <c r="AQ13" s="104">
        <f t="shared" si="16"/>
        <v>6</v>
      </c>
      <c r="AR13" s="51" t="s">
        <v>307</v>
      </c>
      <c r="AS13" s="49">
        <f t="shared" si="17"/>
        <v>14</v>
      </c>
      <c r="AT13" s="49" t="str">
        <f t="shared" si="18"/>
        <v>V2X 6 C14</v>
      </c>
      <c r="AU13" s="50">
        <f t="shared" si="19"/>
        <v>5.3499999046325701</v>
      </c>
      <c r="AV13" s="41">
        <f t="shared" si="20"/>
        <v>6.4000000953674299</v>
      </c>
      <c r="AW13" s="51">
        <f t="shared" si="21"/>
        <v>5.875</v>
      </c>
      <c r="AX13" s="50" t="s">
        <v>308</v>
      </c>
      <c r="AY13" s="41" t="str">
        <f t="shared" si="22"/>
        <v>V2X 6 P14</v>
      </c>
      <c r="AZ13" s="54">
        <f t="shared" si="45"/>
        <v>0</v>
      </c>
      <c r="BA13" s="55">
        <f t="shared" si="23"/>
        <v>0</v>
      </c>
      <c r="BB13" s="51">
        <f t="shared" si="24"/>
        <v>0</v>
      </c>
      <c r="BC13" s="104">
        <f t="shared" si="25"/>
        <v>7</v>
      </c>
      <c r="BD13" s="51" t="s">
        <v>307</v>
      </c>
      <c r="BE13" s="49">
        <f t="shared" si="26"/>
        <v>14</v>
      </c>
      <c r="BF13" s="49" t="str">
        <f t="shared" si="27"/>
        <v>V2X 7 C14</v>
      </c>
      <c r="BG13" s="50">
        <f t="shared" si="28"/>
        <v>0</v>
      </c>
      <c r="BH13" s="41">
        <f t="shared" si="29"/>
        <v>0</v>
      </c>
      <c r="BI13" s="51">
        <f t="shared" si="30"/>
        <v>0</v>
      </c>
      <c r="BJ13" s="50" t="s">
        <v>308</v>
      </c>
      <c r="BK13" s="41" t="str">
        <f t="shared" si="31"/>
        <v>V2X 7 P14</v>
      </c>
      <c r="BL13" s="54">
        <f t="shared" si="46"/>
        <v>0</v>
      </c>
      <c r="BM13" s="55">
        <f t="shared" si="32"/>
        <v>0</v>
      </c>
      <c r="BN13" s="51">
        <f t="shared" si="33"/>
        <v>0</v>
      </c>
      <c r="BO13" s="104">
        <f t="shared" si="34"/>
        <v>8</v>
      </c>
      <c r="BP13" s="51" t="s">
        <v>307</v>
      </c>
      <c r="BQ13" s="49">
        <f t="shared" si="35"/>
        <v>14</v>
      </c>
      <c r="BR13" s="49" t="str">
        <f t="shared" si="36"/>
        <v>V2X 8 C14</v>
      </c>
      <c r="BS13" s="50">
        <f t="shared" si="37"/>
        <v>0</v>
      </c>
      <c r="BT13" s="41">
        <f t="shared" si="38"/>
        <v>0</v>
      </c>
      <c r="BU13" s="51">
        <f t="shared" si="39"/>
        <v>0</v>
      </c>
      <c r="BV13" s="50" t="s">
        <v>308</v>
      </c>
      <c r="BW13" s="41" t="str">
        <f t="shared" si="40"/>
        <v>V2X 8 P14</v>
      </c>
      <c r="BX13" s="54">
        <f t="shared" si="47"/>
        <v>0</v>
      </c>
      <c r="BY13" s="55">
        <f t="shared" si="41"/>
        <v>0</v>
      </c>
      <c r="BZ13" s="51">
        <f t="shared" si="42"/>
        <v>0</v>
      </c>
    </row>
    <row r="14" spans="1:85">
      <c r="A14" s="115" t="s">
        <v>59</v>
      </c>
      <c r="B14" s="115">
        <v>15</v>
      </c>
      <c r="C14" s="115">
        <v>2.75</v>
      </c>
      <c r="D14" s="115">
        <v>3.2000000476837198</v>
      </c>
      <c r="E14" s="115">
        <v>3.2000000476837198</v>
      </c>
      <c r="F14" s="115">
        <v>0</v>
      </c>
      <c r="G14" s="115">
        <v>0</v>
      </c>
      <c r="H14" s="115" t="s">
        <v>60</v>
      </c>
      <c r="I14" s="115">
        <v>15</v>
      </c>
      <c r="J14" s="115">
        <v>0</v>
      </c>
      <c r="K14" s="115">
        <v>0.15000000596046401</v>
      </c>
      <c r="L14" s="115">
        <v>5.0000000745058101E-2</v>
      </c>
      <c r="M14" s="115">
        <v>0</v>
      </c>
      <c r="N14" s="115">
        <v>430</v>
      </c>
      <c r="S14" s="143">
        <v>4</v>
      </c>
      <c r="T14" s="51" t="s">
        <v>307</v>
      </c>
      <c r="U14" s="49">
        <f t="shared" si="0"/>
        <v>15</v>
      </c>
      <c r="V14" s="49" t="str">
        <f t="shared" si="1"/>
        <v>V2X 4 C15</v>
      </c>
      <c r="W14" s="50">
        <f t="shared" si="2"/>
        <v>2.75</v>
      </c>
      <c r="X14" s="41">
        <f t="shared" si="48"/>
        <v>3.2000000476837198</v>
      </c>
      <c r="Y14" s="51">
        <f t="shared" si="3"/>
        <v>2.9750000238418597</v>
      </c>
      <c r="Z14" s="50" t="s">
        <v>308</v>
      </c>
      <c r="AA14" s="41" t="str">
        <f t="shared" si="4"/>
        <v>V2X 4 P15</v>
      </c>
      <c r="AB14" s="54">
        <f t="shared" si="43"/>
        <v>0</v>
      </c>
      <c r="AC14" s="55">
        <f t="shared" si="5"/>
        <v>0.15000000596046401</v>
      </c>
      <c r="AD14" s="41">
        <f t="shared" si="6"/>
        <v>7.5000002980232003E-2</v>
      </c>
      <c r="AE14" s="104">
        <f t="shared" si="7"/>
        <v>5</v>
      </c>
      <c r="AF14" s="51" t="s">
        <v>307</v>
      </c>
      <c r="AG14" s="49">
        <f t="shared" si="8"/>
        <v>15</v>
      </c>
      <c r="AH14" s="49" t="str">
        <f t="shared" si="9"/>
        <v>V2X 5 C15</v>
      </c>
      <c r="AI14" s="50">
        <f t="shared" si="10"/>
        <v>4</v>
      </c>
      <c r="AJ14" s="41">
        <f t="shared" si="11"/>
        <v>4.8000001907348597</v>
      </c>
      <c r="AK14" s="51">
        <f t="shared" si="12"/>
        <v>4.4000000953674299</v>
      </c>
      <c r="AL14" s="50" t="s">
        <v>308</v>
      </c>
      <c r="AM14" s="41" t="str">
        <f t="shared" si="13"/>
        <v>V2X 5 P15</v>
      </c>
      <c r="AN14" s="54">
        <f t="shared" si="44"/>
        <v>0</v>
      </c>
      <c r="AO14" s="55">
        <f t="shared" si="14"/>
        <v>0</v>
      </c>
      <c r="AP14" s="51">
        <f t="shared" si="15"/>
        <v>0</v>
      </c>
      <c r="AQ14" s="104">
        <f t="shared" si="16"/>
        <v>6</v>
      </c>
      <c r="AR14" s="51" t="s">
        <v>307</v>
      </c>
      <c r="AS14" s="49">
        <f t="shared" si="17"/>
        <v>15</v>
      </c>
      <c r="AT14" s="49" t="str">
        <f t="shared" si="18"/>
        <v>V2X 6 C15</v>
      </c>
      <c r="AU14" s="50">
        <f t="shared" si="19"/>
        <v>4.4499998092651403</v>
      </c>
      <c r="AV14" s="41">
        <f t="shared" si="20"/>
        <v>5.1999998092651403</v>
      </c>
      <c r="AW14" s="51">
        <f t="shared" si="21"/>
        <v>4.8249998092651403</v>
      </c>
      <c r="AX14" s="50" t="s">
        <v>308</v>
      </c>
      <c r="AY14" s="41" t="str">
        <f t="shared" si="22"/>
        <v>V2X 6 P15</v>
      </c>
      <c r="AZ14" s="54">
        <f t="shared" si="45"/>
        <v>0</v>
      </c>
      <c r="BA14" s="55">
        <f t="shared" si="23"/>
        <v>0</v>
      </c>
      <c r="BB14" s="51">
        <f t="shared" si="24"/>
        <v>0</v>
      </c>
      <c r="BC14" s="104">
        <f t="shared" si="25"/>
        <v>7</v>
      </c>
      <c r="BD14" s="51" t="s">
        <v>307</v>
      </c>
      <c r="BE14" s="49">
        <f t="shared" si="26"/>
        <v>15</v>
      </c>
      <c r="BF14" s="49" t="str">
        <f t="shared" si="27"/>
        <v>V2X 7 C15</v>
      </c>
      <c r="BG14" s="50">
        <f t="shared" si="28"/>
        <v>4.8499999046325701</v>
      </c>
      <c r="BH14" s="41">
        <f t="shared" si="29"/>
        <v>5.8000001907348597</v>
      </c>
      <c r="BI14" s="51">
        <f t="shared" si="30"/>
        <v>5.3250000476837149</v>
      </c>
      <c r="BJ14" s="50" t="s">
        <v>308</v>
      </c>
      <c r="BK14" s="41" t="str">
        <f t="shared" si="31"/>
        <v>V2X 7 P15</v>
      </c>
      <c r="BL14" s="54">
        <f t="shared" si="46"/>
        <v>5.0000000745058101E-2</v>
      </c>
      <c r="BM14" s="55">
        <f t="shared" si="32"/>
        <v>0.44999998807907099</v>
      </c>
      <c r="BN14" s="51">
        <f t="shared" si="33"/>
        <v>0.24999999441206455</v>
      </c>
      <c r="BO14" s="104">
        <f t="shared" si="34"/>
        <v>8</v>
      </c>
      <c r="BP14" s="51" t="s">
        <v>307</v>
      </c>
      <c r="BQ14" s="49">
        <f t="shared" si="35"/>
        <v>15</v>
      </c>
      <c r="BR14" s="49" t="str">
        <f t="shared" si="36"/>
        <v>V2X 8 C15</v>
      </c>
      <c r="BS14" s="50">
        <f t="shared" si="37"/>
        <v>5.1999998092651403</v>
      </c>
      <c r="BT14" s="41">
        <f t="shared" si="38"/>
        <v>6.1999998092651403</v>
      </c>
      <c r="BU14" s="51">
        <f t="shared" si="39"/>
        <v>5.6999998092651403</v>
      </c>
      <c r="BV14" s="50" t="s">
        <v>308</v>
      </c>
      <c r="BW14" s="41" t="str">
        <f t="shared" si="40"/>
        <v>V2X 8 P15</v>
      </c>
      <c r="BX14" s="54">
        <f t="shared" si="47"/>
        <v>5.0000000745058101E-2</v>
      </c>
      <c r="BY14" s="55">
        <f t="shared" si="41"/>
        <v>0.44999998807907099</v>
      </c>
      <c r="BZ14" s="51">
        <f t="shared" si="42"/>
        <v>0.24999999441206455</v>
      </c>
    </row>
    <row r="15" spans="1:85">
      <c r="A15" s="115" t="s">
        <v>61</v>
      </c>
      <c r="B15" s="115">
        <v>16</v>
      </c>
      <c r="C15" s="115">
        <v>1.8999999761581401</v>
      </c>
      <c r="D15" s="115">
        <v>2.25</v>
      </c>
      <c r="E15" s="115">
        <v>2.3499999046325701</v>
      </c>
      <c r="F15" s="115">
        <v>0</v>
      </c>
      <c r="G15" s="115">
        <v>0</v>
      </c>
      <c r="H15" s="115" t="s">
        <v>62</v>
      </c>
      <c r="I15" s="115">
        <v>16</v>
      </c>
      <c r="J15" s="115">
        <v>5.0000000745058101E-2</v>
      </c>
      <c r="K15" s="115">
        <v>0.20000000298023199</v>
      </c>
      <c r="L15" s="115">
        <v>0.15000000596046401</v>
      </c>
      <c r="M15" s="115">
        <v>0</v>
      </c>
      <c r="N15" s="115">
        <v>8200</v>
      </c>
      <c r="S15" s="143">
        <v>4</v>
      </c>
      <c r="T15" s="51" t="s">
        <v>307</v>
      </c>
      <c r="U15" s="49">
        <f t="shared" si="0"/>
        <v>16</v>
      </c>
      <c r="V15" s="49" t="str">
        <f t="shared" si="1"/>
        <v>V2X 4 C16</v>
      </c>
      <c r="W15" s="50">
        <f t="shared" si="2"/>
        <v>1.8999999761581401</v>
      </c>
      <c r="X15" s="41">
        <f t="shared" si="48"/>
        <v>2.25</v>
      </c>
      <c r="Y15" s="51">
        <f t="shared" si="3"/>
        <v>2.0749999880790702</v>
      </c>
      <c r="Z15" s="50" t="s">
        <v>308</v>
      </c>
      <c r="AA15" s="41" t="str">
        <f t="shared" si="4"/>
        <v>V2X 4 P16</v>
      </c>
      <c r="AB15" s="54">
        <f t="shared" si="43"/>
        <v>5.0000000745058101E-2</v>
      </c>
      <c r="AC15" s="55">
        <f t="shared" si="5"/>
        <v>0.20000000298023199</v>
      </c>
      <c r="AD15" s="41">
        <f t="shared" si="6"/>
        <v>0.12500000186264504</v>
      </c>
      <c r="AE15" s="104">
        <f t="shared" si="7"/>
        <v>5</v>
      </c>
      <c r="AF15" s="51" t="s">
        <v>307</v>
      </c>
      <c r="AG15" s="49">
        <f t="shared" si="8"/>
        <v>16</v>
      </c>
      <c r="AH15" s="49" t="str">
        <f t="shared" si="9"/>
        <v>V2X 5 C16</v>
      </c>
      <c r="AI15" s="50">
        <f t="shared" si="10"/>
        <v>3.25</v>
      </c>
      <c r="AJ15" s="41">
        <f t="shared" si="11"/>
        <v>3.75</v>
      </c>
      <c r="AK15" s="51">
        <f t="shared" si="12"/>
        <v>3.5</v>
      </c>
      <c r="AL15" s="50" t="s">
        <v>308</v>
      </c>
      <c r="AM15" s="41" t="str">
        <f t="shared" si="13"/>
        <v>V2X 5 P16</v>
      </c>
      <c r="AN15" s="54">
        <f t="shared" si="44"/>
        <v>5.0000000745058101E-2</v>
      </c>
      <c r="AO15" s="55">
        <f t="shared" si="14"/>
        <v>0.20000000298023199</v>
      </c>
      <c r="AP15" s="51">
        <f t="shared" si="15"/>
        <v>0.12500000186264504</v>
      </c>
      <c r="AQ15" s="104">
        <f t="shared" si="16"/>
        <v>6</v>
      </c>
      <c r="AR15" s="51" t="s">
        <v>307</v>
      </c>
      <c r="AS15" s="49">
        <f t="shared" si="17"/>
        <v>16</v>
      </c>
      <c r="AT15" s="49" t="str">
        <f t="shared" si="18"/>
        <v>V2X 6 C16</v>
      </c>
      <c r="AU15" s="50">
        <f t="shared" si="19"/>
        <v>3.6500000953674299</v>
      </c>
      <c r="AV15" s="41">
        <f t="shared" si="20"/>
        <v>4.3000001907348597</v>
      </c>
      <c r="AW15" s="51">
        <f t="shared" si="21"/>
        <v>3.9750001430511448</v>
      </c>
      <c r="AX15" s="50" t="s">
        <v>308</v>
      </c>
      <c r="AY15" s="41" t="str">
        <f t="shared" si="22"/>
        <v>V2X 6 P16</v>
      </c>
      <c r="AZ15" s="54">
        <f t="shared" si="45"/>
        <v>5.0000000745058101E-2</v>
      </c>
      <c r="BA15" s="55">
        <f t="shared" si="23"/>
        <v>0.25</v>
      </c>
      <c r="BB15" s="51">
        <f t="shared" si="24"/>
        <v>0.15000000037252906</v>
      </c>
      <c r="BC15" s="104">
        <f t="shared" si="25"/>
        <v>7</v>
      </c>
      <c r="BD15" s="51" t="s">
        <v>307</v>
      </c>
      <c r="BE15" s="49">
        <f t="shared" si="26"/>
        <v>16</v>
      </c>
      <c r="BF15" s="49" t="str">
        <f t="shared" si="27"/>
        <v>V2X 7 C16</v>
      </c>
      <c r="BG15" s="50">
        <f t="shared" si="28"/>
        <v>4.0999999046325701</v>
      </c>
      <c r="BH15" s="41">
        <f t="shared" si="29"/>
        <v>4.9000000953674299</v>
      </c>
      <c r="BI15" s="51">
        <f t="shared" si="30"/>
        <v>4.5</v>
      </c>
      <c r="BJ15" s="50" t="s">
        <v>308</v>
      </c>
      <c r="BK15" s="41" t="str">
        <f t="shared" si="31"/>
        <v>V2X 7 P16</v>
      </c>
      <c r="BL15" s="54">
        <f t="shared" si="46"/>
        <v>5.0000000745058101E-2</v>
      </c>
      <c r="BM15" s="55">
        <f t="shared" si="32"/>
        <v>0.44999998807907099</v>
      </c>
      <c r="BN15" s="51">
        <f t="shared" si="33"/>
        <v>0.24999999441206455</v>
      </c>
      <c r="BO15" s="104">
        <f t="shared" si="34"/>
        <v>8</v>
      </c>
      <c r="BP15" s="51" t="s">
        <v>307</v>
      </c>
      <c r="BQ15" s="49">
        <f t="shared" si="35"/>
        <v>16</v>
      </c>
      <c r="BR15" s="49" t="str">
        <f t="shared" si="36"/>
        <v>V2X 8 C16</v>
      </c>
      <c r="BS15" s="50">
        <f t="shared" si="37"/>
        <v>4.4499998092651403</v>
      </c>
      <c r="BT15" s="41">
        <f t="shared" si="38"/>
        <v>5.3000001907348597</v>
      </c>
      <c r="BU15" s="51">
        <f t="shared" si="39"/>
        <v>4.875</v>
      </c>
      <c r="BV15" s="50" t="s">
        <v>308</v>
      </c>
      <c r="BW15" s="41" t="str">
        <f t="shared" si="40"/>
        <v>V2X 8 P16</v>
      </c>
      <c r="BX15" s="54">
        <f t="shared" si="47"/>
        <v>0.15000000596046401</v>
      </c>
      <c r="BY15" s="55">
        <f t="shared" si="41"/>
        <v>0.55000001192092896</v>
      </c>
      <c r="BZ15" s="51">
        <f t="shared" si="42"/>
        <v>0.35000000894069649</v>
      </c>
    </row>
    <row r="16" spans="1:85">
      <c r="A16" s="115" t="s">
        <v>63</v>
      </c>
      <c r="B16" s="115">
        <v>17</v>
      </c>
      <c r="C16" s="115">
        <v>1.25</v>
      </c>
      <c r="D16" s="115">
        <v>1.6000000238418599</v>
      </c>
      <c r="E16" s="115">
        <v>1.6499999761581401</v>
      </c>
      <c r="F16" s="115">
        <v>0</v>
      </c>
      <c r="G16" s="115">
        <v>0</v>
      </c>
      <c r="H16" s="115" t="s">
        <v>64</v>
      </c>
      <c r="I16" s="115">
        <v>17</v>
      </c>
      <c r="J16" s="115">
        <v>0.30000001192092901</v>
      </c>
      <c r="K16" s="115">
        <v>0.64999997615814198</v>
      </c>
      <c r="L16" s="115">
        <v>0.44999998807907099</v>
      </c>
      <c r="M16" s="115">
        <v>500</v>
      </c>
      <c r="N16" s="115">
        <v>15230</v>
      </c>
      <c r="S16" s="143">
        <v>4</v>
      </c>
      <c r="T16" s="51" t="s">
        <v>307</v>
      </c>
      <c r="U16" s="49">
        <f t="shared" si="0"/>
        <v>17</v>
      </c>
      <c r="V16" s="49" t="str">
        <f t="shared" si="1"/>
        <v>V2X 4 C17</v>
      </c>
      <c r="W16" s="50">
        <f t="shared" si="2"/>
        <v>1.25</v>
      </c>
      <c r="X16" s="41">
        <f t="shared" si="48"/>
        <v>1.6000000238418599</v>
      </c>
      <c r="Y16" s="51">
        <f t="shared" si="3"/>
        <v>1.4250000119209298</v>
      </c>
      <c r="Z16" s="50" t="s">
        <v>308</v>
      </c>
      <c r="AA16" s="41" t="str">
        <f t="shared" si="4"/>
        <v>V2X 4 P17</v>
      </c>
      <c r="AB16" s="54">
        <f t="shared" si="43"/>
        <v>0.30000001192092901</v>
      </c>
      <c r="AC16" s="55">
        <f t="shared" si="5"/>
        <v>0.64999997615814198</v>
      </c>
      <c r="AD16" s="41">
        <f t="shared" si="6"/>
        <v>0.47499999403953552</v>
      </c>
      <c r="AE16" s="104">
        <f t="shared" si="7"/>
        <v>5</v>
      </c>
      <c r="AF16" s="51" t="s">
        <v>307</v>
      </c>
      <c r="AG16" s="49">
        <f t="shared" si="8"/>
        <v>17</v>
      </c>
      <c r="AH16" s="49" t="str">
        <f t="shared" si="9"/>
        <v>V2X 5 C17</v>
      </c>
      <c r="AI16" s="50">
        <f t="shared" si="10"/>
        <v>2.5499999523162802</v>
      </c>
      <c r="AJ16" s="41">
        <f t="shared" si="11"/>
        <v>3</v>
      </c>
      <c r="AK16" s="51">
        <f t="shared" si="12"/>
        <v>2.7749999761581403</v>
      </c>
      <c r="AL16" s="50" t="s">
        <v>308</v>
      </c>
      <c r="AM16" s="41" t="str">
        <f t="shared" si="13"/>
        <v>V2X 5 P17</v>
      </c>
      <c r="AN16" s="54">
        <f t="shared" si="44"/>
        <v>0.30000001192092901</v>
      </c>
      <c r="AO16" s="55">
        <f t="shared" si="14"/>
        <v>0.64999997615814198</v>
      </c>
      <c r="AP16" s="51">
        <f t="shared" si="15"/>
        <v>0.47499999403953552</v>
      </c>
      <c r="AQ16" s="104">
        <f t="shared" si="16"/>
        <v>6</v>
      </c>
      <c r="AR16" s="51" t="s">
        <v>307</v>
      </c>
      <c r="AS16" s="49">
        <f t="shared" si="17"/>
        <v>17</v>
      </c>
      <c r="AT16" s="49" t="str">
        <f t="shared" si="18"/>
        <v>V2X 6 C17</v>
      </c>
      <c r="AU16" s="50">
        <f t="shared" si="19"/>
        <v>3</v>
      </c>
      <c r="AV16" s="41">
        <f t="shared" si="20"/>
        <v>3.5</v>
      </c>
      <c r="AW16" s="51">
        <f t="shared" si="21"/>
        <v>3.25</v>
      </c>
      <c r="AX16" s="50" t="s">
        <v>308</v>
      </c>
      <c r="AY16" s="41" t="str">
        <f t="shared" si="22"/>
        <v>V2X 6 P17</v>
      </c>
      <c r="AZ16" s="54">
        <f t="shared" si="45"/>
        <v>0.34999999403953602</v>
      </c>
      <c r="BA16" s="55">
        <f t="shared" si="23"/>
        <v>0.75</v>
      </c>
      <c r="BB16" s="51">
        <f t="shared" si="24"/>
        <v>0.54999999701976798</v>
      </c>
      <c r="BC16" s="104">
        <f t="shared" si="25"/>
        <v>7</v>
      </c>
      <c r="BD16" s="51" t="s">
        <v>307</v>
      </c>
      <c r="BE16" s="49">
        <f t="shared" si="26"/>
        <v>17</v>
      </c>
      <c r="BF16" s="49" t="str">
        <f t="shared" si="27"/>
        <v>V2X 7 C17</v>
      </c>
      <c r="BG16" s="50">
        <f t="shared" si="28"/>
        <v>3.4500000476837198</v>
      </c>
      <c r="BH16" s="41">
        <f t="shared" si="29"/>
        <v>4.0999999046325701</v>
      </c>
      <c r="BI16" s="51">
        <f t="shared" si="30"/>
        <v>3.7749999761581448</v>
      </c>
      <c r="BJ16" s="50" t="s">
        <v>308</v>
      </c>
      <c r="BK16" s="41" t="str">
        <f t="shared" si="31"/>
        <v>V2X 7 P17</v>
      </c>
      <c r="BL16" s="54">
        <f t="shared" si="46"/>
        <v>0.34999999403953602</v>
      </c>
      <c r="BM16" s="55">
        <f t="shared" si="32"/>
        <v>0.75</v>
      </c>
      <c r="BN16" s="51">
        <f t="shared" si="33"/>
        <v>0.54999999701976798</v>
      </c>
      <c r="BO16" s="104">
        <f t="shared" si="34"/>
        <v>8</v>
      </c>
      <c r="BP16" s="51" t="s">
        <v>307</v>
      </c>
      <c r="BQ16" s="49">
        <f t="shared" si="35"/>
        <v>17</v>
      </c>
      <c r="BR16" s="49" t="str">
        <f t="shared" si="36"/>
        <v>V2X 8 C17</v>
      </c>
      <c r="BS16" s="50">
        <f t="shared" si="37"/>
        <v>3.7999999523162802</v>
      </c>
      <c r="BT16" s="41">
        <f t="shared" si="38"/>
        <v>4.5500001907348597</v>
      </c>
      <c r="BU16" s="51">
        <f t="shared" si="39"/>
        <v>4.1750000715255702</v>
      </c>
      <c r="BV16" s="50" t="s">
        <v>308</v>
      </c>
      <c r="BW16" s="41" t="str">
        <f t="shared" si="40"/>
        <v>V2X 8 P17</v>
      </c>
      <c r="BX16" s="54">
        <f t="shared" si="47"/>
        <v>0.44999998807907099</v>
      </c>
      <c r="BY16" s="55">
        <f t="shared" si="41"/>
        <v>0.85000002384185802</v>
      </c>
      <c r="BZ16" s="51">
        <f t="shared" si="42"/>
        <v>0.65000000596046448</v>
      </c>
    </row>
    <row r="17" spans="1:78">
      <c r="A17" s="115" t="s">
        <v>65</v>
      </c>
      <c r="B17" s="115">
        <v>18</v>
      </c>
      <c r="C17" s="115">
        <v>0.85000002384185802</v>
      </c>
      <c r="D17" s="115">
        <v>1.1499999761581401</v>
      </c>
      <c r="E17" s="115">
        <v>1.1499999761581401</v>
      </c>
      <c r="F17" s="115">
        <v>0</v>
      </c>
      <c r="G17" s="115">
        <v>1000</v>
      </c>
      <c r="H17" s="115" t="s">
        <v>66</v>
      </c>
      <c r="I17" s="115">
        <v>18</v>
      </c>
      <c r="J17" s="115">
        <v>0.89999997615814198</v>
      </c>
      <c r="K17" s="115">
        <v>1.20000004768372</v>
      </c>
      <c r="L17" s="115">
        <v>0.94999998807907104</v>
      </c>
      <c r="M17" s="115">
        <v>0</v>
      </c>
      <c r="N17" s="115">
        <v>10535</v>
      </c>
      <c r="S17" s="143">
        <v>4</v>
      </c>
      <c r="T17" s="51" t="s">
        <v>307</v>
      </c>
      <c r="U17" s="49">
        <f t="shared" si="0"/>
        <v>18</v>
      </c>
      <c r="V17" s="49" t="str">
        <f t="shared" si="1"/>
        <v>V2X 4 C18</v>
      </c>
      <c r="W17" s="50">
        <f t="shared" si="2"/>
        <v>0.85000002384185802</v>
      </c>
      <c r="X17" s="41">
        <f t="shared" si="48"/>
        <v>1.1499999761581401</v>
      </c>
      <c r="Y17" s="51">
        <f t="shared" si="3"/>
        <v>0.99999999999999911</v>
      </c>
      <c r="Z17" s="50" t="s">
        <v>308</v>
      </c>
      <c r="AA17" s="41" t="str">
        <f t="shared" si="4"/>
        <v>V2X 4 P18</v>
      </c>
      <c r="AB17" s="54">
        <f t="shared" si="43"/>
        <v>0.89999997615814198</v>
      </c>
      <c r="AC17" s="55">
        <f t="shared" si="5"/>
        <v>1.20000004768372</v>
      </c>
      <c r="AD17" s="41">
        <f t="shared" si="6"/>
        <v>1.050000011920931</v>
      </c>
      <c r="AE17" s="104">
        <f t="shared" si="7"/>
        <v>5</v>
      </c>
      <c r="AF17" s="51" t="s">
        <v>307</v>
      </c>
      <c r="AG17" s="49">
        <f t="shared" si="8"/>
        <v>18</v>
      </c>
      <c r="AH17" s="49" t="str">
        <f t="shared" si="9"/>
        <v>V2X 5 C18</v>
      </c>
      <c r="AI17" s="50">
        <f t="shared" si="10"/>
        <v>2</v>
      </c>
      <c r="AJ17" s="41">
        <f t="shared" si="11"/>
        <v>2.4000000953674299</v>
      </c>
      <c r="AK17" s="51">
        <f t="shared" si="12"/>
        <v>2.2000000476837149</v>
      </c>
      <c r="AL17" s="50" t="s">
        <v>308</v>
      </c>
      <c r="AM17" s="41" t="str">
        <f t="shared" si="13"/>
        <v>V2X 5 P18</v>
      </c>
      <c r="AN17" s="54">
        <f t="shared" si="44"/>
        <v>0.75</v>
      </c>
      <c r="AO17" s="55">
        <f t="shared" si="14"/>
        <v>1.1000000238418599</v>
      </c>
      <c r="AP17" s="51">
        <f t="shared" si="15"/>
        <v>0.92500001192092995</v>
      </c>
      <c r="AQ17" s="104">
        <f t="shared" si="16"/>
        <v>6</v>
      </c>
      <c r="AR17" s="51" t="s">
        <v>307</v>
      </c>
      <c r="AS17" s="49">
        <f t="shared" si="17"/>
        <v>18</v>
      </c>
      <c r="AT17" s="49" t="str">
        <f t="shared" si="18"/>
        <v>V2X 6 C18</v>
      </c>
      <c r="AU17" s="50">
        <f t="shared" si="19"/>
        <v>2.5</v>
      </c>
      <c r="AV17" s="41">
        <f t="shared" si="20"/>
        <v>2.9000000953674299</v>
      </c>
      <c r="AW17" s="51">
        <f t="shared" si="21"/>
        <v>2.7000000476837149</v>
      </c>
      <c r="AX17" s="50" t="s">
        <v>308</v>
      </c>
      <c r="AY17" s="41" t="str">
        <f t="shared" si="22"/>
        <v>V2X 6 P18</v>
      </c>
      <c r="AZ17" s="54">
        <f t="shared" si="45"/>
        <v>0.80000001192092896</v>
      </c>
      <c r="BA17" s="55">
        <f t="shared" si="23"/>
        <v>1.20000004768372</v>
      </c>
      <c r="BB17" s="51">
        <f t="shared" si="24"/>
        <v>1.0000000298023246</v>
      </c>
      <c r="BC17" s="104">
        <f t="shared" si="25"/>
        <v>7</v>
      </c>
      <c r="BD17" s="51" t="s">
        <v>307</v>
      </c>
      <c r="BE17" s="49">
        <f t="shared" si="26"/>
        <v>18</v>
      </c>
      <c r="BF17" s="49" t="str">
        <f t="shared" si="27"/>
        <v>V2X 7 C18</v>
      </c>
      <c r="BG17" s="50">
        <f t="shared" si="28"/>
        <v>2.9500000476837198</v>
      </c>
      <c r="BH17" s="41">
        <f t="shared" si="29"/>
        <v>3.5</v>
      </c>
      <c r="BI17" s="51">
        <f t="shared" si="30"/>
        <v>3.2250000238418597</v>
      </c>
      <c r="BJ17" s="50" t="s">
        <v>308</v>
      </c>
      <c r="BK17" s="41" t="str">
        <f t="shared" si="31"/>
        <v>V2X 7 P18</v>
      </c>
      <c r="BL17" s="54">
        <f t="shared" si="46"/>
        <v>0.80000001192092896</v>
      </c>
      <c r="BM17" s="55">
        <f t="shared" si="32"/>
        <v>1.20000004768372</v>
      </c>
      <c r="BN17" s="51">
        <f t="shared" si="33"/>
        <v>1.0000000298023246</v>
      </c>
      <c r="BO17" s="104">
        <f t="shared" si="34"/>
        <v>8</v>
      </c>
      <c r="BP17" s="51" t="s">
        <v>307</v>
      </c>
      <c r="BQ17" s="49">
        <f t="shared" si="35"/>
        <v>18</v>
      </c>
      <c r="BR17" s="49" t="str">
        <f t="shared" si="36"/>
        <v>V2X 8 C18</v>
      </c>
      <c r="BS17" s="50">
        <f t="shared" si="37"/>
        <v>3.2999999523162802</v>
      </c>
      <c r="BT17" s="41">
        <f t="shared" si="38"/>
        <v>3.9500000476837198</v>
      </c>
      <c r="BU17" s="51">
        <f t="shared" si="39"/>
        <v>3.625</v>
      </c>
      <c r="BV17" s="50" t="s">
        <v>308</v>
      </c>
      <c r="BW17" s="41" t="str">
        <f t="shared" si="40"/>
        <v>V2X 8 P18</v>
      </c>
      <c r="BX17" s="54">
        <f t="shared" si="47"/>
        <v>0.89999997615814198</v>
      </c>
      <c r="BY17" s="55">
        <f t="shared" si="41"/>
        <v>1.29999995231628</v>
      </c>
      <c r="BZ17" s="51">
        <f t="shared" si="42"/>
        <v>1.0999999642372109</v>
      </c>
    </row>
    <row r="18" spans="1:78">
      <c r="A18" s="115" t="s">
        <v>67</v>
      </c>
      <c r="B18" s="115">
        <v>19</v>
      </c>
      <c r="C18" s="115">
        <v>0.55000001192092896</v>
      </c>
      <c r="D18" s="115">
        <v>0.85000002384185802</v>
      </c>
      <c r="E18" s="115">
        <v>0.85000002384185802</v>
      </c>
      <c r="F18" s="115">
        <v>0</v>
      </c>
      <c r="G18" s="115">
        <v>225</v>
      </c>
      <c r="H18" s="115" t="s">
        <v>68</v>
      </c>
      <c r="I18" s="115">
        <v>19</v>
      </c>
      <c r="J18" s="115">
        <v>1.6000000238418599</v>
      </c>
      <c r="K18" s="115">
        <v>1.95000004768372</v>
      </c>
      <c r="L18" s="115">
        <v>1.6499999761581401</v>
      </c>
      <c r="M18" s="115">
        <v>0</v>
      </c>
      <c r="N18" s="115">
        <v>117</v>
      </c>
      <c r="S18" s="143">
        <v>4</v>
      </c>
      <c r="T18" s="51" t="s">
        <v>307</v>
      </c>
      <c r="U18" s="49">
        <f t="shared" si="0"/>
        <v>19</v>
      </c>
      <c r="V18" s="49" t="str">
        <f t="shared" si="1"/>
        <v>V2X 4 C19</v>
      </c>
      <c r="W18" s="50">
        <f t="shared" si="2"/>
        <v>0.55000001192092896</v>
      </c>
      <c r="X18" s="41">
        <f t="shared" si="48"/>
        <v>0.85000002384185802</v>
      </c>
      <c r="Y18" s="51">
        <f t="shared" si="3"/>
        <v>0.70000001788139343</v>
      </c>
      <c r="Z18" s="50" t="s">
        <v>308</v>
      </c>
      <c r="AA18" s="41" t="str">
        <f t="shared" si="4"/>
        <v>V2X 4 P19</v>
      </c>
      <c r="AB18" s="54">
        <f t="shared" si="43"/>
        <v>1.6000000238418599</v>
      </c>
      <c r="AC18" s="55">
        <f t="shared" si="5"/>
        <v>1.95000004768372</v>
      </c>
      <c r="AD18" s="41">
        <f t="shared" si="6"/>
        <v>1.77500003576279</v>
      </c>
      <c r="AE18" s="104">
        <f t="shared" si="7"/>
        <v>5</v>
      </c>
      <c r="AF18" s="51" t="s">
        <v>307</v>
      </c>
      <c r="AG18" s="49">
        <f t="shared" si="8"/>
        <v>19</v>
      </c>
      <c r="AH18" s="49" t="str">
        <f t="shared" si="9"/>
        <v>V2X 5 C19</v>
      </c>
      <c r="AI18" s="50">
        <f t="shared" si="10"/>
        <v>1.6000000238418599</v>
      </c>
      <c r="AJ18" s="41">
        <f t="shared" si="11"/>
        <v>1.95000004768372</v>
      </c>
      <c r="AK18" s="51">
        <f t="shared" si="12"/>
        <v>1.77500003576279</v>
      </c>
      <c r="AL18" s="50" t="s">
        <v>308</v>
      </c>
      <c r="AM18" s="41" t="str">
        <f t="shared" si="13"/>
        <v>V2X 5 P19</v>
      </c>
      <c r="AN18" s="54">
        <f t="shared" si="44"/>
        <v>1.29999995231628</v>
      </c>
      <c r="AO18" s="55">
        <f t="shared" si="14"/>
        <v>1.6499999761581401</v>
      </c>
      <c r="AP18" s="51">
        <f t="shared" si="15"/>
        <v>1.47499996423721</v>
      </c>
      <c r="AQ18" s="104">
        <f t="shared" si="16"/>
        <v>6</v>
      </c>
      <c r="AR18" s="51" t="s">
        <v>307</v>
      </c>
      <c r="AS18" s="49">
        <f t="shared" si="17"/>
        <v>19</v>
      </c>
      <c r="AT18" s="49" t="str">
        <f t="shared" si="18"/>
        <v>V2X 6 C19</v>
      </c>
      <c r="AU18" s="50">
        <f t="shared" si="19"/>
        <v>2.0499999523162802</v>
      </c>
      <c r="AV18" s="41">
        <f t="shared" si="20"/>
        <v>2.4500000476837198</v>
      </c>
      <c r="AW18" s="51">
        <f t="shared" si="21"/>
        <v>2.25</v>
      </c>
      <c r="AX18" s="50" t="s">
        <v>308</v>
      </c>
      <c r="AY18" s="41" t="str">
        <f t="shared" si="22"/>
        <v>V2X 6 P19</v>
      </c>
      <c r="AZ18" s="54">
        <f t="shared" si="45"/>
        <v>1.3500000238418599</v>
      </c>
      <c r="BA18" s="55">
        <f t="shared" si="23"/>
        <v>1.75</v>
      </c>
      <c r="BB18" s="51">
        <f t="shared" si="24"/>
        <v>1.5500000119209298</v>
      </c>
      <c r="BC18" s="104">
        <f t="shared" si="25"/>
        <v>7</v>
      </c>
      <c r="BD18" s="51" t="s">
        <v>307</v>
      </c>
      <c r="BE18" s="49">
        <f t="shared" si="26"/>
        <v>19</v>
      </c>
      <c r="BF18" s="49" t="str">
        <f t="shared" si="27"/>
        <v>V2X 7 C19</v>
      </c>
      <c r="BG18" s="50">
        <f t="shared" si="28"/>
        <v>2.5</v>
      </c>
      <c r="BH18" s="41">
        <f t="shared" si="29"/>
        <v>3</v>
      </c>
      <c r="BI18" s="51">
        <f t="shared" si="30"/>
        <v>2.75</v>
      </c>
      <c r="BJ18" s="50" t="s">
        <v>308</v>
      </c>
      <c r="BK18" s="41" t="str">
        <f t="shared" si="31"/>
        <v>V2X 7 P19</v>
      </c>
      <c r="BL18" s="54">
        <f t="shared" si="46"/>
        <v>1.3500000238418599</v>
      </c>
      <c r="BM18" s="55">
        <f t="shared" si="32"/>
        <v>1.75</v>
      </c>
      <c r="BN18" s="51">
        <f t="shared" si="33"/>
        <v>1.5500000119209298</v>
      </c>
      <c r="BO18" s="104">
        <f t="shared" si="34"/>
        <v>8</v>
      </c>
      <c r="BP18" s="51" t="s">
        <v>307</v>
      </c>
      <c r="BQ18" s="49">
        <f t="shared" si="35"/>
        <v>19</v>
      </c>
      <c r="BR18" s="49" t="str">
        <f t="shared" si="36"/>
        <v>V2X 8 C19</v>
      </c>
      <c r="BS18" s="50">
        <f t="shared" si="37"/>
        <v>2.9000000953674299</v>
      </c>
      <c r="BT18" s="41">
        <f t="shared" si="38"/>
        <v>3.4500000476837198</v>
      </c>
      <c r="BU18" s="51">
        <f t="shared" si="39"/>
        <v>3.1750000715255746</v>
      </c>
      <c r="BV18" s="50" t="s">
        <v>308</v>
      </c>
      <c r="BW18" s="41" t="str">
        <f t="shared" si="40"/>
        <v>V2X 8 P19</v>
      </c>
      <c r="BX18" s="54">
        <f t="shared" si="47"/>
        <v>1.3999999761581401</v>
      </c>
      <c r="BY18" s="55">
        <f t="shared" si="41"/>
        <v>1.79999995231628</v>
      </c>
      <c r="BZ18" s="51">
        <f t="shared" si="42"/>
        <v>1.59999996423721</v>
      </c>
    </row>
    <row r="19" spans="1:78">
      <c r="A19" s="115" t="s">
        <v>69</v>
      </c>
      <c r="B19" s="115">
        <v>20</v>
      </c>
      <c r="C19" s="115">
        <v>0.34999999403953602</v>
      </c>
      <c r="D19" s="115">
        <v>0.64999997615814198</v>
      </c>
      <c r="E19" s="115">
        <v>0.60000002384185802</v>
      </c>
      <c r="F19" s="115">
        <v>6000</v>
      </c>
      <c r="G19" s="115">
        <v>4801</v>
      </c>
      <c r="H19" s="115" t="s">
        <v>70</v>
      </c>
      <c r="I19" s="115">
        <v>20</v>
      </c>
      <c r="J19" s="115">
        <v>2.4000000953674299</v>
      </c>
      <c r="K19" s="115">
        <v>2.75</v>
      </c>
      <c r="L19" s="115">
        <v>2.4500000476837198</v>
      </c>
      <c r="M19" s="115">
        <v>0</v>
      </c>
      <c r="N19" s="115">
        <v>1129</v>
      </c>
      <c r="S19" s="143">
        <v>4</v>
      </c>
      <c r="T19" s="51" t="s">
        <v>307</v>
      </c>
      <c r="U19" s="49">
        <f t="shared" si="0"/>
        <v>20</v>
      </c>
      <c r="V19" s="49" t="str">
        <f t="shared" si="1"/>
        <v>V2X 4 C20</v>
      </c>
      <c r="W19" s="50">
        <f t="shared" si="2"/>
        <v>0.34999999403953602</v>
      </c>
      <c r="X19" s="41">
        <f t="shared" si="48"/>
        <v>0.64999997615814198</v>
      </c>
      <c r="Y19" s="51">
        <f t="shared" si="3"/>
        <v>0.49999998509883903</v>
      </c>
      <c r="Z19" s="50" t="s">
        <v>308</v>
      </c>
      <c r="AA19" s="41" t="str">
        <f t="shared" si="4"/>
        <v>V2X 4 P20</v>
      </c>
      <c r="AB19" s="54">
        <f t="shared" si="43"/>
        <v>2.4000000953674299</v>
      </c>
      <c r="AC19" s="55">
        <f t="shared" si="5"/>
        <v>2.75</v>
      </c>
      <c r="AD19" s="41">
        <f t="shared" si="6"/>
        <v>2.5750000476837149</v>
      </c>
      <c r="AE19" s="104">
        <f t="shared" si="7"/>
        <v>5</v>
      </c>
      <c r="AF19" s="51" t="s">
        <v>307</v>
      </c>
      <c r="AG19" s="49">
        <f t="shared" si="8"/>
        <v>20</v>
      </c>
      <c r="AH19" s="49" t="str">
        <f t="shared" si="9"/>
        <v>V2X 5 C20</v>
      </c>
      <c r="AI19" s="50">
        <f t="shared" si="10"/>
        <v>1.29999995231628</v>
      </c>
      <c r="AJ19" s="41">
        <f t="shared" si="11"/>
        <v>1.6000000238418599</v>
      </c>
      <c r="AK19" s="51">
        <f t="shared" si="12"/>
        <v>1.4499999880790699</v>
      </c>
      <c r="AL19" s="50" t="s">
        <v>308</v>
      </c>
      <c r="AM19" s="41" t="str">
        <f t="shared" si="13"/>
        <v>V2X 5 P20</v>
      </c>
      <c r="AN19" s="54">
        <f t="shared" si="44"/>
        <v>2</v>
      </c>
      <c r="AO19" s="55">
        <f t="shared" si="14"/>
        <v>2.2999999523162802</v>
      </c>
      <c r="AP19" s="51">
        <f t="shared" si="15"/>
        <v>2.1499999761581403</v>
      </c>
      <c r="AQ19" s="104">
        <f t="shared" si="16"/>
        <v>6</v>
      </c>
      <c r="AR19" s="51" t="s">
        <v>307</v>
      </c>
      <c r="AS19" s="49">
        <f t="shared" si="17"/>
        <v>20</v>
      </c>
      <c r="AT19" s="49" t="str">
        <f t="shared" si="18"/>
        <v>V2X 6 C20</v>
      </c>
      <c r="AU19" s="50">
        <f t="shared" si="19"/>
        <v>1.70000004768372</v>
      </c>
      <c r="AV19" s="41">
        <f t="shared" si="20"/>
        <v>2.0999999046325701</v>
      </c>
      <c r="AW19" s="51">
        <f t="shared" si="21"/>
        <v>1.8999999761581452</v>
      </c>
      <c r="AX19" s="50" t="s">
        <v>308</v>
      </c>
      <c r="AY19" s="41" t="str">
        <f t="shared" si="22"/>
        <v>V2X 6 P20</v>
      </c>
      <c r="AZ19" s="54">
        <f t="shared" si="45"/>
        <v>2</v>
      </c>
      <c r="BA19" s="55">
        <f t="shared" si="23"/>
        <v>2.4000000953674299</v>
      </c>
      <c r="BB19" s="51">
        <f t="shared" si="24"/>
        <v>2.2000000476837149</v>
      </c>
      <c r="BC19" s="104">
        <f t="shared" si="25"/>
        <v>7</v>
      </c>
      <c r="BD19" s="51" t="s">
        <v>307</v>
      </c>
      <c r="BE19" s="49">
        <f t="shared" si="26"/>
        <v>20</v>
      </c>
      <c r="BF19" s="49" t="str">
        <f t="shared" si="27"/>
        <v>V2X 7 C20</v>
      </c>
      <c r="BG19" s="50">
        <f t="shared" si="28"/>
        <v>2.2000000476837198</v>
      </c>
      <c r="BH19" s="41">
        <f t="shared" si="29"/>
        <v>2.5999999046325701</v>
      </c>
      <c r="BI19" s="51">
        <f t="shared" si="30"/>
        <v>2.3999999761581448</v>
      </c>
      <c r="BJ19" s="50" t="s">
        <v>308</v>
      </c>
      <c r="BK19" s="41" t="str">
        <f t="shared" si="31"/>
        <v>V2X 7 P20</v>
      </c>
      <c r="BL19" s="54">
        <f t="shared" si="46"/>
        <v>1.95000004768372</v>
      </c>
      <c r="BM19" s="55">
        <f t="shared" si="32"/>
        <v>2.3499999046325701</v>
      </c>
      <c r="BN19" s="51">
        <f t="shared" si="33"/>
        <v>2.1499999761581452</v>
      </c>
      <c r="BO19" s="104">
        <f t="shared" si="34"/>
        <v>8</v>
      </c>
      <c r="BP19" s="51" t="s">
        <v>307</v>
      </c>
      <c r="BQ19" s="49">
        <f t="shared" si="35"/>
        <v>20</v>
      </c>
      <c r="BR19" s="49" t="str">
        <f t="shared" si="36"/>
        <v>V2X 8 C20</v>
      </c>
      <c r="BS19" s="50">
        <f t="shared" si="37"/>
        <v>2.5</v>
      </c>
      <c r="BT19" s="41">
        <f t="shared" si="38"/>
        <v>3</v>
      </c>
      <c r="BU19" s="51">
        <f t="shared" si="39"/>
        <v>2.75</v>
      </c>
      <c r="BV19" s="50" t="s">
        <v>308</v>
      </c>
      <c r="BW19" s="41" t="str">
        <f t="shared" si="40"/>
        <v>V2X 8 P20</v>
      </c>
      <c r="BX19" s="54">
        <f t="shared" si="47"/>
        <v>2</v>
      </c>
      <c r="BY19" s="55">
        <f t="shared" si="41"/>
        <v>2.4000000953674299</v>
      </c>
      <c r="BZ19" s="51">
        <f t="shared" si="42"/>
        <v>2.2000000476837149</v>
      </c>
    </row>
    <row r="20" spans="1:78">
      <c r="A20" s="115" t="s">
        <v>71</v>
      </c>
      <c r="B20" s="115">
        <v>21</v>
      </c>
      <c r="C20" s="115">
        <v>0.25</v>
      </c>
      <c r="D20" s="115">
        <v>0.55000001192092896</v>
      </c>
      <c r="E20" s="115">
        <v>0.5</v>
      </c>
      <c r="F20" s="115">
        <v>0</v>
      </c>
      <c r="G20" s="115">
        <v>11101</v>
      </c>
      <c r="H20" s="115" t="s">
        <v>72</v>
      </c>
      <c r="I20" s="115">
        <v>21</v>
      </c>
      <c r="J20" s="115">
        <v>3.25</v>
      </c>
      <c r="K20" s="115">
        <v>3.6500000953674299</v>
      </c>
      <c r="L20" s="115">
        <v>3.25</v>
      </c>
      <c r="M20" s="115">
        <v>0</v>
      </c>
      <c r="N20" s="115">
        <v>2000</v>
      </c>
      <c r="S20" s="143">
        <v>4</v>
      </c>
      <c r="T20" s="51" t="s">
        <v>307</v>
      </c>
      <c r="U20" s="49">
        <f t="shared" si="0"/>
        <v>21</v>
      </c>
      <c r="V20" s="49" t="str">
        <f t="shared" si="1"/>
        <v>V2X 4 C21</v>
      </c>
      <c r="W20" s="50">
        <f t="shared" si="2"/>
        <v>0.25</v>
      </c>
      <c r="X20" s="41">
        <f t="shared" si="48"/>
        <v>0.55000001192092896</v>
      </c>
      <c r="Y20" s="51">
        <f t="shared" si="3"/>
        <v>0.40000000596046448</v>
      </c>
      <c r="Z20" s="50" t="s">
        <v>308</v>
      </c>
      <c r="AA20" s="41" t="str">
        <f t="shared" si="4"/>
        <v>V2X 4 P21</v>
      </c>
      <c r="AB20" s="54">
        <f t="shared" si="43"/>
        <v>3.25</v>
      </c>
      <c r="AC20" s="55">
        <f t="shared" si="5"/>
        <v>3.6500000953674299</v>
      </c>
      <c r="AD20" s="41">
        <f t="shared" si="6"/>
        <v>3.4500000476837149</v>
      </c>
      <c r="AE20" s="104">
        <f t="shared" si="7"/>
        <v>5</v>
      </c>
      <c r="AF20" s="51" t="s">
        <v>307</v>
      </c>
      <c r="AG20" s="49">
        <f t="shared" si="8"/>
        <v>21</v>
      </c>
      <c r="AH20" s="49" t="str">
        <f t="shared" si="9"/>
        <v>V2X 5 C21</v>
      </c>
      <c r="AI20" s="50">
        <f t="shared" si="10"/>
        <v>1.04999995231628</v>
      </c>
      <c r="AJ20" s="41">
        <f t="shared" si="11"/>
        <v>1.3999999761581401</v>
      </c>
      <c r="AK20" s="51">
        <f t="shared" si="12"/>
        <v>1.22499996423721</v>
      </c>
      <c r="AL20" s="50" t="s">
        <v>308</v>
      </c>
      <c r="AM20" s="41" t="str">
        <f t="shared" si="13"/>
        <v>V2X 5 P21</v>
      </c>
      <c r="AN20" s="54">
        <f t="shared" si="44"/>
        <v>2.7000000476837198</v>
      </c>
      <c r="AO20" s="55">
        <f t="shared" si="14"/>
        <v>3.0999999046325701</v>
      </c>
      <c r="AP20" s="51">
        <f t="shared" si="15"/>
        <v>2.8999999761581448</v>
      </c>
      <c r="AQ20" s="104">
        <f t="shared" si="16"/>
        <v>6</v>
      </c>
      <c r="AR20" s="51" t="s">
        <v>307</v>
      </c>
      <c r="AS20" s="49">
        <f t="shared" si="17"/>
        <v>21</v>
      </c>
      <c r="AT20" s="49" t="str">
        <f t="shared" si="18"/>
        <v>V2X 6 C21</v>
      </c>
      <c r="AU20" s="50">
        <f t="shared" si="19"/>
        <v>1.45000004768372</v>
      </c>
      <c r="AV20" s="41">
        <f t="shared" si="20"/>
        <v>1.8500000238418599</v>
      </c>
      <c r="AW20" s="51">
        <f t="shared" si="21"/>
        <v>1.65000003576279</v>
      </c>
      <c r="AX20" s="50" t="s">
        <v>308</v>
      </c>
      <c r="AY20" s="41" t="str">
        <f t="shared" si="22"/>
        <v>V2X 6 P21</v>
      </c>
      <c r="AZ20" s="54">
        <f t="shared" si="45"/>
        <v>2.6500000953674299</v>
      </c>
      <c r="BA20" s="55">
        <f t="shared" si="23"/>
        <v>3.1500000953674299</v>
      </c>
      <c r="BB20" s="51">
        <f t="shared" si="24"/>
        <v>2.9000000953674299</v>
      </c>
      <c r="BC20" s="104">
        <f t="shared" si="25"/>
        <v>7</v>
      </c>
      <c r="BD20" s="51" t="s">
        <v>307</v>
      </c>
      <c r="BE20" s="49">
        <f t="shared" si="26"/>
        <v>21</v>
      </c>
      <c r="BF20" s="49" t="str">
        <f t="shared" si="27"/>
        <v>V2X 7 C21</v>
      </c>
      <c r="BG20" s="50">
        <f t="shared" si="28"/>
        <v>1.8500000238418599</v>
      </c>
      <c r="BH20" s="41">
        <f t="shared" si="29"/>
        <v>2.25</v>
      </c>
      <c r="BI20" s="51">
        <f t="shared" si="30"/>
        <v>2.0500000119209298</v>
      </c>
      <c r="BJ20" s="50" t="s">
        <v>308</v>
      </c>
      <c r="BK20" s="41" t="str">
        <f t="shared" si="31"/>
        <v>V2X 7 P21</v>
      </c>
      <c r="BL20" s="54">
        <f t="shared" si="46"/>
        <v>2.5999999046325701</v>
      </c>
      <c r="BM20" s="55">
        <f t="shared" si="32"/>
        <v>3.0999999046325701</v>
      </c>
      <c r="BN20" s="51">
        <f t="shared" si="33"/>
        <v>2.8499999046325701</v>
      </c>
      <c r="BO20" s="104">
        <f t="shared" si="34"/>
        <v>8</v>
      </c>
      <c r="BP20" s="51" t="s">
        <v>307</v>
      </c>
      <c r="BQ20" s="49">
        <f t="shared" si="35"/>
        <v>21</v>
      </c>
      <c r="BR20" s="49" t="str">
        <f t="shared" si="36"/>
        <v>V2X 8 C21</v>
      </c>
      <c r="BS20" s="50">
        <f t="shared" si="37"/>
        <v>2.2000000476837198</v>
      </c>
      <c r="BT20" s="41">
        <f t="shared" si="38"/>
        <v>2.5999999046325701</v>
      </c>
      <c r="BU20" s="51">
        <f t="shared" si="39"/>
        <v>2.3999999761581448</v>
      </c>
      <c r="BV20" s="50" t="s">
        <v>308</v>
      </c>
      <c r="BW20" s="41" t="str">
        <f t="shared" si="40"/>
        <v>V2X 8 P21</v>
      </c>
      <c r="BX20" s="54">
        <f t="shared" si="47"/>
        <v>2.5999999046325701</v>
      </c>
      <c r="BY20" s="55">
        <f t="shared" si="41"/>
        <v>3.0999999046325701</v>
      </c>
      <c r="BZ20" s="51">
        <f t="shared" si="42"/>
        <v>2.8499999046325701</v>
      </c>
    </row>
    <row r="21" spans="1:78">
      <c r="A21" s="115" t="s">
        <v>73</v>
      </c>
      <c r="B21" s="115">
        <v>22</v>
      </c>
      <c r="C21" s="115">
        <v>0.15000000596046401</v>
      </c>
      <c r="D21" s="115">
        <v>0.44999998807907099</v>
      </c>
      <c r="E21" s="115">
        <v>0.34999999403953602</v>
      </c>
      <c r="F21" s="115">
        <v>750</v>
      </c>
      <c r="G21" s="115">
        <v>11560</v>
      </c>
      <c r="H21" s="115" t="s">
        <v>74</v>
      </c>
      <c r="I21" s="115">
        <v>22</v>
      </c>
      <c r="J21" s="115">
        <v>4.1999998092651403</v>
      </c>
      <c r="K21" s="115">
        <v>4.5999999046325701</v>
      </c>
      <c r="L21" s="115">
        <v>4.1500000953674299</v>
      </c>
      <c r="M21" s="115">
        <v>0</v>
      </c>
      <c r="N21" s="115">
        <v>0</v>
      </c>
      <c r="S21" s="143">
        <v>4</v>
      </c>
      <c r="T21" s="51" t="s">
        <v>307</v>
      </c>
      <c r="U21" s="49">
        <f t="shared" si="0"/>
        <v>22</v>
      </c>
      <c r="V21" s="49" t="str">
        <f t="shared" si="1"/>
        <v>V2X 4 C22</v>
      </c>
      <c r="W21" s="50">
        <f t="shared" si="2"/>
        <v>0.15000000596046401</v>
      </c>
      <c r="X21" s="41">
        <f t="shared" si="48"/>
        <v>0.44999998807907099</v>
      </c>
      <c r="Y21" s="51">
        <f t="shared" si="3"/>
        <v>0.29999999701976748</v>
      </c>
      <c r="Z21" s="50" t="s">
        <v>308</v>
      </c>
      <c r="AA21" s="41" t="str">
        <f t="shared" si="4"/>
        <v>V2X 4 P22</v>
      </c>
      <c r="AB21" s="54">
        <f t="shared" si="43"/>
        <v>4.1999998092651403</v>
      </c>
      <c r="AC21" s="55">
        <f t="shared" si="5"/>
        <v>4.5999999046325701</v>
      </c>
      <c r="AD21" s="41">
        <f t="shared" si="6"/>
        <v>4.3999998569488552</v>
      </c>
      <c r="AE21" s="104">
        <f t="shared" si="7"/>
        <v>5</v>
      </c>
      <c r="AF21" s="51" t="s">
        <v>307</v>
      </c>
      <c r="AG21" s="49">
        <f t="shared" si="8"/>
        <v>22</v>
      </c>
      <c r="AH21" s="49" t="str">
        <f t="shared" si="9"/>
        <v>V2X 5 C22</v>
      </c>
      <c r="AI21" s="50">
        <f t="shared" si="10"/>
        <v>0.85000002384185802</v>
      </c>
      <c r="AJ21" s="41">
        <f t="shared" si="11"/>
        <v>1.1499999761581401</v>
      </c>
      <c r="AK21" s="51">
        <f t="shared" si="12"/>
        <v>0.99999999999999911</v>
      </c>
      <c r="AL21" s="50" t="s">
        <v>308</v>
      </c>
      <c r="AM21" s="41" t="str">
        <f t="shared" si="13"/>
        <v>V2X 5 P22</v>
      </c>
      <c r="AN21" s="54">
        <f t="shared" si="44"/>
        <v>3.5</v>
      </c>
      <c r="AO21" s="55">
        <f t="shared" si="14"/>
        <v>3.9500000476837198</v>
      </c>
      <c r="AP21" s="51">
        <f t="shared" si="15"/>
        <v>3.7250000238418597</v>
      </c>
      <c r="AQ21" s="104">
        <f t="shared" si="16"/>
        <v>6</v>
      </c>
      <c r="AR21" s="51" t="s">
        <v>307</v>
      </c>
      <c r="AS21" s="49">
        <f t="shared" si="17"/>
        <v>22</v>
      </c>
      <c r="AT21" s="49" t="str">
        <f t="shared" si="18"/>
        <v>V2X 6 C22</v>
      </c>
      <c r="AU21" s="50">
        <f t="shared" si="19"/>
        <v>1.25</v>
      </c>
      <c r="AV21" s="41">
        <f t="shared" si="20"/>
        <v>1.6000000238418599</v>
      </c>
      <c r="AW21" s="51">
        <f t="shared" si="21"/>
        <v>1.4250000119209298</v>
      </c>
      <c r="AX21" s="50" t="s">
        <v>308</v>
      </c>
      <c r="AY21" s="41" t="str">
        <f t="shared" si="22"/>
        <v>V2X 6 P22</v>
      </c>
      <c r="AZ21" s="54">
        <f t="shared" si="45"/>
        <v>3.3499999046325701</v>
      </c>
      <c r="BA21" s="55">
        <f t="shared" si="23"/>
        <v>4</v>
      </c>
      <c r="BB21" s="51">
        <f t="shared" si="24"/>
        <v>3.6749999523162851</v>
      </c>
      <c r="BC21" s="104">
        <f t="shared" si="25"/>
        <v>7</v>
      </c>
      <c r="BD21" s="51" t="s">
        <v>307</v>
      </c>
      <c r="BE21" s="49">
        <f t="shared" si="26"/>
        <v>22</v>
      </c>
      <c r="BF21" s="49" t="str">
        <f t="shared" si="27"/>
        <v>V2X 7 C22</v>
      </c>
      <c r="BG21" s="50">
        <f t="shared" si="28"/>
        <v>1.6000000238418599</v>
      </c>
      <c r="BH21" s="41">
        <f t="shared" si="29"/>
        <v>2</v>
      </c>
      <c r="BI21" s="51">
        <f t="shared" si="30"/>
        <v>1.8000000119209298</v>
      </c>
      <c r="BJ21" s="50" t="s">
        <v>308</v>
      </c>
      <c r="BK21" s="41" t="str">
        <f t="shared" si="31"/>
        <v>V2X 7 P22</v>
      </c>
      <c r="BL21" s="54">
        <f t="shared" si="46"/>
        <v>3.25</v>
      </c>
      <c r="BM21" s="55">
        <f t="shared" si="32"/>
        <v>3.9000000953674299</v>
      </c>
      <c r="BN21" s="51">
        <f t="shared" si="33"/>
        <v>3.5750000476837149</v>
      </c>
      <c r="BO21" s="104">
        <f t="shared" si="34"/>
        <v>8</v>
      </c>
      <c r="BP21" s="51" t="s">
        <v>307</v>
      </c>
      <c r="BQ21" s="49">
        <f t="shared" si="35"/>
        <v>22</v>
      </c>
      <c r="BR21" s="49" t="str">
        <f t="shared" si="36"/>
        <v>V2X 8 C22</v>
      </c>
      <c r="BS21" s="50">
        <f t="shared" si="37"/>
        <v>1.95000004768372</v>
      </c>
      <c r="BT21" s="41">
        <f t="shared" si="38"/>
        <v>2.3499999046325701</v>
      </c>
      <c r="BU21" s="51">
        <f t="shared" si="39"/>
        <v>2.1499999761581452</v>
      </c>
      <c r="BV21" s="50" t="s">
        <v>308</v>
      </c>
      <c r="BW21" s="41" t="str">
        <f t="shared" si="40"/>
        <v>V2X 8 P22</v>
      </c>
      <c r="BX21" s="54">
        <f t="shared" si="47"/>
        <v>3.25</v>
      </c>
      <c r="BY21" s="55">
        <f t="shared" si="41"/>
        <v>3.9000000953674299</v>
      </c>
      <c r="BZ21" s="51">
        <f t="shared" si="42"/>
        <v>3.5750000476837149</v>
      </c>
    </row>
    <row r="22" spans="1:78">
      <c r="A22" s="115" t="s">
        <v>75</v>
      </c>
      <c r="B22" s="115">
        <v>23</v>
      </c>
      <c r="C22" s="115">
        <v>0.10000000149011599</v>
      </c>
      <c r="D22" s="115">
        <v>0.40000000596046398</v>
      </c>
      <c r="E22" s="115">
        <v>0.30000001192092901</v>
      </c>
      <c r="F22" s="115">
        <v>1000</v>
      </c>
      <c r="G22" s="115">
        <v>7115</v>
      </c>
      <c r="H22" s="115" t="s">
        <v>76</v>
      </c>
      <c r="I22" s="115">
        <v>23</v>
      </c>
      <c r="J22" s="115">
        <v>5.0999999046325701</v>
      </c>
      <c r="K22" s="115">
        <v>5.5500001907348597</v>
      </c>
      <c r="L22" s="115">
        <v>5.0999999046325701</v>
      </c>
      <c r="M22" s="115">
        <v>0</v>
      </c>
      <c r="N22" s="115">
        <v>0</v>
      </c>
      <c r="S22" s="143">
        <v>4</v>
      </c>
      <c r="T22" s="51" t="s">
        <v>307</v>
      </c>
      <c r="U22" s="49">
        <f t="shared" si="0"/>
        <v>23</v>
      </c>
      <c r="V22" s="49" t="str">
        <f t="shared" si="1"/>
        <v>V2X 4 C23</v>
      </c>
      <c r="W22" s="50">
        <f t="shared" si="2"/>
        <v>0.10000000149011599</v>
      </c>
      <c r="X22" s="41">
        <f t="shared" si="48"/>
        <v>0.40000000596046398</v>
      </c>
      <c r="Y22" s="51">
        <f t="shared" si="3"/>
        <v>0.25000000372528997</v>
      </c>
      <c r="Z22" s="50" t="s">
        <v>308</v>
      </c>
      <c r="AA22" s="41" t="str">
        <f t="shared" si="4"/>
        <v>V2X 4 P23</v>
      </c>
      <c r="AB22" s="54">
        <f t="shared" si="43"/>
        <v>5.0999999046325701</v>
      </c>
      <c r="AC22" s="55">
        <f t="shared" si="5"/>
        <v>5.5500001907348597</v>
      </c>
      <c r="AD22" s="41">
        <f t="shared" si="6"/>
        <v>5.3250000476837149</v>
      </c>
      <c r="AE22" s="104">
        <f t="shared" si="7"/>
        <v>5</v>
      </c>
      <c r="AF22" s="51" t="s">
        <v>307</v>
      </c>
      <c r="AG22" s="49">
        <f t="shared" si="8"/>
        <v>23</v>
      </c>
      <c r="AH22" s="49" t="str">
        <f t="shared" si="9"/>
        <v>V2X 5 C23</v>
      </c>
      <c r="AI22" s="50">
        <f t="shared" si="10"/>
        <v>0.75</v>
      </c>
      <c r="AJ22" s="41">
        <f t="shared" si="11"/>
        <v>1</v>
      </c>
      <c r="AK22" s="51">
        <f t="shared" si="12"/>
        <v>0.875</v>
      </c>
      <c r="AL22" s="50" t="s">
        <v>308</v>
      </c>
      <c r="AM22" s="41" t="str">
        <f t="shared" si="13"/>
        <v>V2X 5 P23</v>
      </c>
      <c r="AN22" s="54">
        <f t="shared" si="44"/>
        <v>4.3499999046325701</v>
      </c>
      <c r="AO22" s="55">
        <f t="shared" si="14"/>
        <v>4.8000001907348597</v>
      </c>
      <c r="AP22" s="51">
        <f t="shared" si="15"/>
        <v>4.5750000476837149</v>
      </c>
      <c r="AQ22" s="104">
        <f t="shared" si="16"/>
        <v>6</v>
      </c>
      <c r="AR22" s="51" t="s">
        <v>307</v>
      </c>
      <c r="AS22" s="49">
        <f t="shared" si="17"/>
        <v>23</v>
      </c>
      <c r="AT22" s="49" t="str">
        <f t="shared" si="18"/>
        <v>V2X 6 C23</v>
      </c>
      <c r="AU22" s="50">
        <f t="shared" si="19"/>
        <v>1.04999995231628</v>
      </c>
      <c r="AV22" s="41">
        <f t="shared" si="20"/>
        <v>1.3999999761581401</v>
      </c>
      <c r="AW22" s="51">
        <f t="shared" si="21"/>
        <v>1.22499996423721</v>
      </c>
      <c r="AX22" s="50" t="s">
        <v>308</v>
      </c>
      <c r="AY22" s="41" t="str">
        <f t="shared" si="22"/>
        <v>V2X 6 P23</v>
      </c>
      <c r="AZ22" s="54">
        <f t="shared" si="45"/>
        <v>4.0500001907348597</v>
      </c>
      <c r="BA22" s="55">
        <f t="shared" si="23"/>
        <v>4.8499999046325701</v>
      </c>
      <c r="BB22" s="51">
        <f t="shared" si="24"/>
        <v>4.4500000476837149</v>
      </c>
      <c r="BC22" s="104">
        <f t="shared" si="25"/>
        <v>7</v>
      </c>
      <c r="BD22" s="51" t="s">
        <v>307</v>
      </c>
      <c r="BE22" s="49">
        <f t="shared" si="26"/>
        <v>23</v>
      </c>
      <c r="BF22" s="49" t="str">
        <f t="shared" si="27"/>
        <v>V2X 7 C23</v>
      </c>
      <c r="BG22" s="50">
        <f t="shared" si="28"/>
        <v>1.3500000238418599</v>
      </c>
      <c r="BH22" s="41">
        <f t="shared" si="29"/>
        <v>1.75</v>
      </c>
      <c r="BI22" s="51">
        <f t="shared" si="30"/>
        <v>1.5500000119209298</v>
      </c>
      <c r="BJ22" s="50" t="s">
        <v>308</v>
      </c>
      <c r="BK22" s="41" t="str">
        <f t="shared" si="31"/>
        <v>V2X 7 P23</v>
      </c>
      <c r="BL22" s="54">
        <f t="shared" si="46"/>
        <v>3.9500000476837198</v>
      </c>
      <c r="BM22" s="55">
        <f t="shared" si="32"/>
        <v>4.6999998092651403</v>
      </c>
      <c r="BN22" s="51">
        <f t="shared" si="33"/>
        <v>4.3249999284744298</v>
      </c>
      <c r="BO22" s="104">
        <f t="shared" si="34"/>
        <v>8</v>
      </c>
      <c r="BP22" s="51" t="s">
        <v>307</v>
      </c>
      <c r="BQ22" s="49">
        <f t="shared" si="35"/>
        <v>23</v>
      </c>
      <c r="BR22" s="49" t="str">
        <f t="shared" si="36"/>
        <v>V2X 8 C23</v>
      </c>
      <c r="BS22" s="50">
        <f t="shared" si="37"/>
        <v>1.70000004768372</v>
      </c>
      <c r="BT22" s="41">
        <f t="shared" si="38"/>
        <v>2.0999999046325701</v>
      </c>
      <c r="BU22" s="51">
        <f t="shared" si="39"/>
        <v>1.8999999761581452</v>
      </c>
      <c r="BV22" s="50" t="s">
        <v>308</v>
      </c>
      <c r="BW22" s="41" t="str">
        <f t="shared" si="40"/>
        <v>V2X 8 P23</v>
      </c>
      <c r="BX22" s="54">
        <f t="shared" si="47"/>
        <v>3.9500000476837198</v>
      </c>
      <c r="BY22" s="55">
        <f t="shared" si="41"/>
        <v>4.6999998092651403</v>
      </c>
      <c r="BZ22" s="51">
        <f t="shared" si="42"/>
        <v>4.3249999284744298</v>
      </c>
    </row>
    <row r="23" spans="1:78">
      <c r="A23" s="115" t="s">
        <v>77</v>
      </c>
      <c r="B23" s="115">
        <v>24</v>
      </c>
      <c r="C23" s="115">
        <v>5.0000000745058101E-2</v>
      </c>
      <c r="D23" s="115">
        <v>0.34999999403953602</v>
      </c>
      <c r="E23" s="115">
        <v>0.25</v>
      </c>
      <c r="F23" s="115">
        <v>0</v>
      </c>
      <c r="G23" s="115">
        <v>16</v>
      </c>
      <c r="H23" s="115" t="s">
        <v>78</v>
      </c>
      <c r="I23" s="115">
        <v>24</v>
      </c>
      <c r="J23" s="115">
        <v>6.0500001907348597</v>
      </c>
      <c r="K23" s="115">
        <v>6.5</v>
      </c>
      <c r="L23" s="115">
        <v>6.0500001907348597</v>
      </c>
      <c r="M23" s="115">
        <v>0</v>
      </c>
      <c r="N23" s="115">
        <v>0</v>
      </c>
      <c r="S23" s="143">
        <v>4</v>
      </c>
      <c r="T23" s="51" t="s">
        <v>307</v>
      </c>
      <c r="U23" s="49">
        <f t="shared" si="0"/>
        <v>24</v>
      </c>
      <c r="V23" s="49" t="str">
        <f t="shared" si="1"/>
        <v>V2X 4 C24</v>
      </c>
      <c r="W23" s="50">
        <f t="shared" si="2"/>
        <v>5.0000000745058101E-2</v>
      </c>
      <c r="X23" s="41">
        <f t="shared" si="48"/>
        <v>0.34999999403953602</v>
      </c>
      <c r="Y23" s="51">
        <f t="shared" si="3"/>
        <v>0.19999999739229707</v>
      </c>
      <c r="Z23" s="50" t="s">
        <v>308</v>
      </c>
      <c r="AA23" s="41" t="str">
        <f t="shared" si="4"/>
        <v>V2X 4 P24</v>
      </c>
      <c r="AB23" s="54">
        <f t="shared" si="43"/>
        <v>6.0500001907348597</v>
      </c>
      <c r="AC23" s="55">
        <f t="shared" si="5"/>
        <v>6.5</v>
      </c>
      <c r="AD23" s="41">
        <f t="shared" si="6"/>
        <v>6.2750000953674299</v>
      </c>
      <c r="AE23" s="104">
        <f t="shared" si="7"/>
        <v>5</v>
      </c>
      <c r="AF23" s="51" t="s">
        <v>307</v>
      </c>
      <c r="AG23" s="49">
        <f t="shared" si="8"/>
        <v>24</v>
      </c>
      <c r="AH23" s="49" t="str">
        <f t="shared" si="9"/>
        <v>V2X 5 C24</v>
      </c>
      <c r="AI23" s="50">
        <f t="shared" si="10"/>
        <v>0.60000002384185802</v>
      </c>
      <c r="AJ23" s="41">
        <f t="shared" si="11"/>
        <v>0.89999997615814198</v>
      </c>
      <c r="AK23" s="51">
        <f t="shared" si="12"/>
        <v>0.75</v>
      </c>
      <c r="AL23" s="50" t="s">
        <v>308</v>
      </c>
      <c r="AM23" s="41" t="str">
        <f t="shared" si="13"/>
        <v>V2X 5 P24</v>
      </c>
      <c r="AN23" s="54">
        <f t="shared" si="44"/>
        <v>5.25</v>
      </c>
      <c r="AO23" s="55">
        <f t="shared" si="14"/>
        <v>5.6500000953674299</v>
      </c>
      <c r="AP23" s="51">
        <f t="shared" si="15"/>
        <v>5.4500000476837149</v>
      </c>
      <c r="AQ23" s="104">
        <f t="shared" si="16"/>
        <v>6</v>
      </c>
      <c r="AR23" s="51" t="s">
        <v>307</v>
      </c>
      <c r="AS23" s="49">
        <f t="shared" si="17"/>
        <v>24</v>
      </c>
      <c r="AT23" s="49" t="str">
        <f t="shared" si="18"/>
        <v>V2X 6 C24</v>
      </c>
      <c r="AU23" s="50">
        <f t="shared" si="19"/>
        <v>0.89999997615814198</v>
      </c>
      <c r="AV23" s="41">
        <f t="shared" si="20"/>
        <v>1.20000004768372</v>
      </c>
      <c r="AW23" s="51">
        <f t="shared" si="21"/>
        <v>1.050000011920931</v>
      </c>
      <c r="AX23" s="50" t="s">
        <v>308</v>
      </c>
      <c r="AY23" s="41" t="str">
        <f t="shared" si="22"/>
        <v>V2X 6 P24</v>
      </c>
      <c r="AZ23" s="54">
        <f t="shared" si="45"/>
        <v>4.8000001907348597</v>
      </c>
      <c r="BA23" s="55">
        <f t="shared" si="23"/>
        <v>5.75</v>
      </c>
      <c r="BB23" s="51">
        <f t="shared" si="24"/>
        <v>5.2750000953674299</v>
      </c>
      <c r="BC23" s="104">
        <f t="shared" si="25"/>
        <v>7</v>
      </c>
      <c r="BD23" s="51" t="s">
        <v>307</v>
      </c>
      <c r="BE23" s="49">
        <f t="shared" si="26"/>
        <v>24</v>
      </c>
      <c r="BF23" s="49" t="str">
        <f t="shared" si="27"/>
        <v>V2X 7 C24</v>
      </c>
      <c r="BG23" s="50">
        <f t="shared" si="28"/>
        <v>1.1499999761581401</v>
      </c>
      <c r="BH23" s="41">
        <f t="shared" si="29"/>
        <v>1.54999995231628</v>
      </c>
      <c r="BI23" s="51">
        <f t="shared" si="30"/>
        <v>1.34999996423721</v>
      </c>
      <c r="BJ23" s="50" t="s">
        <v>308</v>
      </c>
      <c r="BK23" s="41" t="str">
        <f t="shared" si="31"/>
        <v>V2X 7 P24</v>
      </c>
      <c r="BL23" s="54">
        <f t="shared" si="46"/>
        <v>4.6999998092651403</v>
      </c>
      <c r="BM23" s="55">
        <f t="shared" si="32"/>
        <v>5.5999999046325701</v>
      </c>
      <c r="BN23" s="51">
        <f t="shared" si="33"/>
        <v>5.1499998569488552</v>
      </c>
      <c r="BO23" s="104">
        <f t="shared" si="34"/>
        <v>8</v>
      </c>
      <c r="BP23" s="51" t="s">
        <v>307</v>
      </c>
      <c r="BQ23" s="49">
        <f t="shared" si="35"/>
        <v>24</v>
      </c>
      <c r="BR23" s="49" t="str">
        <f t="shared" si="36"/>
        <v>V2X 8 C24</v>
      </c>
      <c r="BS23" s="50">
        <f t="shared" si="37"/>
        <v>1.45000004768372</v>
      </c>
      <c r="BT23" s="41">
        <f t="shared" si="38"/>
        <v>1.8500000238418599</v>
      </c>
      <c r="BU23" s="51">
        <f t="shared" si="39"/>
        <v>1.65000003576279</v>
      </c>
      <c r="BV23" s="50" t="s">
        <v>308</v>
      </c>
      <c r="BW23" s="41" t="str">
        <f t="shared" si="40"/>
        <v>V2X 8 P24</v>
      </c>
      <c r="BX23" s="54">
        <f t="shared" si="47"/>
        <v>4.6500000953674299</v>
      </c>
      <c r="BY23" s="55">
        <f t="shared" si="41"/>
        <v>5.5500001907348597</v>
      </c>
      <c r="BZ23" s="51">
        <f t="shared" si="42"/>
        <v>5.1000001430511448</v>
      </c>
    </row>
    <row r="24" spans="1:78">
      <c r="A24" s="115" t="s">
        <v>79</v>
      </c>
      <c r="B24" s="115">
        <v>25</v>
      </c>
      <c r="C24" s="115">
        <v>5.0000000745058101E-2</v>
      </c>
      <c r="D24" s="115">
        <v>0.40000000596046398</v>
      </c>
      <c r="E24" s="115">
        <v>0.20000000298023199</v>
      </c>
      <c r="F24" s="115">
        <v>0</v>
      </c>
      <c r="G24" s="115">
        <v>5045</v>
      </c>
      <c r="H24" s="115" t="s">
        <v>80</v>
      </c>
      <c r="I24" s="115">
        <v>25</v>
      </c>
      <c r="J24" s="115">
        <v>7.0500001907348597</v>
      </c>
      <c r="K24" s="115">
        <v>7.4499998092651403</v>
      </c>
      <c r="L24" s="115">
        <v>7</v>
      </c>
      <c r="M24" s="115">
        <v>0</v>
      </c>
      <c r="N24" s="115">
        <v>0</v>
      </c>
      <c r="S24" s="143">
        <v>4</v>
      </c>
      <c r="T24" s="51" t="s">
        <v>307</v>
      </c>
      <c r="U24" s="49">
        <f t="shared" si="0"/>
        <v>25</v>
      </c>
      <c r="V24" s="49" t="str">
        <f t="shared" si="1"/>
        <v>V2X 4 C25</v>
      </c>
      <c r="W24" s="50">
        <f t="shared" si="2"/>
        <v>5.0000000745058101E-2</v>
      </c>
      <c r="X24" s="41">
        <f t="shared" si="48"/>
        <v>0.40000000596046398</v>
      </c>
      <c r="Y24" s="51">
        <f t="shared" si="3"/>
        <v>0.22500000335276105</v>
      </c>
      <c r="Z24" s="50" t="s">
        <v>308</v>
      </c>
      <c r="AA24" s="41" t="str">
        <f t="shared" si="4"/>
        <v>V2X 4 P25</v>
      </c>
      <c r="AB24" s="54">
        <f t="shared" si="43"/>
        <v>7.0500001907348597</v>
      </c>
      <c r="AC24" s="55">
        <f t="shared" si="5"/>
        <v>7.4499998092651403</v>
      </c>
      <c r="AD24" s="41">
        <f t="shared" si="6"/>
        <v>7.25</v>
      </c>
      <c r="AE24" s="104">
        <f t="shared" si="7"/>
        <v>5</v>
      </c>
      <c r="AF24" s="51" t="s">
        <v>307</v>
      </c>
      <c r="AG24" s="49">
        <f t="shared" si="8"/>
        <v>25</v>
      </c>
      <c r="AH24" s="49" t="str">
        <f t="shared" si="9"/>
        <v>V2X 5 C25</v>
      </c>
      <c r="AI24" s="50">
        <f t="shared" si="10"/>
        <v>0.5</v>
      </c>
      <c r="AJ24" s="41">
        <f t="shared" si="11"/>
        <v>0.80000001192092896</v>
      </c>
      <c r="AK24" s="51">
        <f t="shared" si="12"/>
        <v>0.65000000596046448</v>
      </c>
      <c r="AL24" s="50" t="s">
        <v>308</v>
      </c>
      <c r="AM24" s="41" t="str">
        <f t="shared" si="13"/>
        <v>V2X 5 P25</v>
      </c>
      <c r="AN24" s="54">
        <f t="shared" si="44"/>
        <v>6.1500000953674299</v>
      </c>
      <c r="AO24" s="55">
        <f t="shared" si="14"/>
        <v>6.5999999046325701</v>
      </c>
      <c r="AP24" s="51">
        <f t="shared" si="15"/>
        <v>6.375</v>
      </c>
      <c r="AQ24" s="104">
        <f t="shared" si="16"/>
        <v>6</v>
      </c>
      <c r="AR24" s="51" t="s">
        <v>307</v>
      </c>
      <c r="AS24" s="49">
        <f t="shared" si="17"/>
        <v>25</v>
      </c>
      <c r="AT24" s="49" t="str">
        <f t="shared" si="18"/>
        <v>V2X 6 C25</v>
      </c>
      <c r="AU24" s="50">
        <f t="shared" si="19"/>
        <v>0.75</v>
      </c>
      <c r="AV24" s="41">
        <f t="shared" si="20"/>
        <v>1.1000000238418599</v>
      </c>
      <c r="AW24" s="51">
        <f t="shared" si="21"/>
        <v>0.92500001192092995</v>
      </c>
      <c r="AX24" s="50" t="s">
        <v>308</v>
      </c>
      <c r="AY24" s="41" t="str">
        <f t="shared" si="22"/>
        <v>V2X 6 P25</v>
      </c>
      <c r="AZ24" s="54">
        <f t="shared" si="45"/>
        <v>5.6500000953674299</v>
      </c>
      <c r="BA24" s="55">
        <f t="shared" si="23"/>
        <v>6.6500000953674299</v>
      </c>
      <c r="BB24" s="51">
        <f t="shared" si="24"/>
        <v>6.1500000953674299</v>
      </c>
      <c r="BC24" s="104">
        <f t="shared" si="25"/>
        <v>7</v>
      </c>
      <c r="BD24" s="51" t="s">
        <v>307</v>
      </c>
      <c r="BE24" s="49">
        <f t="shared" si="26"/>
        <v>25</v>
      </c>
      <c r="BF24" s="49" t="str">
        <f t="shared" si="27"/>
        <v>V2X 7 C25</v>
      </c>
      <c r="BG24" s="50">
        <f t="shared" si="28"/>
        <v>1</v>
      </c>
      <c r="BH24" s="41">
        <f t="shared" si="29"/>
        <v>1.3999999761581401</v>
      </c>
      <c r="BI24" s="51">
        <f t="shared" si="30"/>
        <v>1.1999999880790702</v>
      </c>
      <c r="BJ24" s="50" t="s">
        <v>308</v>
      </c>
      <c r="BK24" s="41" t="str">
        <f t="shared" si="31"/>
        <v>V2X 7 P25</v>
      </c>
      <c r="BL24" s="54">
        <f t="shared" si="46"/>
        <v>5.4499998092651403</v>
      </c>
      <c r="BM24" s="55">
        <f t="shared" si="32"/>
        <v>6.5</v>
      </c>
      <c r="BN24" s="51">
        <f t="shared" si="33"/>
        <v>5.9749999046325701</v>
      </c>
      <c r="BO24" s="104">
        <f t="shared" si="34"/>
        <v>8</v>
      </c>
      <c r="BP24" s="51" t="s">
        <v>307</v>
      </c>
      <c r="BQ24" s="49">
        <f t="shared" si="35"/>
        <v>25</v>
      </c>
      <c r="BR24" s="49" t="str">
        <f t="shared" si="36"/>
        <v>V2X 8 C25</v>
      </c>
      <c r="BS24" s="50">
        <f t="shared" si="37"/>
        <v>1.29999995231628</v>
      </c>
      <c r="BT24" s="41">
        <f t="shared" si="38"/>
        <v>1.70000004768372</v>
      </c>
      <c r="BU24" s="51">
        <f t="shared" si="39"/>
        <v>1.5</v>
      </c>
      <c r="BV24" s="50" t="s">
        <v>308</v>
      </c>
      <c r="BW24" s="41" t="str">
        <f t="shared" si="40"/>
        <v>V2X 8 P25</v>
      </c>
      <c r="BX24" s="54">
        <f t="shared" si="47"/>
        <v>5.4000000953674299</v>
      </c>
      <c r="BY24" s="55">
        <f t="shared" si="41"/>
        <v>6.4499998092651403</v>
      </c>
      <c r="BZ24" s="51">
        <f t="shared" si="42"/>
        <v>5.9249999523162851</v>
      </c>
    </row>
    <row r="25" spans="1:78">
      <c r="A25" s="115" t="s">
        <v>81</v>
      </c>
      <c r="B25" s="115">
        <v>26</v>
      </c>
      <c r="C25" s="115">
        <v>0</v>
      </c>
      <c r="D25" s="115">
        <v>0.40000000596046398</v>
      </c>
      <c r="E25" s="115">
        <v>0.15000000596046401</v>
      </c>
      <c r="F25" s="115">
        <v>0</v>
      </c>
      <c r="G25" s="115">
        <v>0</v>
      </c>
      <c r="H25" s="115" t="s">
        <v>82</v>
      </c>
      <c r="I25" s="115">
        <v>26</v>
      </c>
      <c r="J25" s="115">
        <v>8</v>
      </c>
      <c r="K25" s="115">
        <v>8.4499998092651403</v>
      </c>
      <c r="L25" s="115">
        <v>7.9499998092651403</v>
      </c>
      <c r="M25" s="115">
        <v>0</v>
      </c>
      <c r="N25" s="115">
        <v>0</v>
      </c>
      <c r="S25" s="143">
        <v>4</v>
      </c>
      <c r="T25" s="51" t="s">
        <v>307</v>
      </c>
      <c r="U25" s="49">
        <f t="shared" si="0"/>
        <v>26</v>
      </c>
      <c r="V25" s="49" t="str">
        <f t="shared" si="1"/>
        <v>V2X 4 C26</v>
      </c>
      <c r="W25" s="50">
        <f t="shared" si="2"/>
        <v>0</v>
      </c>
      <c r="X25" s="41">
        <f t="shared" si="48"/>
        <v>0.40000000596046398</v>
      </c>
      <c r="Y25" s="51">
        <f t="shared" si="3"/>
        <v>0.20000000298023199</v>
      </c>
      <c r="Z25" s="50" t="s">
        <v>308</v>
      </c>
      <c r="AA25" s="41" t="str">
        <f t="shared" si="4"/>
        <v>V2X 4 P26</v>
      </c>
      <c r="AB25" s="54">
        <f t="shared" si="43"/>
        <v>8</v>
      </c>
      <c r="AC25" s="55">
        <f t="shared" si="5"/>
        <v>8.4499998092651403</v>
      </c>
      <c r="AD25" s="41">
        <f t="shared" si="6"/>
        <v>8.2249999046325701</v>
      </c>
      <c r="AE25" s="104">
        <f t="shared" si="7"/>
        <v>5</v>
      </c>
      <c r="AF25" s="51" t="s">
        <v>307</v>
      </c>
      <c r="AG25" s="49">
        <f t="shared" si="8"/>
        <v>26</v>
      </c>
      <c r="AH25" s="49" t="str">
        <f t="shared" si="9"/>
        <v>V2X 5 C26</v>
      </c>
      <c r="AI25" s="50">
        <f t="shared" si="10"/>
        <v>0.40000000596046398</v>
      </c>
      <c r="AJ25" s="41">
        <f t="shared" si="11"/>
        <v>0.69999998807907104</v>
      </c>
      <c r="AK25" s="51">
        <f t="shared" si="12"/>
        <v>0.54999999701976754</v>
      </c>
      <c r="AL25" s="50" t="s">
        <v>308</v>
      </c>
      <c r="AM25" s="41" t="str">
        <f t="shared" si="13"/>
        <v>V2X 5 P26</v>
      </c>
      <c r="AN25" s="54">
        <f t="shared" si="44"/>
        <v>7.0500001907348597</v>
      </c>
      <c r="AO25" s="55">
        <f t="shared" si="14"/>
        <v>7.5</v>
      </c>
      <c r="AP25" s="51">
        <f t="shared" si="15"/>
        <v>7.2750000953674299</v>
      </c>
      <c r="AQ25" s="104">
        <f t="shared" si="16"/>
        <v>6</v>
      </c>
      <c r="AR25" s="51" t="s">
        <v>307</v>
      </c>
      <c r="AS25" s="49">
        <f t="shared" si="17"/>
        <v>26</v>
      </c>
      <c r="AT25" s="49" t="str">
        <f t="shared" si="18"/>
        <v>V2X 6 C26</v>
      </c>
      <c r="AU25" s="50">
        <f t="shared" si="19"/>
        <v>0.64999997615814198</v>
      </c>
      <c r="AV25" s="41">
        <f t="shared" si="20"/>
        <v>0.94999998807907104</v>
      </c>
      <c r="AW25" s="51">
        <f t="shared" si="21"/>
        <v>0.79999998211860657</v>
      </c>
      <c r="AX25" s="50" t="s">
        <v>308</v>
      </c>
      <c r="AY25" s="41" t="str">
        <f t="shared" si="22"/>
        <v>V2X 6 P26</v>
      </c>
      <c r="AZ25" s="54">
        <f t="shared" si="45"/>
        <v>6.5</v>
      </c>
      <c r="BA25" s="55">
        <f t="shared" si="23"/>
        <v>7.5500001907348597</v>
      </c>
      <c r="BB25" s="51">
        <f t="shared" si="24"/>
        <v>7.0250000953674299</v>
      </c>
      <c r="BC25" s="104">
        <f t="shared" si="25"/>
        <v>7</v>
      </c>
      <c r="BD25" s="51" t="s">
        <v>307</v>
      </c>
      <c r="BE25" s="49">
        <f t="shared" si="26"/>
        <v>26</v>
      </c>
      <c r="BF25" s="49" t="str">
        <f t="shared" si="27"/>
        <v>V2X 7 C26</v>
      </c>
      <c r="BG25" s="50">
        <f t="shared" si="28"/>
        <v>0.85000002384185802</v>
      </c>
      <c r="BH25" s="41">
        <f t="shared" si="29"/>
        <v>1.25</v>
      </c>
      <c r="BI25" s="51">
        <f t="shared" si="30"/>
        <v>1.050000011920929</v>
      </c>
      <c r="BJ25" s="50" t="s">
        <v>308</v>
      </c>
      <c r="BK25" s="41" t="str">
        <f t="shared" si="31"/>
        <v>V2X 7 P26</v>
      </c>
      <c r="BL25" s="54">
        <f t="shared" si="46"/>
        <v>6.25</v>
      </c>
      <c r="BM25" s="55">
        <f t="shared" si="32"/>
        <v>7.4000000953674299</v>
      </c>
      <c r="BN25" s="51">
        <f t="shared" si="33"/>
        <v>6.8250000476837149</v>
      </c>
      <c r="BO25" s="104">
        <f t="shared" si="34"/>
        <v>8</v>
      </c>
      <c r="BP25" s="51" t="s">
        <v>307</v>
      </c>
      <c r="BQ25" s="49">
        <f t="shared" si="35"/>
        <v>26</v>
      </c>
      <c r="BR25" s="49" t="str">
        <f t="shared" si="36"/>
        <v>V2X 8 C26</v>
      </c>
      <c r="BS25" s="50">
        <f t="shared" si="37"/>
        <v>1.1000000238418599</v>
      </c>
      <c r="BT25" s="41">
        <f t="shared" si="38"/>
        <v>1.5</v>
      </c>
      <c r="BU25" s="51">
        <f t="shared" si="39"/>
        <v>1.3000000119209298</v>
      </c>
      <c r="BV25" s="50" t="s">
        <v>308</v>
      </c>
      <c r="BW25" s="41" t="str">
        <f t="shared" si="40"/>
        <v>V2X 8 P26</v>
      </c>
      <c r="BX25" s="54">
        <f t="shared" si="47"/>
        <v>6.1500000953674299</v>
      </c>
      <c r="BY25" s="55">
        <f t="shared" si="41"/>
        <v>7.3499999046325701</v>
      </c>
      <c r="BZ25" s="51">
        <f t="shared" si="42"/>
        <v>6.75</v>
      </c>
    </row>
    <row r="26" spans="1:78">
      <c r="A26" s="115" t="s">
        <v>83</v>
      </c>
      <c r="B26" s="115">
        <v>27</v>
      </c>
      <c r="C26" s="115">
        <v>0</v>
      </c>
      <c r="D26" s="115">
        <v>0.40000000596046398</v>
      </c>
      <c r="E26" s="115">
        <v>0.15000000596046401</v>
      </c>
      <c r="F26" s="115">
        <v>6000</v>
      </c>
      <c r="G26" s="115">
        <v>10</v>
      </c>
      <c r="H26" s="115" t="s">
        <v>84</v>
      </c>
      <c r="I26" s="115">
        <v>27</v>
      </c>
      <c r="J26" s="115">
        <v>8.3000001907348597</v>
      </c>
      <c r="K26" s="115">
        <v>9.9499998092651403</v>
      </c>
      <c r="L26" s="115">
        <v>8.9499998092651403</v>
      </c>
      <c r="M26" s="115">
        <v>0</v>
      </c>
      <c r="N26" s="115">
        <v>0</v>
      </c>
      <c r="S26" s="143">
        <v>4</v>
      </c>
      <c r="T26" s="51" t="s">
        <v>307</v>
      </c>
      <c r="U26" s="49">
        <f t="shared" si="0"/>
        <v>27</v>
      </c>
      <c r="V26" s="49" t="str">
        <f t="shared" si="1"/>
        <v>V2X 4 C27</v>
      </c>
      <c r="W26" s="50">
        <f t="shared" si="2"/>
        <v>0</v>
      </c>
      <c r="X26" s="41">
        <f t="shared" si="48"/>
        <v>0.40000000596046398</v>
      </c>
      <c r="Y26" s="51">
        <f t="shared" si="3"/>
        <v>0.20000000298023199</v>
      </c>
      <c r="Z26" s="50" t="s">
        <v>308</v>
      </c>
      <c r="AA26" s="41" t="str">
        <f t="shared" si="4"/>
        <v>V2X 4 P27</v>
      </c>
      <c r="AB26" s="54">
        <f t="shared" si="43"/>
        <v>8.3000001907348597</v>
      </c>
      <c r="AC26" s="55">
        <f t="shared" si="5"/>
        <v>9.9499998092651403</v>
      </c>
      <c r="AD26" s="41">
        <f t="shared" si="6"/>
        <v>9.125</v>
      </c>
      <c r="AE26" s="104">
        <f t="shared" si="7"/>
        <v>5</v>
      </c>
      <c r="AF26" s="51" t="s">
        <v>307</v>
      </c>
      <c r="AG26" s="49">
        <f t="shared" si="8"/>
        <v>27</v>
      </c>
      <c r="AH26" s="49" t="str">
        <f>"V2X"&amp;" "&amp;AE26&amp;" "&amp;AF26&amp;AG26</f>
        <v>V2X 5 C27</v>
      </c>
      <c r="AI26" s="50">
        <f>INDEX($C$4:$C$2800,MATCH(AH26,$A$4:$A$2800,0))</f>
        <v>0.34999999403953602</v>
      </c>
      <c r="AJ26" s="41">
        <f t="shared" si="11"/>
        <v>0.69999998807907104</v>
      </c>
      <c r="AK26" s="51">
        <f t="shared" si="12"/>
        <v>0.52499999105930351</v>
      </c>
      <c r="AL26" s="50" t="s">
        <v>308</v>
      </c>
      <c r="AM26" s="41" t="str">
        <f t="shared" si="13"/>
        <v>V2X 5 P27</v>
      </c>
      <c r="AN26" s="54">
        <f t="shared" si="44"/>
        <v>7.9499998092651403</v>
      </c>
      <c r="AO26" s="55">
        <f t="shared" si="14"/>
        <v>8.4499998092651403</v>
      </c>
      <c r="AP26" s="51">
        <f t="shared" si="15"/>
        <v>8.1999998092651403</v>
      </c>
      <c r="AQ26" s="104">
        <f t="shared" si="16"/>
        <v>6</v>
      </c>
      <c r="AR26" s="51" t="s">
        <v>307</v>
      </c>
      <c r="AS26" s="49">
        <f t="shared" si="17"/>
        <v>27</v>
      </c>
      <c r="AT26" s="49" t="str">
        <f t="shared" si="18"/>
        <v>V2X 6 C27</v>
      </c>
      <c r="AU26" s="50">
        <f t="shared" si="19"/>
        <v>0.55000001192092896</v>
      </c>
      <c r="AV26" s="41">
        <f t="shared" si="20"/>
        <v>0.89999997615814198</v>
      </c>
      <c r="AW26" s="51">
        <f t="shared" si="21"/>
        <v>0.72499999403953552</v>
      </c>
      <c r="AX26" s="50" t="s">
        <v>308</v>
      </c>
      <c r="AY26" s="41" t="str">
        <f t="shared" si="22"/>
        <v>V2X 6 P27</v>
      </c>
      <c r="AZ26" s="54">
        <f t="shared" si="45"/>
        <v>7.3499999046325701</v>
      </c>
      <c r="BA26" s="55">
        <f t="shared" si="23"/>
        <v>8.4499998092651403</v>
      </c>
      <c r="BB26" s="51">
        <f t="shared" si="24"/>
        <v>7.8999998569488552</v>
      </c>
      <c r="BC26" s="104">
        <f t="shared" si="25"/>
        <v>7</v>
      </c>
      <c r="BD26" s="51" t="s">
        <v>307</v>
      </c>
      <c r="BE26" s="49">
        <f t="shared" si="26"/>
        <v>27</v>
      </c>
      <c r="BF26" s="49" t="str">
        <f t="shared" si="27"/>
        <v>V2X 7 C27</v>
      </c>
      <c r="BG26" s="50">
        <f t="shared" si="28"/>
        <v>0.44999998807907099</v>
      </c>
      <c r="BH26" s="41">
        <f t="shared" si="29"/>
        <v>1.29999995231628</v>
      </c>
      <c r="BI26" s="51">
        <f t="shared" si="30"/>
        <v>0.8749999701976755</v>
      </c>
      <c r="BJ26" s="50" t="s">
        <v>308</v>
      </c>
      <c r="BK26" s="41" t="str">
        <f t="shared" si="31"/>
        <v>V2X 7 P27</v>
      </c>
      <c r="BL26" s="54">
        <f t="shared" si="46"/>
        <v>7.0999999046325701</v>
      </c>
      <c r="BM26" s="55">
        <f t="shared" si="32"/>
        <v>8.25</v>
      </c>
      <c r="BN26" s="51">
        <f t="shared" si="33"/>
        <v>7.6749999523162851</v>
      </c>
      <c r="BO26" s="104">
        <f t="shared" si="34"/>
        <v>8</v>
      </c>
      <c r="BP26" s="51" t="s">
        <v>307</v>
      </c>
      <c r="BQ26" s="49">
        <f t="shared" si="35"/>
        <v>27</v>
      </c>
      <c r="BR26" s="49" t="str">
        <f t="shared" si="36"/>
        <v>V2X 8 C27</v>
      </c>
      <c r="BS26" s="50">
        <f t="shared" si="37"/>
        <v>0</v>
      </c>
      <c r="BT26" s="41">
        <f t="shared" si="38"/>
        <v>0</v>
      </c>
      <c r="BU26" s="51">
        <f t="shared" si="39"/>
        <v>0</v>
      </c>
      <c r="BV26" s="50" t="s">
        <v>308</v>
      </c>
      <c r="BW26" s="41" t="str">
        <f t="shared" si="40"/>
        <v>V2X 8 P27</v>
      </c>
      <c r="BX26" s="54">
        <f t="shared" si="47"/>
        <v>0</v>
      </c>
      <c r="BY26" s="55">
        <f t="shared" si="41"/>
        <v>0</v>
      </c>
      <c r="BZ26" s="51">
        <f t="shared" si="42"/>
        <v>0</v>
      </c>
    </row>
    <row r="27" spans="1:78">
      <c r="A27" s="115" t="s">
        <v>85</v>
      </c>
      <c r="B27" s="115">
        <v>28</v>
      </c>
      <c r="C27" s="115">
        <v>0</v>
      </c>
      <c r="D27" s="115">
        <v>0.25</v>
      </c>
      <c r="E27" s="115">
        <v>0.10000000149011599</v>
      </c>
      <c r="F27" s="115">
        <v>0</v>
      </c>
      <c r="G27" s="115">
        <v>3000</v>
      </c>
      <c r="H27" s="115" t="s">
        <v>86</v>
      </c>
      <c r="I27" s="115">
        <v>28</v>
      </c>
      <c r="J27" s="115">
        <v>9.1999998092651403</v>
      </c>
      <c r="K27" s="115">
        <v>11</v>
      </c>
      <c r="L27" s="115">
        <v>9.8999996185302699</v>
      </c>
      <c r="M27" s="115">
        <v>0</v>
      </c>
      <c r="N27" s="115">
        <v>0</v>
      </c>
      <c r="S27" s="143">
        <v>4</v>
      </c>
      <c r="T27" s="51" t="s">
        <v>307</v>
      </c>
      <c r="U27" s="49">
        <f t="shared" si="0"/>
        <v>28</v>
      </c>
      <c r="V27" s="49" t="str">
        <f t="shared" si="1"/>
        <v>V2X 4 C28</v>
      </c>
      <c r="W27" s="50">
        <f t="shared" si="2"/>
        <v>0</v>
      </c>
      <c r="X27" s="41">
        <f t="shared" si="48"/>
        <v>0.25</v>
      </c>
      <c r="Y27" s="51">
        <f t="shared" si="3"/>
        <v>0.125</v>
      </c>
      <c r="Z27" s="50" t="s">
        <v>308</v>
      </c>
      <c r="AA27" s="41" t="str">
        <f t="shared" si="4"/>
        <v>V2X 4 P28</v>
      </c>
      <c r="AB27" s="54">
        <f t="shared" si="43"/>
        <v>9.1999998092651403</v>
      </c>
      <c r="AC27" s="55">
        <f t="shared" si="5"/>
        <v>11</v>
      </c>
      <c r="AD27" s="41">
        <f t="shared" si="6"/>
        <v>10.09999990463257</v>
      </c>
      <c r="AE27" s="104">
        <f t="shared" si="7"/>
        <v>5</v>
      </c>
      <c r="AF27" s="51" t="s">
        <v>307</v>
      </c>
      <c r="AG27" s="49">
        <f t="shared" si="8"/>
        <v>28</v>
      </c>
      <c r="AH27" s="49" t="str">
        <f t="shared" si="9"/>
        <v>V2X 5 C28</v>
      </c>
      <c r="AI27" s="50">
        <f t="shared" si="10"/>
        <v>0.30000001192092901</v>
      </c>
      <c r="AJ27" s="41">
        <f t="shared" si="11"/>
        <v>0.64999997615814198</v>
      </c>
      <c r="AK27" s="51">
        <f t="shared" si="12"/>
        <v>0.47499999403953552</v>
      </c>
      <c r="AL27" s="50" t="s">
        <v>308</v>
      </c>
      <c r="AM27" s="41" t="str">
        <f t="shared" si="13"/>
        <v>V2X 5 P28</v>
      </c>
      <c r="AN27" s="54">
        <f t="shared" si="44"/>
        <v>8.25</v>
      </c>
      <c r="AO27" s="55">
        <f t="shared" si="14"/>
        <v>9.8999996185302699</v>
      </c>
      <c r="AP27" s="51">
        <f t="shared" si="15"/>
        <v>9.0749998092651349</v>
      </c>
      <c r="AQ27" s="104">
        <f t="shared" si="16"/>
        <v>6</v>
      </c>
      <c r="AR27" s="51" t="s">
        <v>307</v>
      </c>
      <c r="AS27" s="49">
        <f t="shared" si="17"/>
        <v>28</v>
      </c>
      <c r="AT27" s="49" t="str">
        <f t="shared" si="18"/>
        <v>V2X 6 C28</v>
      </c>
      <c r="AU27" s="50">
        <f t="shared" si="19"/>
        <v>0.44999998807907099</v>
      </c>
      <c r="AV27" s="41">
        <f t="shared" si="20"/>
        <v>0.80000001192092896</v>
      </c>
      <c r="AW27" s="51">
        <f t="shared" si="21"/>
        <v>0.625</v>
      </c>
      <c r="AX27" s="50" t="s">
        <v>308</v>
      </c>
      <c r="AY27" s="41" t="str">
        <f t="shared" si="22"/>
        <v>V2X 6 P28</v>
      </c>
      <c r="AZ27" s="54">
        <f t="shared" si="45"/>
        <v>8.25</v>
      </c>
      <c r="BA27" s="55">
        <f t="shared" si="23"/>
        <v>9.3500003814697301</v>
      </c>
      <c r="BB27" s="51">
        <f t="shared" si="24"/>
        <v>8.8000001907348651</v>
      </c>
      <c r="BC27" s="104">
        <f t="shared" si="25"/>
        <v>7</v>
      </c>
      <c r="BD27" s="51" t="s">
        <v>307</v>
      </c>
      <c r="BE27" s="49">
        <f t="shared" si="26"/>
        <v>28</v>
      </c>
      <c r="BF27" s="49" t="str">
        <f t="shared" si="27"/>
        <v>V2X 7 C28</v>
      </c>
      <c r="BG27" s="50">
        <f t="shared" si="28"/>
        <v>0</v>
      </c>
      <c r="BH27" s="41">
        <f t="shared" si="29"/>
        <v>0</v>
      </c>
      <c r="BI27" s="51">
        <f t="shared" si="30"/>
        <v>0</v>
      </c>
      <c r="BJ27" s="50" t="s">
        <v>308</v>
      </c>
      <c r="BK27" s="41" t="str">
        <f t="shared" si="31"/>
        <v>V2X 7 P28</v>
      </c>
      <c r="BL27" s="54">
        <f t="shared" si="46"/>
        <v>0</v>
      </c>
      <c r="BM27" s="55">
        <f t="shared" si="32"/>
        <v>0</v>
      </c>
      <c r="BN27" s="51">
        <f t="shared" si="33"/>
        <v>0</v>
      </c>
      <c r="BO27" s="104">
        <f t="shared" si="34"/>
        <v>8</v>
      </c>
      <c r="BP27" s="51" t="s">
        <v>307</v>
      </c>
      <c r="BQ27" s="49">
        <f t="shared" si="35"/>
        <v>28</v>
      </c>
      <c r="BR27" s="49" t="str">
        <f t="shared" si="36"/>
        <v>V2X 8 C28</v>
      </c>
      <c r="BS27" s="50">
        <f t="shared" si="37"/>
        <v>0</v>
      </c>
      <c r="BT27" s="41">
        <f t="shared" si="38"/>
        <v>0</v>
      </c>
      <c r="BU27" s="51">
        <f t="shared" si="39"/>
        <v>0</v>
      </c>
      <c r="BV27" s="50" t="s">
        <v>308</v>
      </c>
      <c r="BW27" s="41" t="str">
        <f t="shared" si="40"/>
        <v>V2X 8 P28</v>
      </c>
      <c r="BX27" s="54">
        <f t="shared" si="47"/>
        <v>0</v>
      </c>
      <c r="BY27" s="55">
        <f t="shared" si="41"/>
        <v>0</v>
      </c>
      <c r="BZ27" s="51">
        <f t="shared" si="42"/>
        <v>0</v>
      </c>
    </row>
    <row r="28" spans="1:78" ht="15.75" thickBot="1">
      <c r="A28" s="115" t="s">
        <v>87</v>
      </c>
      <c r="B28" s="115">
        <v>29</v>
      </c>
      <c r="C28" s="115">
        <v>0</v>
      </c>
      <c r="D28" s="115">
        <v>0.40000000596046398</v>
      </c>
      <c r="E28" s="115">
        <v>0.10000000149011599</v>
      </c>
      <c r="F28" s="115">
        <v>0</v>
      </c>
      <c r="G28" s="115">
        <v>200</v>
      </c>
      <c r="H28" s="115" t="s">
        <v>88</v>
      </c>
      <c r="I28" s="115">
        <v>29</v>
      </c>
      <c r="J28" s="115">
        <v>10.1000003814697</v>
      </c>
      <c r="K28" s="115">
        <v>12.1000003814697</v>
      </c>
      <c r="L28" s="115">
        <v>10.8999996185303</v>
      </c>
      <c r="M28" s="115">
        <v>0</v>
      </c>
      <c r="N28" s="115">
        <v>0</v>
      </c>
      <c r="S28" s="144">
        <v>4</v>
      </c>
      <c r="T28" s="56" t="s">
        <v>307</v>
      </c>
      <c r="U28" s="49">
        <f t="shared" si="0"/>
        <v>29</v>
      </c>
      <c r="V28" s="57" t="str">
        <f t="shared" si="1"/>
        <v>V2X 4 C29</v>
      </c>
      <c r="W28" s="58">
        <f t="shared" si="2"/>
        <v>0</v>
      </c>
      <c r="X28" s="59">
        <f t="shared" si="48"/>
        <v>0.40000000596046398</v>
      </c>
      <c r="Y28" s="51">
        <f t="shared" si="3"/>
        <v>0.20000000298023199</v>
      </c>
      <c r="Z28" s="58" t="s">
        <v>308</v>
      </c>
      <c r="AA28" s="59" t="str">
        <f t="shared" si="4"/>
        <v>V2X 4 P29</v>
      </c>
      <c r="AB28" s="60">
        <f t="shared" si="43"/>
        <v>10.1000003814697</v>
      </c>
      <c r="AC28" s="61">
        <f t="shared" si="5"/>
        <v>12.1000003814697</v>
      </c>
      <c r="AD28" s="41">
        <f t="shared" si="6"/>
        <v>11.1000003814697</v>
      </c>
      <c r="AE28" s="105">
        <f t="shared" si="7"/>
        <v>5</v>
      </c>
      <c r="AF28" s="56" t="s">
        <v>307</v>
      </c>
      <c r="AG28" s="49">
        <f t="shared" si="8"/>
        <v>29</v>
      </c>
      <c r="AH28" s="57" t="str">
        <f t="shared" si="9"/>
        <v>V2X 5 C29</v>
      </c>
      <c r="AI28" s="58">
        <f t="shared" si="10"/>
        <v>0.25</v>
      </c>
      <c r="AJ28" s="59">
        <f t="shared" si="11"/>
        <v>0.60000002384185802</v>
      </c>
      <c r="AK28" s="51">
        <f t="shared" si="12"/>
        <v>0.42500001192092901</v>
      </c>
      <c r="AL28" s="58" t="s">
        <v>308</v>
      </c>
      <c r="AM28" s="59" t="str">
        <f t="shared" si="13"/>
        <v>V2X 5 P29</v>
      </c>
      <c r="AN28" s="60">
        <f t="shared" si="44"/>
        <v>9.1000003814697301</v>
      </c>
      <c r="AO28" s="61">
        <f t="shared" si="14"/>
        <v>10.8999996185303</v>
      </c>
      <c r="AP28" s="51">
        <f t="shared" si="15"/>
        <v>10.000000000000014</v>
      </c>
      <c r="AQ28" s="105">
        <f t="shared" si="16"/>
        <v>6</v>
      </c>
      <c r="AR28" s="56" t="s">
        <v>307</v>
      </c>
      <c r="AS28" s="49">
        <f t="shared" si="17"/>
        <v>29</v>
      </c>
      <c r="AT28" s="57" t="str">
        <f t="shared" si="18"/>
        <v>V2X 6 C29</v>
      </c>
      <c r="AU28" s="58">
        <f t="shared" si="19"/>
        <v>0.30000001192092901</v>
      </c>
      <c r="AV28" s="59">
        <f t="shared" si="20"/>
        <v>0.75</v>
      </c>
      <c r="AW28" s="51">
        <f t="shared" si="21"/>
        <v>0.52500000596046448</v>
      </c>
      <c r="AX28" s="58" t="s">
        <v>308</v>
      </c>
      <c r="AY28" s="59" t="str">
        <f t="shared" si="22"/>
        <v>V2X 6 P29</v>
      </c>
      <c r="AZ28" s="60">
        <f t="shared" si="45"/>
        <v>9.1499996185302699</v>
      </c>
      <c r="BA28" s="61">
        <f t="shared" si="23"/>
        <v>10.300000190734901</v>
      </c>
      <c r="BB28" s="51">
        <f t="shared" si="24"/>
        <v>9.7249999046325861</v>
      </c>
      <c r="BC28" s="105">
        <f t="shared" si="25"/>
        <v>7</v>
      </c>
      <c r="BD28" s="56" t="s">
        <v>307</v>
      </c>
      <c r="BE28" s="49">
        <f t="shared" si="26"/>
        <v>29</v>
      </c>
      <c r="BF28" s="57" t="str">
        <f t="shared" si="27"/>
        <v>V2X 7 C29</v>
      </c>
      <c r="BG28" s="58">
        <f t="shared" si="28"/>
        <v>0</v>
      </c>
      <c r="BH28" s="59">
        <f t="shared" si="29"/>
        <v>0</v>
      </c>
      <c r="BI28" s="51">
        <f t="shared" si="30"/>
        <v>0</v>
      </c>
      <c r="BJ28" s="58" t="s">
        <v>308</v>
      </c>
      <c r="BK28" s="59" t="str">
        <f t="shared" si="31"/>
        <v>V2X 7 P29</v>
      </c>
      <c r="BL28" s="60">
        <f t="shared" si="46"/>
        <v>0</v>
      </c>
      <c r="BM28" s="61">
        <f t="shared" si="32"/>
        <v>0</v>
      </c>
      <c r="BN28" s="51">
        <f t="shared" si="33"/>
        <v>0</v>
      </c>
      <c r="BO28" s="105">
        <f t="shared" si="34"/>
        <v>8</v>
      </c>
      <c r="BP28" s="56" t="s">
        <v>307</v>
      </c>
      <c r="BQ28" s="49">
        <f t="shared" si="35"/>
        <v>29</v>
      </c>
      <c r="BR28" s="57" t="str">
        <f t="shared" si="36"/>
        <v>V2X 8 C29</v>
      </c>
      <c r="BS28" s="58">
        <f t="shared" si="37"/>
        <v>0</v>
      </c>
      <c r="BT28" s="59">
        <f t="shared" si="38"/>
        <v>0</v>
      </c>
      <c r="BU28" s="51">
        <f t="shared" si="39"/>
        <v>0</v>
      </c>
      <c r="BV28" s="58" t="s">
        <v>308</v>
      </c>
      <c r="BW28" s="59" t="str">
        <f t="shared" si="40"/>
        <v>V2X 8 P29</v>
      </c>
      <c r="BX28" s="60">
        <f t="shared" si="47"/>
        <v>0</v>
      </c>
      <c r="BY28" s="61">
        <f t="shared" si="41"/>
        <v>0</v>
      </c>
      <c r="BZ28" s="51">
        <f t="shared" si="42"/>
        <v>0</v>
      </c>
    </row>
    <row r="29" spans="1:78">
      <c r="A29" s="181" t="s">
        <v>368</v>
      </c>
      <c r="B29" s="181"/>
      <c r="C29" s="181"/>
      <c r="D29" s="181"/>
      <c r="E29" s="181"/>
      <c r="F29" s="181"/>
      <c r="G29" s="181"/>
      <c r="H29" s="181" t="s">
        <v>368</v>
      </c>
      <c r="I29" s="181"/>
      <c r="J29" s="181"/>
      <c r="K29" s="181"/>
      <c r="L29" s="181"/>
      <c r="M29" s="181"/>
      <c r="N29" s="181"/>
      <c r="P29" s="75" t="str">
        <f>RIGHT(A29,7)</f>
        <v>17.0832</v>
      </c>
      <c r="Q29" s="112">
        <v>41780</v>
      </c>
    </row>
    <row r="30" spans="1:78">
      <c r="A30" s="115" t="s">
        <v>369</v>
      </c>
      <c r="B30" s="115">
        <v>5</v>
      </c>
      <c r="C30" s="115">
        <v>13</v>
      </c>
      <c r="D30" s="115">
        <v>15.6000003814697</v>
      </c>
      <c r="E30" s="115">
        <v>14.6499996185303</v>
      </c>
      <c r="F30" s="115">
        <v>0</v>
      </c>
      <c r="G30" s="115">
        <v>0</v>
      </c>
      <c r="H30" s="115" t="s">
        <v>370</v>
      </c>
      <c r="I30" s="115">
        <v>5</v>
      </c>
      <c r="J30" s="115">
        <v>0</v>
      </c>
      <c r="K30" s="115">
        <v>0</v>
      </c>
      <c r="L30" s="115">
        <v>5.0000000745058101E-2</v>
      </c>
      <c r="M30" s="115">
        <v>0</v>
      </c>
      <c r="N30" s="115">
        <v>0</v>
      </c>
    </row>
    <row r="31" spans="1:78" ht="15.75" thickBot="1">
      <c r="A31" s="115" t="s">
        <v>371</v>
      </c>
      <c r="B31" s="115">
        <v>6</v>
      </c>
      <c r="C31" s="115">
        <v>12.1000003814697</v>
      </c>
      <c r="D31" s="115">
        <v>14.5</v>
      </c>
      <c r="E31" s="115">
        <v>13.6499996185303</v>
      </c>
      <c r="F31" s="115">
        <v>0</v>
      </c>
      <c r="G31" s="115">
        <v>0</v>
      </c>
      <c r="H31" s="115" t="s">
        <v>372</v>
      </c>
      <c r="I31" s="115">
        <v>6</v>
      </c>
      <c r="J31" s="115">
        <v>0</v>
      </c>
      <c r="K31" s="115">
        <v>0</v>
      </c>
      <c r="L31" s="115">
        <v>5.0000000745058101E-2</v>
      </c>
      <c r="M31" s="115">
        <v>0</v>
      </c>
      <c r="N31" s="115">
        <v>0</v>
      </c>
      <c r="P31" s="118"/>
      <c r="Q31" s="118"/>
      <c r="R31" s="118"/>
      <c r="V31" s="31"/>
      <c r="W31" s="31"/>
      <c r="X31" s="31"/>
      <c r="AF31" s="22"/>
      <c r="AG31" s="22"/>
      <c r="AH31" s="22"/>
      <c r="AQ31" s="31"/>
      <c r="AT31" s="22"/>
      <c r="BC31" s="31"/>
      <c r="BF31" s="22"/>
      <c r="BO31" s="31"/>
      <c r="BR31" s="22"/>
    </row>
    <row r="32" spans="1:78" ht="15.75" thickBot="1">
      <c r="A32" s="115" t="s">
        <v>373</v>
      </c>
      <c r="B32" s="115">
        <v>7</v>
      </c>
      <c r="C32" s="115">
        <v>11.199999809265099</v>
      </c>
      <c r="D32" s="115">
        <v>13.3999996185303</v>
      </c>
      <c r="E32" s="115">
        <v>12.6499996185303</v>
      </c>
      <c r="F32" s="115">
        <v>0</v>
      </c>
      <c r="G32" s="115">
        <v>0</v>
      </c>
      <c r="H32" s="115" t="s">
        <v>374</v>
      </c>
      <c r="I32" s="115">
        <v>7</v>
      </c>
      <c r="J32" s="115">
        <v>0</v>
      </c>
      <c r="K32" s="115">
        <v>0</v>
      </c>
      <c r="L32" s="115">
        <v>5.0000000745058101E-2</v>
      </c>
      <c r="M32" s="115">
        <v>0</v>
      </c>
      <c r="N32" s="115">
        <v>0</v>
      </c>
      <c r="P32" s="118"/>
      <c r="Q32" s="118"/>
      <c r="R32" s="118"/>
      <c r="S32" s="62"/>
      <c r="T32" s="63"/>
      <c r="U32" s="64">
        <f t="array" ref="U32:AR32">TRANSPOSE(U4:U28)</f>
        <v>5</v>
      </c>
      <c r="V32" s="64">
        <v>6</v>
      </c>
      <c r="W32" s="64">
        <v>7</v>
      </c>
      <c r="X32" s="64">
        <v>8</v>
      </c>
      <c r="Y32" s="64">
        <v>9</v>
      </c>
      <c r="Z32" s="64">
        <v>10</v>
      </c>
      <c r="AA32" s="64">
        <v>11</v>
      </c>
      <c r="AB32" s="64">
        <v>12</v>
      </c>
      <c r="AC32" s="64">
        <v>13</v>
      </c>
      <c r="AD32" s="64">
        <v>14</v>
      </c>
      <c r="AE32" s="64">
        <v>15</v>
      </c>
      <c r="AF32" s="64">
        <v>16</v>
      </c>
      <c r="AG32" s="64">
        <v>17</v>
      </c>
      <c r="AH32" s="64">
        <v>18</v>
      </c>
      <c r="AI32" s="64">
        <v>19</v>
      </c>
      <c r="AJ32" s="64">
        <v>20</v>
      </c>
      <c r="AK32" s="64">
        <v>21</v>
      </c>
      <c r="AL32" s="64">
        <v>22</v>
      </c>
      <c r="AM32" s="64">
        <v>23</v>
      </c>
      <c r="AN32" s="64">
        <v>24</v>
      </c>
      <c r="AO32" s="64">
        <v>25</v>
      </c>
      <c r="AP32" s="64">
        <v>26</v>
      </c>
      <c r="AQ32" s="64">
        <v>27</v>
      </c>
      <c r="AR32" s="63">
        <v>28</v>
      </c>
      <c r="AT32" s="22"/>
      <c r="BC32" s="31"/>
      <c r="BF32" s="22"/>
      <c r="BO32" s="31"/>
      <c r="BR32" s="22"/>
    </row>
    <row r="33" spans="1:67">
      <c r="A33" s="115" t="s">
        <v>375</v>
      </c>
      <c r="B33" s="115">
        <v>8</v>
      </c>
      <c r="C33" s="115">
        <v>10.300000190734901</v>
      </c>
      <c r="D33" s="115">
        <v>12.3500003814697</v>
      </c>
      <c r="E33" s="115">
        <v>11.6499996185303</v>
      </c>
      <c r="F33" s="115">
        <v>0</v>
      </c>
      <c r="G33" s="115">
        <v>0</v>
      </c>
      <c r="H33" s="115" t="s">
        <v>376</v>
      </c>
      <c r="I33" s="115">
        <v>8</v>
      </c>
      <c r="J33" s="115">
        <v>0</v>
      </c>
      <c r="K33" s="115">
        <v>0</v>
      </c>
      <c r="L33" s="115">
        <v>5.0000000745058101E-2</v>
      </c>
      <c r="M33" s="115">
        <v>0</v>
      </c>
      <c r="N33" s="115">
        <v>0</v>
      </c>
      <c r="P33" s="118"/>
      <c r="Q33" s="118"/>
      <c r="R33" s="118"/>
      <c r="S33" s="65">
        <f>S4</f>
        <v>4</v>
      </c>
      <c r="T33" s="66" t="s">
        <v>307</v>
      </c>
      <c r="U33" s="67">
        <f t="array" ref="U33:AR33">TRANSPOSE(Y4:Y28)</f>
        <v>12.9749999046326</v>
      </c>
      <c r="V33" s="67">
        <v>11.9749999046326</v>
      </c>
      <c r="W33" s="67">
        <v>10.974999904632551</v>
      </c>
      <c r="X33" s="67">
        <v>9.9500002861022807</v>
      </c>
      <c r="Y33" s="67">
        <v>8.9499998092651349</v>
      </c>
      <c r="Z33" s="67">
        <v>7.9749999046325701</v>
      </c>
      <c r="AA33" s="67">
        <v>6.9749999046325701</v>
      </c>
      <c r="AB33" s="67">
        <v>5.9749999046325701</v>
      </c>
      <c r="AC33" s="67">
        <v>5</v>
      </c>
      <c r="AD33" s="67">
        <v>4</v>
      </c>
      <c r="AE33" s="67">
        <v>2.9750000238418597</v>
      </c>
      <c r="AF33" s="67">
        <v>2.0749999880790702</v>
      </c>
      <c r="AG33" s="67">
        <v>1.4250000119209298</v>
      </c>
      <c r="AH33" s="67">
        <v>0.99999999999999911</v>
      </c>
      <c r="AI33" s="67">
        <v>0.70000001788139343</v>
      </c>
      <c r="AJ33" s="67">
        <v>0.49999998509883903</v>
      </c>
      <c r="AK33" s="67">
        <v>0.40000000596046448</v>
      </c>
      <c r="AL33" s="67">
        <v>0.29999999701976748</v>
      </c>
      <c r="AM33" s="67">
        <v>0.25000000372528997</v>
      </c>
      <c r="AN33" s="67">
        <v>0.19999999739229707</v>
      </c>
      <c r="AO33" s="67">
        <v>0.22500000335276105</v>
      </c>
      <c r="AP33" s="67">
        <v>0.20000000298023199</v>
      </c>
      <c r="AQ33" s="67">
        <v>0.20000000298023199</v>
      </c>
      <c r="AR33" s="66">
        <v>0.125</v>
      </c>
      <c r="BC33" s="31"/>
      <c r="BO33" s="31"/>
    </row>
    <row r="34" spans="1:67">
      <c r="A34" s="115" t="s">
        <v>316</v>
      </c>
      <c r="B34" s="115">
        <v>9</v>
      </c>
      <c r="C34" s="115">
        <v>9.3999996185302699</v>
      </c>
      <c r="D34" s="115">
        <v>11.25</v>
      </c>
      <c r="E34" s="115">
        <v>10.6499996185303</v>
      </c>
      <c r="F34" s="115">
        <v>0</v>
      </c>
      <c r="G34" s="115">
        <v>0</v>
      </c>
      <c r="H34" s="115" t="s">
        <v>317</v>
      </c>
      <c r="I34" s="115">
        <v>9</v>
      </c>
      <c r="J34" s="115">
        <v>0</v>
      </c>
      <c r="K34" s="115">
        <v>0</v>
      </c>
      <c r="L34" s="115">
        <v>5.0000000745058101E-2</v>
      </c>
      <c r="M34" s="115">
        <v>0</v>
      </c>
      <c r="N34" s="115">
        <v>0</v>
      </c>
      <c r="P34" s="118"/>
      <c r="Q34" s="118"/>
      <c r="R34" s="118"/>
      <c r="S34" s="65"/>
      <c r="T34" s="66" t="s">
        <v>308</v>
      </c>
      <c r="U34" s="67">
        <f t="array" ref="U34:AR34">TRANSPOSE(AD4:AD28)</f>
        <v>0</v>
      </c>
      <c r="V34" s="67">
        <v>0</v>
      </c>
      <c r="W34" s="67">
        <v>0</v>
      </c>
      <c r="X34" s="67">
        <v>0</v>
      </c>
      <c r="Y34" s="67">
        <v>0</v>
      </c>
      <c r="Z34" s="67">
        <v>0</v>
      </c>
      <c r="AA34" s="67">
        <v>0</v>
      </c>
      <c r="AB34" s="67">
        <v>0</v>
      </c>
      <c r="AC34" s="67">
        <v>0</v>
      </c>
      <c r="AD34" s="72">
        <v>5.0000000745057997E-2</v>
      </c>
      <c r="AE34" s="67">
        <v>7.5000002980232003E-2</v>
      </c>
      <c r="AF34" s="67">
        <v>0.12500000186264504</v>
      </c>
      <c r="AG34" s="67">
        <v>0.47499999403953552</v>
      </c>
      <c r="AH34" s="67">
        <v>1.050000011920931</v>
      </c>
      <c r="AI34" s="67">
        <v>1.77500003576279</v>
      </c>
      <c r="AJ34" s="67">
        <v>2.5750000476837149</v>
      </c>
      <c r="AK34" s="67">
        <v>3.4500000476837149</v>
      </c>
      <c r="AL34" s="67">
        <v>4.3999998569488552</v>
      </c>
      <c r="AM34" s="67">
        <v>5.3250000476837149</v>
      </c>
      <c r="AN34" s="67">
        <v>6.2750000953674299</v>
      </c>
      <c r="AO34" s="67">
        <v>7.25</v>
      </c>
      <c r="AP34" s="67">
        <v>8.2249999046325701</v>
      </c>
      <c r="AQ34" s="67">
        <v>9.125</v>
      </c>
      <c r="AR34" s="66">
        <v>10.09999990463257</v>
      </c>
      <c r="BC34" s="31"/>
      <c r="BO34" s="31"/>
    </row>
    <row r="35" spans="1:67">
      <c r="A35" s="115" t="s">
        <v>318</v>
      </c>
      <c r="B35" s="115">
        <v>10</v>
      </c>
      <c r="C35" s="115">
        <v>8.5</v>
      </c>
      <c r="D35" s="115">
        <v>10.1499996185303</v>
      </c>
      <c r="E35" s="115">
        <v>9.6499996185302699</v>
      </c>
      <c r="F35" s="115">
        <v>0</v>
      </c>
      <c r="G35" s="115">
        <v>0</v>
      </c>
      <c r="H35" s="115" t="s">
        <v>319</v>
      </c>
      <c r="I35" s="115">
        <v>10</v>
      </c>
      <c r="J35" s="115">
        <v>0</v>
      </c>
      <c r="K35" s="115">
        <v>0</v>
      </c>
      <c r="L35" s="115">
        <v>5.0000000745058101E-2</v>
      </c>
      <c r="M35" s="115">
        <v>0</v>
      </c>
      <c r="N35" s="115">
        <v>0</v>
      </c>
      <c r="P35" s="118"/>
      <c r="Q35" s="118"/>
      <c r="R35" s="118"/>
      <c r="S35" s="65">
        <f>AE4</f>
        <v>5</v>
      </c>
      <c r="T35" s="66" t="s">
        <v>307</v>
      </c>
      <c r="U35" s="67">
        <f t="array" ref="U35:AR35">TRANSPOSE(AK4:AK28)</f>
        <v>11.3250002861023</v>
      </c>
      <c r="V35" s="67">
        <v>13.300000190734849</v>
      </c>
      <c r="W35" s="67">
        <v>12.2999997138977</v>
      </c>
      <c r="X35" s="67">
        <v>11.3250002861023</v>
      </c>
      <c r="Y35" s="67">
        <v>10.324999809265135</v>
      </c>
      <c r="Z35" s="67">
        <v>9.3249998092651509</v>
      </c>
      <c r="AA35" s="67">
        <v>8.3000001907348597</v>
      </c>
      <c r="AB35" s="67">
        <v>7.2999999523162851</v>
      </c>
      <c r="AC35" s="67">
        <v>6.3250000476837149</v>
      </c>
      <c r="AD35" s="68">
        <v>5.3250000476837149</v>
      </c>
      <c r="AE35" s="67">
        <v>4.4000000953674299</v>
      </c>
      <c r="AF35" s="67">
        <v>3.5</v>
      </c>
      <c r="AG35" s="67">
        <v>2.7749999761581403</v>
      </c>
      <c r="AH35" s="67">
        <v>2.2000000476837149</v>
      </c>
      <c r="AI35" s="67">
        <v>1.77500003576279</v>
      </c>
      <c r="AJ35" s="67">
        <v>1.4499999880790699</v>
      </c>
      <c r="AK35" s="67">
        <v>1.22499996423721</v>
      </c>
      <c r="AL35" s="67">
        <v>0.99999999999999911</v>
      </c>
      <c r="AM35" s="67">
        <v>0.875</v>
      </c>
      <c r="AN35" s="67">
        <v>0.75</v>
      </c>
      <c r="AO35" s="67">
        <v>0.65000000596046448</v>
      </c>
      <c r="AP35" s="67">
        <v>0.54999999701976754</v>
      </c>
      <c r="AQ35" s="67">
        <v>0.52499999105930351</v>
      </c>
      <c r="AR35" s="66">
        <v>0.47499999403953552</v>
      </c>
      <c r="BC35" s="31"/>
      <c r="BO35" s="31"/>
    </row>
    <row r="36" spans="1:67">
      <c r="A36" s="115" t="s">
        <v>320</v>
      </c>
      <c r="B36" s="115">
        <v>11</v>
      </c>
      <c r="C36" s="115">
        <v>7.5500001907348597</v>
      </c>
      <c r="D36" s="115">
        <v>9.0500001907348597</v>
      </c>
      <c r="E36" s="115">
        <v>8.6499996185302699</v>
      </c>
      <c r="F36" s="115">
        <v>0</v>
      </c>
      <c r="G36" s="115">
        <v>0</v>
      </c>
      <c r="H36" s="115" t="s">
        <v>321</v>
      </c>
      <c r="I36" s="115">
        <v>11</v>
      </c>
      <c r="J36" s="115">
        <v>0</v>
      </c>
      <c r="K36" s="115">
        <v>0</v>
      </c>
      <c r="L36" s="115">
        <v>5.0000000745058101E-2</v>
      </c>
      <c r="M36" s="115">
        <v>0</v>
      </c>
      <c r="N36" s="115">
        <v>0</v>
      </c>
      <c r="P36" s="118"/>
      <c r="Q36" s="118"/>
      <c r="R36" s="118"/>
      <c r="S36" s="65"/>
      <c r="T36" s="66" t="s">
        <v>308</v>
      </c>
      <c r="U36" s="67">
        <f t="array" ref="U36:AR36">TRANSPOSE(AP4:AP28)</f>
        <v>0</v>
      </c>
      <c r="V36" s="67">
        <v>0</v>
      </c>
      <c r="W36" s="67">
        <v>0</v>
      </c>
      <c r="X36" s="67">
        <v>0</v>
      </c>
      <c r="Y36" s="67">
        <v>0</v>
      </c>
      <c r="Z36" s="67">
        <v>0</v>
      </c>
      <c r="AA36" s="67">
        <v>0</v>
      </c>
      <c r="AB36" s="67">
        <v>0</v>
      </c>
      <c r="AC36" s="67">
        <v>0</v>
      </c>
      <c r="AD36" s="68">
        <v>0</v>
      </c>
      <c r="AE36" s="67">
        <v>0</v>
      </c>
      <c r="AF36" s="67">
        <v>0.12500000186264504</v>
      </c>
      <c r="AG36" s="67">
        <v>0.47499999403953552</v>
      </c>
      <c r="AH36" s="67">
        <v>0.92500001192092995</v>
      </c>
      <c r="AI36" s="67">
        <v>1.47499996423721</v>
      </c>
      <c r="AJ36" s="67">
        <v>2.1499999761581403</v>
      </c>
      <c r="AK36" s="67">
        <v>2.8999999761581448</v>
      </c>
      <c r="AL36" s="67">
        <v>3.7250000238418597</v>
      </c>
      <c r="AM36" s="67">
        <v>4.5750000476837149</v>
      </c>
      <c r="AN36" s="67">
        <v>5.4500000476837149</v>
      </c>
      <c r="AO36" s="67">
        <v>6.375</v>
      </c>
      <c r="AP36" s="67">
        <v>7.2750000953674299</v>
      </c>
      <c r="AQ36" s="67">
        <v>8.1999998092651403</v>
      </c>
      <c r="AR36" s="66">
        <v>9.0749998092651349</v>
      </c>
      <c r="BC36" s="31"/>
      <c r="BO36" s="31"/>
    </row>
    <row r="37" spans="1:67">
      <c r="A37" s="115" t="s">
        <v>301</v>
      </c>
      <c r="B37" s="115">
        <v>12</v>
      </c>
      <c r="C37" s="115">
        <v>6.6500000953674299</v>
      </c>
      <c r="D37" s="115">
        <v>7.9499998092651403</v>
      </c>
      <c r="E37" s="115">
        <v>7.6500000953674299</v>
      </c>
      <c r="F37" s="115">
        <v>0</v>
      </c>
      <c r="G37" s="115">
        <v>0</v>
      </c>
      <c r="H37" s="115" t="s">
        <v>302</v>
      </c>
      <c r="I37" s="115">
        <v>12</v>
      </c>
      <c r="J37" s="115">
        <v>0</v>
      </c>
      <c r="K37" s="115">
        <v>0</v>
      </c>
      <c r="L37" s="115">
        <v>5.0000000745058101E-2</v>
      </c>
      <c r="M37" s="115">
        <v>0</v>
      </c>
      <c r="N37" s="115">
        <v>0</v>
      </c>
      <c r="P37" s="118"/>
      <c r="Q37" s="118"/>
      <c r="R37" s="118"/>
      <c r="S37" s="65">
        <v>6</v>
      </c>
      <c r="T37" s="66" t="s">
        <v>307</v>
      </c>
      <c r="U37" s="67">
        <f t="array" ref="U37:AR37">TRANSPOSE(AW4:AW28)</f>
        <v>14.7750000953674</v>
      </c>
      <c r="V37" s="67">
        <v>13.800000190734901</v>
      </c>
      <c r="W37" s="67">
        <v>12.7999997138977</v>
      </c>
      <c r="X37" s="67">
        <v>11.800000190734849</v>
      </c>
      <c r="Y37" s="67">
        <v>10.77500009536743</v>
      </c>
      <c r="Z37" s="67">
        <v>9.7749996185302841</v>
      </c>
      <c r="AA37" s="67">
        <v>8.8000001907348651</v>
      </c>
      <c r="AB37" s="67">
        <v>7.7999999523162851</v>
      </c>
      <c r="AC37" s="67">
        <v>6.7999999523162851</v>
      </c>
      <c r="AD37" s="68">
        <v>5.875</v>
      </c>
      <c r="AE37" s="67">
        <v>4.8249998092651403</v>
      </c>
      <c r="AF37" s="67">
        <v>3.9750001430511448</v>
      </c>
      <c r="AG37" s="67">
        <v>3.25</v>
      </c>
      <c r="AH37" s="67">
        <v>2.7000000476837149</v>
      </c>
      <c r="AI37" s="67">
        <v>2.25</v>
      </c>
      <c r="AJ37" s="67">
        <v>1.8999999761581452</v>
      </c>
      <c r="AK37" s="67">
        <v>1.65000003576279</v>
      </c>
      <c r="AL37" s="67">
        <v>1.4250000119209298</v>
      </c>
      <c r="AM37" s="67">
        <v>1.22499996423721</v>
      </c>
      <c r="AN37" s="67">
        <v>1.050000011920931</v>
      </c>
      <c r="AO37" s="67">
        <v>0.92500001192092995</v>
      </c>
      <c r="AP37" s="67">
        <v>0.79999998211860657</v>
      </c>
      <c r="AQ37" s="67">
        <v>0.72499999403953552</v>
      </c>
      <c r="AR37" s="66">
        <v>0.625</v>
      </c>
      <c r="BC37" s="31"/>
      <c r="BO37" s="31"/>
    </row>
    <row r="38" spans="1:67">
      <c r="A38" s="115" t="s">
        <v>89</v>
      </c>
      <c r="B38" s="115">
        <v>13</v>
      </c>
      <c r="C38" s="115">
        <v>5.75</v>
      </c>
      <c r="D38" s="115">
        <v>6.9000000953674299</v>
      </c>
      <c r="E38" s="115">
        <v>6.6500000953674299</v>
      </c>
      <c r="F38" s="115">
        <v>0</v>
      </c>
      <c r="G38" s="115">
        <v>0</v>
      </c>
      <c r="H38" s="115" t="s">
        <v>90</v>
      </c>
      <c r="I38" s="115">
        <v>13</v>
      </c>
      <c r="J38" s="115">
        <v>0</v>
      </c>
      <c r="K38" s="115">
        <v>0</v>
      </c>
      <c r="L38" s="115">
        <v>5.0000000745058101E-2</v>
      </c>
      <c r="M38" s="115">
        <v>0</v>
      </c>
      <c r="N38" s="115">
        <v>0</v>
      </c>
      <c r="P38" s="118"/>
      <c r="Q38" s="118"/>
      <c r="R38" s="118"/>
      <c r="S38" s="65"/>
      <c r="T38" s="66" t="s">
        <v>308</v>
      </c>
      <c r="U38" s="67">
        <f t="array" ref="U38:AR38">TRANSPOSE(BB4:BB28)</f>
        <v>0</v>
      </c>
      <c r="V38" s="67">
        <v>0</v>
      </c>
      <c r="W38" s="67">
        <v>0</v>
      </c>
      <c r="X38" s="67">
        <v>0</v>
      </c>
      <c r="Y38" s="67">
        <v>0</v>
      </c>
      <c r="Z38" s="67">
        <v>0</v>
      </c>
      <c r="AA38" s="67">
        <v>0</v>
      </c>
      <c r="AB38" s="67">
        <v>0</v>
      </c>
      <c r="AC38" s="67">
        <v>0</v>
      </c>
      <c r="AD38" s="68">
        <v>0</v>
      </c>
      <c r="AE38" s="67">
        <v>0</v>
      </c>
      <c r="AF38" s="67">
        <v>0.15000000037252906</v>
      </c>
      <c r="AG38" s="67">
        <v>0.54999999701976798</v>
      </c>
      <c r="AH38" s="67">
        <v>1.0000000298023246</v>
      </c>
      <c r="AI38" s="67">
        <v>1.5500000119209298</v>
      </c>
      <c r="AJ38" s="67">
        <v>2.2000000476837149</v>
      </c>
      <c r="AK38" s="67">
        <v>2.9000000953674299</v>
      </c>
      <c r="AL38" s="67">
        <v>3.6749999523162851</v>
      </c>
      <c r="AM38" s="67">
        <v>4.4500000476837149</v>
      </c>
      <c r="AN38" s="67">
        <v>5.2750000953674299</v>
      </c>
      <c r="AO38" s="67">
        <v>6.1500000953674299</v>
      </c>
      <c r="AP38" s="67">
        <v>7.0250000953674299</v>
      </c>
      <c r="AQ38" s="67">
        <v>7.8999998569488552</v>
      </c>
      <c r="AR38" s="66">
        <v>8.8000001907348651</v>
      </c>
      <c r="BC38" s="31"/>
      <c r="BO38" s="31"/>
    </row>
    <row r="39" spans="1:67">
      <c r="A39" s="115" t="s">
        <v>91</v>
      </c>
      <c r="B39" s="115">
        <v>14</v>
      </c>
      <c r="C39" s="115">
        <v>4.8499999046325701</v>
      </c>
      <c r="D39" s="115">
        <v>5.8000001907348597</v>
      </c>
      <c r="E39" s="115">
        <v>5.6500000953674299</v>
      </c>
      <c r="F39" s="115">
        <v>0</v>
      </c>
      <c r="G39" s="115">
        <v>0</v>
      </c>
      <c r="H39" s="115" t="s">
        <v>92</v>
      </c>
      <c r="I39" s="115">
        <v>14</v>
      </c>
      <c r="J39" s="115">
        <v>0</v>
      </c>
      <c r="K39" s="115">
        <v>0</v>
      </c>
      <c r="L39" s="115">
        <v>5.0000000745058101E-2</v>
      </c>
      <c r="M39" s="115">
        <v>0</v>
      </c>
      <c r="N39" s="115">
        <v>0</v>
      </c>
      <c r="P39" s="118"/>
      <c r="Q39" s="118"/>
      <c r="R39" s="118"/>
      <c r="S39" s="65">
        <v>7</v>
      </c>
      <c r="T39" s="66" t="s">
        <v>307</v>
      </c>
      <c r="U39" s="67">
        <f t="array" ref="U39:AR39">TRANSPOSE(BI4:BI28)</f>
        <v>0</v>
      </c>
      <c r="V39" s="67">
        <v>0</v>
      </c>
      <c r="W39" s="67">
        <v>0</v>
      </c>
      <c r="X39" s="67">
        <v>0</v>
      </c>
      <c r="Y39" s="67">
        <v>0</v>
      </c>
      <c r="Z39" s="67">
        <v>0</v>
      </c>
      <c r="AA39" s="67">
        <v>0</v>
      </c>
      <c r="AB39" s="67">
        <v>0</v>
      </c>
      <c r="AC39" s="67">
        <v>0</v>
      </c>
      <c r="AD39" s="68">
        <v>0</v>
      </c>
      <c r="AE39" s="67">
        <v>5.3250000476837149</v>
      </c>
      <c r="AF39" s="67">
        <v>4.5</v>
      </c>
      <c r="AG39" s="67">
        <v>3.7749999761581448</v>
      </c>
      <c r="AH39" s="67">
        <v>3.2250000238418597</v>
      </c>
      <c r="AI39" s="67">
        <v>2.75</v>
      </c>
      <c r="AJ39" s="67">
        <v>2.3999999761581448</v>
      </c>
      <c r="AK39" s="67">
        <v>2.0500000119209298</v>
      </c>
      <c r="AL39" s="67">
        <v>1.8000000119209298</v>
      </c>
      <c r="AM39" s="67">
        <v>1.5500000119209298</v>
      </c>
      <c r="AN39" s="67">
        <v>1.34999996423721</v>
      </c>
      <c r="AO39" s="67">
        <v>1.1999999880790702</v>
      </c>
      <c r="AP39" s="67">
        <v>1.050000011920929</v>
      </c>
      <c r="AQ39" s="67">
        <v>0.8749999701976755</v>
      </c>
      <c r="AR39" s="66">
        <v>0</v>
      </c>
      <c r="BC39" s="31"/>
      <c r="BO39" s="31"/>
    </row>
    <row r="40" spans="1:67">
      <c r="A40" s="115" t="s">
        <v>93</v>
      </c>
      <c r="B40" s="115">
        <v>15</v>
      </c>
      <c r="C40" s="115">
        <v>4</v>
      </c>
      <c r="D40" s="115">
        <v>4.8000001907348597</v>
      </c>
      <c r="E40" s="115">
        <v>4.6999998092651403</v>
      </c>
      <c r="F40" s="115">
        <v>0</v>
      </c>
      <c r="G40" s="115">
        <v>0</v>
      </c>
      <c r="H40" s="115" t="s">
        <v>94</v>
      </c>
      <c r="I40" s="115">
        <v>15</v>
      </c>
      <c r="J40" s="115">
        <v>0</v>
      </c>
      <c r="K40" s="115">
        <v>0</v>
      </c>
      <c r="L40" s="115">
        <v>5.0000000745058101E-2</v>
      </c>
      <c r="M40" s="115">
        <v>0</v>
      </c>
      <c r="N40" s="115">
        <v>25</v>
      </c>
      <c r="P40" s="118"/>
      <c r="Q40" s="118"/>
      <c r="R40" s="118"/>
      <c r="S40" s="65"/>
      <c r="T40" s="66" t="s">
        <v>308</v>
      </c>
      <c r="U40" s="67">
        <f t="array" ref="U40:AR40">TRANSPOSE(BN4:BN28)</f>
        <v>0</v>
      </c>
      <c r="V40" s="67">
        <v>0</v>
      </c>
      <c r="W40" s="67">
        <v>0</v>
      </c>
      <c r="X40" s="67">
        <v>0</v>
      </c>
      <c r="Y40" s="67">
        <v>0</v>
      </c>
      <c r="Z40" s="67">
        <v>0</v>
      </c>
      <c r="AA40" s="67">
        <v>0</v>
      </c>
      <c r="AB40" s="67">
        <v>0</v>
      </c>
      <c r="AC40" s="67">
        <v>0</v>
      </c>
      <c r="AD40" s="68">
        <v>0</v>
      </c>
      <c r="AE40" s="67">
        <v>0.24999999441206455</v>
      </c>
      <c r="AF40" s="67">
        <v>0.24999999441206455</v>
      </c>
      <c r="AG40" s="67">
        <v>0.54999999701976798</v>
      </c>
      <c r="AH40" s="67">
        <v>1.0000000298023246</v>
      </c>
      <c r="AI40" s="67">
        <v>1.5500000119209298</v>
      </c>
      <c r="AJ40" s="67">
        <v>2.1499999761581452</v>
      </c>
      <c r="AK40" s="67">
        <v>2.8499999046325701</v>
      </c>
      <c r="AL40" s="67">
        <v>3.5750000476837149</v>
      </c>
      <c r="AM40" s="67">
        <v>4.3249999284744298</v>
      </c>
      <c r="AN40" s="67">
        <v>5.1499998569488552</v>
      </c>
      <c r="AO40" s="67">
        <v>5.9749999046325701</v>
      </c>
      <c r="AP40" s="67">
        <v>6.8250000476837149</v>
      </c>
      <c r="AQ40" s="67">
        <v>7.6749999523162851</v>
      </c>
      <c r="AR40" s="66">
        <v>0</v>
      </c>
      <c r="BC40" s="31"/>
      <c r="BO40" s="31"/>
    </row>
    <row r="41" spans="1:67">
      <c r="A41" s="115" t="s">
        <v>95</v>
      </c>
      <c r="B41" s="115">
        <v>16</v>
      </c>
      <c r="C41" s="115">
        <v>3.25</v>
      </c>
      <c r="D41" s="115">
        <v>3.75</v>
      </c>
      <c r="E41" s="115">
        <v>3.7999999523162802</v>
      </c>
      <c r="F41" s="115">
        <v>0</v>
      </c>
      <c r="G41" s="115">
        <v>0</v>
      </c>
      <c r="H41" s="115" t="s">
        <v>96</v>
      </c>
      <c r="I41" s="115">
        <v>16</v>
      </c>
      <c r="J41" s="115">
        <v>5.0000000745058101E-2</v>
      </c>
      <c r="K41" s="115">
        <v>0.20000000298023199</v>
      </c>
      <c r="L41" s="115">
        <v>0.15000000596046401</v>
      </c>
      <c r="M41" s="115">
        <v>0</v>
      </c>
      <c r="N41" s="115">
        <v>805</v>
      </c>
      <c r="P41" s="118"/>
      <c r="Q41" s="118"/>
      <c r="R41" s="118"/>
      <c r="S41" s="65">
        <v>8</v>
      </c>
      <c r="T41" s="66" t="s">
        <v>307</v>
      </c>
      <c r="U41" s="67">
        <f t="array" ref="U41:AR41">TRANSPOSE(BU4:BU28)</f>
        <v>0</v>
      </c>
      <c r="V41" s="67">
        <v>0</v>
      </c>
      <c r="W41" s="67">
        <v>0</v>
      </c>
      <c r="X41" s="67">
        <v>0</v>
      </c>
      <c r="Y41" s="67">
        <v>0</v>
      </c>
      <c r="Z41" s="67">
        <v>0</v>
      </c>
      <c r="AA41" s="67">
        <v>0</v>
      </c>
      <c r="AB41" s="67">
        <v>0</v>
      </c>
      <c r="AC41" s="67">
        <v>0</v>
      </c>
      <c r="AD41" s="68">
        <v>0</v>
      </c>
      <c r="AE41" s="67">
        <v>5.6999998092651403</v>
      </c>
      <c r="AF41" s="67">
        <v>4.875</v>
      </c>
      <c r="AG41" s="67">
        <v>4.1750000715255702</v>
      </c>
      <c r="AH41" s="67">
        <v>3.625</v>
      </c>
      <c r="AI41" s="67">
        <v>3.1750000715255746</v>
      </c>
      <c r="AJ41" s="67">
        <v>2.75</v>
      </c>
      <c r="AK41" s="67">
        <v>2.3999999761581448</v>
      </c>
      <c r="AL41" s="67">
        <v>2.1499999761581452</v>
      </c>
      <c r="AM41" s="67">
        <v>1.8999999761581452</v>
      </c>
      <c r="AN41" s="67">
        <v>1.65000003576279</v>
      </c>
      <c r="AO41" s="67">
        <v>1.5</v>
      </c>
      <c r="AP41" s="67">
        <v>1.3000000119209298</v>
      </c>
      <c r="AQ41" s="67">
        <v>0</v>
      </c>
      <c r="AR41" s="66">
        <v>0</v>
      </c>
      <c r="BC41" s="31"/>
      <c r="BO41" s="31"/>
    </row>
    <row r="42" spans="1:67" ht="15.75" thickBot="1">
      <c r="A42" s="115" t="s">
        <v>97</v>
      </c>
      <c r="B42" s="115">
        <v>17</v>
      </c>
      <c r="C42" s="115">
        <v>2.5499999523162802</v>
      </c>
      <c r="D42" s="115">
        <v>3</v>
      </c>
      <c r="E42" s="115">
        <v>3.0499999523162802</v>
      </c>
      <c r="F42" s="115">
        <v>0</v>
      </c>
      <c r="G42" s="115">
        <v>0</v>
      </c>
      <c r="H42" s="115" t="s">
        <v>98</v>
      </c>
      <c r="I42" s="115">
        <v>17</v>
      </c>
      <c r="J42" s="115">
        <v>0.30000001192092901</v>
      </c>
      <c r="K42" s="115">
        <v>0.64999997615814198</v>
      </c>
      <c r="L42" s="115">
        <v>0.40000000596046398</v>
      </c>
      <c r="M42" s="115">
        <v>500</v>
      </c>
      <c r="N42" s="115">
        <v>5814</v>
      </c>
      <c r="P42" s="118"/>
      <c r="Q42" s="118"/>
      <c r="R42" s="118"/>
      <c r="S42" s="69"/>
      <c r="T42" s="70" t="s">
        <v>308</v>
      </c>
      <c r="U42" s="71">
        <f t="array" ref="U42:AR42">TRANSPOSE(BZ4:BZ28)</f>
        <v>0</v>
      </c>
      <c r="V42" s="71">
        <v>0</v>
      </c>
      <c r="W42" s="71">
        <v>0</v>
      </c>
      <c r="X42" s="71">
        <v>0</v>
      </c>
      <c r="Y42" s="71">
        <v>0</v>
      </c>
      <c r="Z42" s="71">
        <v>0</v>
      </c>
      <c r="AA42" s="71">
        <v>0</v>
      </c>
      <c r="AB42" s="71">
        <v>0</v>
      </c>
      <c r="AC42" s="71">
        <v>0</v>
      </c>
      <c r="AD42" s="71">
        <v>0</v>
      </c>
      <c r="AE42" s="71">
        <v>0.24999999441206455</v>
      </c>
      <c r="AF42" s="71">
        <v>0.35000000894069649</v>
      </c>
      <c r="AG42" s="71">
        <v>0.65000000596046448</v>
      </c>
      <c r="AH42" s="71">
        <v>1.0999999642372109</v>
      </c>
      <c r="AI42" s="71">
        <v>1.59999996423721</v>
      </c>
      <c r="AJ42" s="71">
        <v>2.2000000476837149</v>
      </c>
      <c r="AK42" s="71">
        <v>2.8499999046325701</v>
      </c>
      <c r="AL42" s="71">
        <v>3.5750000476837149</v>
      </c>
      <c r="AM42" s="71">
        <v>4.3249999284744298</v>
      </c>
      <c r="AN42" s="71">
        <v>5.1000001430511448</v>
      </c>
      <c r="AO42" s="71">
        <v>5.9249999523162851</v>
      </c>
      <c r="AP42" s="71">
        <v>6.75</v>
      </c>
      <c r="AQ42" s="71">
        <v>0</v>
      </c>
      <c r="AR42" s="70">
        <v>0</v>
      </c>
      <c r="BC42" s="31"/>
      <c r="BO42" s="31"/>
    </row>
    <row r="43" spans="1:67">
      <c r="A43" s="115" t="s">
        <v>99</v>
      </c>
      <c r="B43" s="115">
        <v>18</v>
      </c>
      <c r="C43" s="115">
        <v>2</v>
      </c>
      <c r="D43" s="115">
        <v>2.4000000953674299</v>
      </c>
      <c r="E43" s="115">
        <v>2.4500000476837198</v>
      </c>
      <c r="F43" s="115">
        <v>0</v>
      </c>
      <c r="G43" s="115">
        <v>0</v>
      </c>
      <c r="H43" s="115" t="s">
        <v>100</v>
      </c>
      <c r="I43" s="115">
        <v>18</v>
      </c>
      <c r="J43" s="115">
        <v>0.75</v>
      </c>
      <c r="K43" s="115">
        <v>1.1000000238418599</v>
      </c>
      <c r="L43" s="115">
        <v>0.75</v>
      </c>
      <c r="M43" s="115">
        <v>0</v>
      </c>
      <c r="N43" s="115">
        <v>137</v>
      </c>
      <c r="AQ43" s="31"/>
      <c r="BC43" s="31"/>
      <c r="BO43" s="31"/>
    </row>
    <row r="44" spans="1:67">
      <c r="A44" s="115" t="s">
        <v>101</v>
      </c>
      <c r="B44" s="115">
        <v>19</v>
      </c>
      <c r="C44" s="115">
        <v>1.6000000238418599</v>
      </c>
      <c r="D44" s="115">
        <v>1.95000004768372</v>
      </c>
      <c r="E44" s="115">
        <v>1.95000004768372</v>
      </c>
      <c r="F44" s="115">
        <v>0</v>
      </c>
      <c r="G44" s="115">
        <v>0</v>
      </c>
      <c r="H44" s="115" t="s">
        <v>102</v>
      </c>
      <c r="I44" s="115">
        <v>19</v>
      </c>
      <c r="J44" s="115">
        <v>1.29999995231628</v>
      </c>
      <c r="K44" s="115">
        <v>1.6499999761581401</v>
      </c>
      <c r="L44" s="115">
        <v>1.29999995231628</v>
      </c>
      <c r="M44" s="115">
        <v>0</v>
      </c>
      <c r="N44" s="115">
        <v>2025</v>
      </c>
      <c r="AQ44" s="31"/>
      <c r="BC44" s="31"/>
      <c r="BO44" s="31"/>
    </row>
    <row r="45" spans="1:67">
      <c r="A45" s="115" t="s">
        <v>103</v>
      </c>
      <c r="B45" s="115">
        <v>20</v>
      </c>
      <c r="C45" s="115">
        <v>1.29999995231628</v>
      </c>
      <c r="D45" s="115">
        <v>1.6000000238418599</v>
      </c>
      <c r="E45" s="115">
        <v>1.6000000238418599</v>
      </c>
      <c r="F45" s="115">
        <v>0</v>
      </c>
      <c r="G45" s="115">
        <v>260</v>
      </c>
      <c r="H45" s="115" t="s">
        <v>104</v>
      </c>
      <c r="I45" s="115">
        <v>20</v>
      </c>
      <c r="J45" s="115">
        <v>2</v>
      </c>
      <c r="K45" s="115">
        <v>2.2999999523162802</v>
      </c>
      <c r="L45" s="115">
        <v>1.95000004768372</v>
      </c>
      <c r="M45" s="115">
        <v>0</v>
      </c>
      <c r="N45" s="115">
        <v>11</v>
      </c>
      <c r="AQ45" s="31"/>
      <c r="BC45" s="31"/>
      <c r="BO45" s="31"/>
    </row>
    <row r="46" spans="1:67">
      <c r="A46" s="115" t="s">
        <v>105</v>
      </c>
      <c r="B46" s="115">
        <v>21</v>
      </c>
      <c r="C46" s="115">
        <v>1.04999995231628</v>
      </c>
      <c r="D46" s="115">
        <v>1.3999999761581401</v>
      </c>
      <c r="E46" s="115">
        <v>1.29999995231628</v>
      </c>
      <c r="F46" s="115">
        <v>0</v>
      </c>
      <c r="G46" s="115">
        <v>138</v>
      </c>
      <c r="H46" s="115" t="s">
        <v>106</v>
      </c>
      <c r="I46" s="115">
        <v>21</v>
      </c>
      <c r="J46" s="115">
        <v>2.7000000476837198</v>
      </c>
      <c r="K46" s="115">
        <v>3.0999999046325701</v>
      </c>
      <c r="L46" s="115">
        <v>2.6500000953674299</v>
      </c>
      <c r="M46" s="115">
        <v>0</v>
      </c>
      <c r="N46" s="115">
        <v>0</v>
      </c>
      <c r="U46" s="88" t="s">
        <v>351</v>
      </c>
      <c r="AQ46" s="31"/>
      <c r="BC46" s="31"/>
      <c r="BO46" s="31"/>
    </row>
    <row r="47" spans="1:67">
      <c r="A47" s="115" t="s">
        <v>107</v>
      </c>
      <c r="B47" s="115">
        <v>22</v>
      </c>
      <c r="C47" s="115">
        <v>0.85000002384185802</v>
      </c>
      <c r="D47" s="115">
        <v>1.1499999761581401</v>
      </c>
      <c r="E47" s="115">
        <v>1.1000000238418599</v>
      </c>
      <c r="F47" s="115">
        <v>0</v>
      </c>
      <c r="G47" s="115">
        <v>3001</v>
      </c>
      <c r="H47" s="115" t="s">
        <v>108</v>
      </c>
      <c r="I47" s="115">
        <v>22</v>
      </c>
      <c r="J47" s="115">
        <v>3.5</v>
      </c>
      <c r="K47" s="115">
        <v>3.9500000476837198</v>
      </c>
      <c r="L47" s="115">
        <v>3.4500000476837198</v>
      </c>
      <c r="M47" s="115">
        <v>0</v>
      </c>
      <c r="N47" s="115">
        <v>0</v>
      </c>
      <c r="T47" s="31" t="s">
        <v>490</v>
      </c>
      <c r="U47" s="31">
        <v>16.84</v>
      </c>
      <c r="AQ47" s="31"/>
      <c r="BC47" s="31"/>
      <c r="BO47" s="31"/>
    </row>
    <row r="48" spans="1:67">
      <c r="A48" s="115" t="s">
        <v>109</v>
      </c>
      <c r="B48" s="115">
        <v>23</v>
      </c>
      <c r="C48" s="115">
        <v>0.75</v>
      </c>
      <c r="D48" s="115">
        <v>1</v>
      </c>
      <c r="E48" s="115">
        <v>0.94999998807907104</v>
      </c>
      <c r="F48" s="115">
        <v>1750</v>
      </c>
      <c r="G48" s="115">
        <v>6717</v>
      </c>
      <c r="H48" s="115" t="s">
        <v>110</v>
      </c>
      <c r="I48" s="115">
        <v>23</v>
      </c>
      <c r="J48" s="115">
        <v>4.3499999046325701</v>
      </c>
      <c r="K48" s="115">
        <v>4.8000001907348597</v>
      </c>
      <c r="L48" s="115">
        <v>4.25</v>
      </c>
      <c r="M48" s="115">
        <v>0</v>
      </c>
      <c r="N48" s="115">
        <v>0</v>
      </c>
      <c r="P48" s="75"/>
      <c r="Q48" s="2"/>
      <c r="T48" s="31">
        <v>4</v>
      </c>
      <c r="U48" s="31">
        <v>17.95</v>
      </c>
      <c r="AQ48" s="31"/>
      <c r="BC48" s="31"/>
      <c r="BO48" s="31"/>
    </row>
    <row r="49" spans="1:85">
      <c r="A49" s="115" t="s">
        <v>111</v>
      </c>
      <c r="B49" s="115">
        <v>24</v>
      </c>
      <c r="C49" s="115">
        <v>0.60000002384185802</v>
      </c>
      <c r="D49" s="115">
        <v>0.89999997615814198</v>
      </c>
      <c r="E49" s="115">
        <v>0.80000001192092896</v>
      </c>
      <c r="F49" s="115">
        <v>0</v>
      </c>
      <c r="G49" s="115">
        <v>135</v>
      </c>
      <c r="H49" s="115" t="s">
        <v>112</v>
      </c>
      <c r="I49" s="115">
        <v>24</v>
      </c>
      <c r="J49" s="115">
        <v>5.25</v>
      </c>
      <c r="K49" s="115">
        <v>5.6500000953674299</v>
      </c>
      <c r="L49" s="115">
        <v>5.1500000953674299</v>
      </c>
      <c r="M49" s="115">
        <v>0</v>
      </c>
      <c r="N49" s="115">
        <v>0</v>
      </c>
      <c r="T49" s="31">
        <v>5</v>
      </c>
      <c r="U49" s="31">
        <v>19.3</v>
      </c>
      <c r="AQ49" s="31"/>
      <c r="BC49" s="31"/>
      <c r="BO49" s="31"/>
    </row>
    <row r="50" spans="1:85">
      <c r="A50" s="115" t="s">
        <v>113</v>
      </c>
      <c r="B50" s="115">
        <v>25</v>
      </c>
      <c r="C50" s="115">
        <v>0.5</v>
      </c>
      <c r="D50" s="115">
        <v>0.80000001192092896</v>
      </c>
      <c r="E50" s="115">
        <v>0.69999998807907104</v>
      </c>
      <c r="F50" s="115">
        <v>0</v>
      </c>
      <c r="G50" s="115">
        <v>12500</v>
      </c>
      <c r="H50" s="115" t="s">
        <v>114</v>
      </c>
      <c r="I50" s="115">
        <v>25</v>
      </c>
      <c r="J50" s="115">
        <v>6.1500000953674299</v>
      </c>
      <c r="K50" s="115">
        <v>6.5999999046325701</v>
      </c>
      <c r="L50" s="115">
        <v>6.0500001907348597</v>
      </c>
      <c r="M50" s="115">
        <v>0</v>
      </c>
      <c r="N50" s="115">
        <v>0</v>
      </c>
      <c r="T50" s="31">
        <v>6</v>
      </c>
      <c r="U50" s="31">
        <v>19.75</v>
      </c>
      <c r="AQ50" s="31"/>
      <c r="BC50" s="31"/>
      <c r="BO50" s="31"/>
    </row>
    <row r="51" spans="1:85">
      <c r="A51" s="115" t="s">
        <v>115</v>
      </c>
      <c r="B51" s="115">
        <v>26</v>
      </c>
      <c r="C51" s="115">
        <v>0.40000000596046398</v>
      </c>
      <c r="D51" s="115">
        <v>0.69999998807907104</v>
      </c>
      <c r="E51" s="115">
        <v>0.60000002384185802</v>
      </c>
      <c r="F51" s="115">
        <v>0</v>
      </c>
      <c r="G51" s="115">
        <v>0</v>
      </c>
      <c r="H51" s="115" t="s">
        <v>116</v>
      </c>
      <c r="I51" s="115">
        <v>26</v>
      </c>
      <c r="J51" s="115">
        <v>7.0500001907348597</v>
      </c>
      <c r="K51" s="115">
        <v>7.5</v>
      </c>
      <c r="L51" s="115">
        <v>6.9499998092651403</v>
      </c>
      <c r="M51" s="115">
        <v>0</v>
      </c>
      <c r="N51" s="115">
        <v>0</v>
      </c>
      <c r="T51" s="31">
        <v>7</v>
      </c>
      <c r="U51" s="31">
        <v>20.25</v>
      </c>
      <c r="AQ51" s="31"/>
      <c r="BC51" s="31"/>
      <c r="BO51" s="31"/>
    </row>
    <row r="52" spans="1:85">
      <c r="A52" s="115" t="s">
        <v>117</v>
      </c>
      <c r="B52" s="115">
        <v>27</v>
      </c>
      <c r="C52" s="115">
        <v>0.34999999403953602</v>
      </c>
      <c r="D52" s="115">
        <v>0.69999998807907104</v>
      </c>
      <c r="E52" s="115">
        <v>0.55000001192092896</v>
      </c>
      <c r="F52" s="115">
        <v>0</v>
      </c>
      <c r="G52" s="115">
        <v>7000</v>
      </c>
      <c r="H52" s="115" t="s">
        <v>118</v>
      </c>
      <c r="I52" s="115">
        <v>27</v>
      </c>
      <c r="J52" s="115">
        <v>7.9499998092651403</v>
      </c>
      <c r="K52" s="115">
        <v>8.4499998092651403</v>
      </c>
      <c r="L52" s="115">
        <v>7.9000000953674299</v>
      </c>
      <c r="M52" s="115">
        <v>0</v>
      </c>
      <c r="N52" s="115">
        <v>0</v>
      </c>
      <c r="T52" s="31">
        <v>8</v>
      </c>
      <c r="U52" s="31">
        <v>20.55</v>
      </c>
      <c r="AQ52" s="31"/>
      <c r="BC52" s="31"/>
      <c r="BO52" s="31"/>
    </row>
    <row r="53" spans="1:85">
      <c r="A53" s="115" t="s">
        <v>119</v>
      </c>
      <c r="B53" s="115">
        <v>28</v>
      </c>
      <c r="C53" s="115">
        <v>0.30000001192092901</v>
      </c>
      <c r="D53" s="115">
        <v>0.64999997615814198</v>
      </c>
      <c r="E53" s="115">
        <v>0.5</v>
      </c>
      <c r="F53" s="115">
        <v>0</v>
      </c>
      <c r="G53" s="115">
        <v>0</v>
      </c>
      <c r="H53" s="115" t="s">
        <v>120</v>
      </c>
      <c r="I53" s="115">
        <v>28</v>
      </c>
      <c r="J53" s="115">
        <v>8.25</v>
      </c>
      <c r="K53" s="115">
        <v>9.8999996185302699</v>
      </c>
      <c r="L53" s="115">
        <v>8.8000001907348597</v>
      </c>
      <c r="M53" s="115">
        <v>0</v>
      </c>
      <c r="N53" s="115">
        <v>0</v>
      </c>
      <c r="T53" s="31">
        <v>9</v>
      </c>
      <c r="U53" s="31">
        <v>20.75</v>
      </c>
      <c r="AQ53" s="31"/>
      <c r="BC53" s="31"/>
      <c r="BO53" s="31"/>
    </row>
    <row r="54" spans="1:85">
      <c r="A54" s="115" t="s">
        <v>121</v>
      </c>
      <c r="B54" s="115">
        <v>29</v>
      </c>
      <c r="C54" s="115">
        <v>0.25</v>
      </c>
      <c r="D54" s="115">
        <v>0.60000002384185802</v>
      </c>
      <c r="E54" s="115">
        <v>0.44999998807907099</v>
      </c>
      <c r="F54" s="115">
        <v>0</v>
      </c>
      <c r="G54" s="115">
        <v>25</v>
      </c>
      <c r="H54" s="115" t="s">
        <v>122</v>
      </c>
      <c r="I54" s="115">
        <v>29</v>
      </c>
      <c r="J54" s="115">
        <v>9.1000003814697301</v>
      </c>
      <c r="K54" s="115">
        <v>10.8999996185303</v>
      </c>
      <c r="L54" s="115">
        <v>9.8000001907348597</v>
      </c>
      <c r="M54" s="115">
        <v>0</v>
      </c>
      <c r="N54" s="115">
        <v>0</v>
      </c>
      <c r="AQ54" s="31"/>
      <c r="BC54" s="31"/>
      <c r="BO54" s="31"/>
      <c r="CG54" s="2"/>
    </row>
    <row r="55" spans="1:85">
      <c r="A55" s="181" t="s">
        <v>47</v>
      </c>
      <c r="B55" s="181"/>
      <c r="C55" s="181"/>
      <c r="D55" s="181"/>
      <c r="E55" s="181"/>
      <c r="F55" s="181"/>
      <c r="G55" s="181"/>
      <c r="H55" s="181" t="s">
        <v>48</v>
      </c>
      <c r="I55" s="181"/>
      <c r="J55" s="181"/>
      <c r="K55" s="181"/>
      <c r="L55" s="181"/>
      <c r="M55" s="181"/>
      <c r="N55" s="181"/>
      <c r="AQ55" s="31"/>
      <c r="BC55" s="31"/>
      <c r="BO55" s="31"/>
    </row>
    <row r="56" spans="1:85">
      <c r="A56" s="116" t="s">
        <v>49</v>
      </c>
      <c r="B56" s="116" t="s">
        <v>15</v>
      </c>
      <c r="C56" s="116" t="s">
        <v>50</v>
      </c>
      <c r="D56" s="116" t="s">
        <v>51</v>
      </c>
      <c r="E56" s="116" t="s">
        <v>52</v>
      </c>
      <c r="F56" s="116" t="s">
        <v>53</v>
      </c>
      <c r="G56" s="116" t="s">
        <v>54</v>
      </c>
      <c r="H56" s="116" t="s">
        <v>49</v>
      </c>
      <c r="I56" s="116" t="s">
        <v>15</v>
      </c>
      <c r="J56" s="116" t="s">
        <v>50</v>
      </c>
      <c r="K56" s="116" t="s">
        <v>51</v>
      </c>
      <c r="L56" s="116" t="s">
        <v>52</v>
      </c>
      <c r="M56" s="116" t="s">
        <v>53</v>
      </c>
      <c r="N56" s="116" t="s">
        <v>54</v>
      </c>
      <c r="AQ56" s="31"/>
      <c r="BC56" s="31"/>
      <c r="BO56" s="31"/>
    </row>
    <row r="57" spans="1:85">
      <c r="A57" s="181" t="s">
        <v>377</v>
      </c>
      <c r="B57" s="181"/>
      <c r="C57" s="181"/>
      <c r="D57" s="181"/>
      <c r="E57" s="181"/>
      <c r="F57" s="181"/>
      <c r="G57" s="181"/>
      <c r="H57" s="181" t="s">
        <v>377</v>
      </c>
      <c r="I57" s="181"/>
      <c r="J57" s="181"/>
      <c r="K57" s="181"/>
      <c r="L57" s="181"/>
      <c r="M57" s="181"/>
      <c r="N57" s="181"/>
      <c r="P57" s="75" t="str">
        <f>RIGHT(A57,7)</f>
        <v>18.1011</v>
      </c>
      <c r="Q57" s="112">
        <v>41808</v>
      </c>
      <c r="AQ57" s="31"/>
      <c r="BC57" s="31"/>
      <c r="BO57" s="31"/>
    </row>
    <row r="58" spans="1:85">
      <c r="A58" s="116" t="s">
        <v>378</v>
      </c>
      <c r="B58" s="116">
        <v>5</v>
      </c>
      <c r="C58" s="116">
        <v>13.449999809265099</v>
      </c>
      <c r="D58" s="116">
        <v>16.100000381469702</v>
      </c>
      <c r="E58" s="116">
        <v>15.050000190734901</v>
      </c>
      <c r="F58" s="116">
        <v>0</v>
      </c>
      <c r="G58" s="116">
        <v>0</v>
      </c>
      <c r="H58" s="116" t="s">
        <v>379</v>
      </c>
      <c r="I58" s="116">
        <v>5</v>
      </c>
      <c r="J58" s="116">
        <v>0</v>
      </c>
      <c r="K58" s="116">
        <v>0</v>
      </c>
      <c r="L58" s="116">
        <v>5.0000000745058101E-2</v>
      </c>
      <c r="M58" s="116">
        <v>0</v>
      </c>
      <c r="N58" s="116">
        <v>0</v>
      </c>
      <c r="AQ58" s="31"/>
      <c r="BC58" s="31"/>
      <c r="BO58" s="31"/>
    </row>
    <row r="59" spans="1:85">
      <c r="A59" s="116" t="s">
        <v>380</v>
      </c>
      <c r="B59" s="116">
        <v>6</v>
      </c>
      <c r="C59" s="116">
        <v>12.550000190734901</v>
      </c>
      <c r="D59" s="116">
        <v>15.050000190734901</v>
      </c>
      <c r="E59" s="116">
        <v>14.050000190734901</v>
      </c>
      <c r="F59" s="116">
        <v>0</v>
      </c>
      <c r="G59" s="116">
        <v>0</v>
      </c>
      <c r="H59" s="116" t="s">
        <v>381</v>
      </c>
      <c r="I59" s="116">
        <v>6</v>
      </c>
      <c r="J59" s="116">
        <v>0</v>
      </c>
      <c r="K59" s="116">
        <v>0</v>
      </c>
      <c r="L59" s="116">
        <v>5.0000000745058101E-2</v>
      </c>
      <c r="M59" s="116">
        <v>0</v>
      </c>
      <c r="N59" s="116">
        <v>0</v>
      </c>
      <c r="AQ59" s="31"/>
      <c r="BC59" s="31"/>
      <c r="BO59" s="31"/>
    </row>
    <row r="60" spans="1:85">
      <c r="A60" s="116" t="s">
        <v>382</v>
      </c>
      <c r="B60" s="116">
        <v>7</v>
      </c>
      <c r="C60" s="116">
        <v>11.6499996185303</v>
      </c>
      <c r="D60" s="116">
        <v>13.949999809265099</v>
      </c>
      <c r="E60" s="116">
        <v>13.050000190734901</v>
      </c>
      <c r="F60" s="116">
        <v>0</v>
      </c>
      <c r="G60" s="116">
        <v>0</v>
      </c>
      <c r="H60" s="116" t="s">
        <v>383</v>
      </c>
      <c r="I60" s="116">
        <v>7</v>
      </c>
      <c r="J60" s="116">
        <v>0</v>
      </c>
      <c r="K60" s="116">
        <v>0</v>
      </c>
      <c r="L60" s="116">
        <v>5.0000000745058101E-2</v>
      </c>
      <c r="M60" s="116">
        <v>0</v>
      </c>
      <c r="N60" s="116">
        <v>0</v>
      </c>
      <c r="AQ60" s="31"/>
      <c r="BC60" s="31"/>
      <c r="BO60" s="31"/>
    </row>
    <row r="61" spans="1:85">
      <c r="A61" s="116" t="s">
        <v>384</v>
      </c>
      <c r="B61" s="116">
        <v>8</v>
      </c>
      <c r="C61" s="116">
        <v>10.75</v>
      </c>
      <c r="D61" s="116">
        <v>12.8500003814697</v>
      </c>
      <c r="E61" s="116">
        <v>12.050000190734901</v>
      </c>
      <c r="F61" s="116">
        <v>0</v>
      </c>
      <c r="G61" s="116">
        <v>0</v>
      </c>
      <c r="H61" s="116" t="s">
        <v>385</v>
      </c>
      <c r="I61" s="116">
        <v>8</v>
      </c>
      <c r="J61" s="116">
        <v>0</v>
      </c>
      <c r="K61" s="116">
        <v>0</v>
      </c>
      <c r="L61" s="116">
        <v>5.0000000745058101E-2</v>
      </c>
      <c r="M61" s="116">
        <v>0</v>
      </c>
      <c r="N61" s="116">
        <v>0</v>
      </c>
      <c r="AQ61" s="31"/>
      <c r="BC61" s="31"/>
      <c r="BO61" s="31"/>
    </row>
    <row r="62" spans="1:85">
      <c r="A62" s="116" t="s">
        <v>322</v>
      </c>
      <c r="B62" s="116">
        <v>9</v>
      </c>
      <c r="C62" s="116">
        <v>9.8000001907348597</v>
      </c>
      <c r="D62" s="116">
        <v>11.75</v>
      </c>
      <c r="E62" s="116">
        <v>11.050000190734901</v>
      </c>
      <c r="F62" s="116">
        <v>0</v>
      </c>
      <c r="G62" s="116">
        <v>0</v>
      </c>
      <c r="H62" s="116" t="s">
        <v>323</v>
      </c>
      <c r="I62" s="116">
        <v>9</v>
      </c>
      <c r="J62" s="116">
        <v>0</v>
      </c>
      <c r="K62" s="116">
        <v>0</v>
      </c>
      <c r="L62" s="116">
        <v>5.0000000745058101E-2</v>
      </c>
      <c r="M62" s="116">
        <v>0</v>
      </c>
      <c r="N62" s="116">
        <v>0</v>
      </c>
      <c r="AQ62" s="31"/>
      <c r="BC62" s="31"/>
      <c r="BO62" s="31"/>
    </row>
    <row r="63" spans="1:85">
      <c r="A63" s="116" t="s">
        <v>324</v>
      </c>
      <c r="B63" s="116">
        <v>10</v>
      </c>
      <c r="C63" s="116">
        <v>8.8999996185302699</v>
      </c>
      <c r="D63" s="116">
        <v>10.6499996185303</v>
      </c>
      <c r="E63" s="116">
        <v>10.050000190734901</v>
      </c>
      <c r="F63" s="116">
        <v>0</v>
      </c>
      <c r="G63" s="116">
        <v>0</v>
      </c>
      <c r="H63" s="116" t="s">
        <v>325</v>
      </c>
      <c r="I63" s="116">
        <v>10</v>
      </c>
      <c r="J63" s="116">
        <v>0</v>
      </c>
      <c r="K63" s="116">
        <v>0</v>
      </c>
      <c r="L63" s="116">
        <v>5.0000000745058101E-2</v>
      </c>
      <c r="M63" s="116">
        <v>0</v>
      </c>
      <c r="N63" s="116">
        <v>0</v>
      </c>
      <c r="AQ63" s="31"/>
      <c r="BC63" s="31"/>
      <c r="BO63" s="31"/>
    </row>
    <row r="64" spans="1:85">
      <c r="A64" s="116" t="s">
        <v>326</v>
      </c>
      <c r="B64" s="116">
        <v>11</v>
      </c>
      <c r="C64" s="116">
        <v>8</v>
      </c>
      <c r="D64" s="116">
        <v>9.6000003814697301</v>
      </c>
      <c r="E64" s="116">
        <v>9.0500001907348597</v>
      </c>
      <c r="F64" s="116">
        <v>0</v>
      </c>
      <c r="G64" s="116">
        <v>0</v>
      </c>
      <c r="H64" s="116" t="s">
        <v>327</v>
      </c>
      <c r="I64" s="116">
        <v>11</v>
      </c>
      <c r="J64" s="116">
        <v>0</v>
      </c>
      <c r="K64" s="116">
        <v>0</v>
      </c>
      <c r="L64" s="116">
        <v>5.0000000745058101E-2</v>
      </c>
      <c r="M64" s="116">
        <v>0</v>
      </c>
      <c r="N64" s="116">
        <v>0</v>
      </c>
      <c r="AQ64" s="31"/>
      <c r="BC64" s="31"/>
      <c r="BO64" s="31"/>
    </row>
    <row r="65" spans="1:85">
      <c r="A65" s="116" t="s">
        <v>123</v>
      </c>
      <c r="B65" s="116">
        <v>12</v>
      </c>
      <c r="C65" s="116">
        <v>7.0999999046325701</v>
      </c>
      <c r="D65" s="116">
        <v>8.5</v>
      </c>
      <c r="E65" s="116">
        <v>8.0500001907348597</v>
      </c>
      <c r="F65" s="116">
        <v>0</v>
      </c>
      <c r="G65" s="116">
        <v>0</v>
      </c>
      <c r="H65" s="116" t="s">
        <v>124</v>
      </c>
      <c r="I65" s="116">
        <v>12</v>
      </c>
      <c r="J65" s="116">
        <v>0</v>
      </c>
      <c r="K65" s="116">
        <v>0</v>
      </c>
      <c r="L65" s="116">
        <v>5.0000000745058101E-2</v>
      </c>
      <c r="M65" s="116">
        <v>0</v>
      </c>
      <c r="N65" s="116">
        <v>0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Q65" s="31"/>
      <c r="BC65" s="31"/>
      <c r="BO65" s="31"/>
    </row>
    <row r="66" spans="1:85">
      <c r="A66" s="116" t="s">
        <v>125</v>
      </c>
      <c r="B66" s="116">
        <v>13</v>
      </c>
      <c r="C66" s="116">
        <v>6.1999998092651403</v>
      </c>
      <c r="D66" s="116">
        <v>7.4000000953674299</v>
      </c>
      <c r="E66" s="116">
        <v>7.0500001907348597</v>
      </c>
      <c r="F66" s="116">
        <v>0</v>
      </c>
      <c r="G66" s="116">
        <v>0</v>
      </c>
      <c r="H66" s="116" t="s">
        <v>126</v>
      </c>
      <c r="I66" s="116">
        <v>13</v>
      </c>
      <c r="J66" s="116">
        <v>0</v>
      </c>
      <c r="K66" s="116">
        <v>0</v>
      </c>
      <c r="L66" s="116">
        <v>5.0000000745058101E-2</v>
      </c>
      <c r="M66" s="116">
        <v>0</v>
      </c>
      <c r="N66" s="116">
        <v>0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Q66" s="31"/>
      <c r="BC66" s="31"/>
      <c r="BO66" s="31"/>
    </row>
    <row r="67" spans="1:85">
      <c r="A67" s="116" t="s">
        <v>127</v>
      </c>
      <c r="B67" s="116">
        <v>14</v>
      </c>
      <c r="C67" s="116">
        <v>5.3499999046325701</v>
      </c>
      <c r="D67" s="116">
        <v>6.4000000953674299</v>
      </c>
      <c r="E67" s="116">
        <v>6.0999999046325701</v>
      </c>
      <c r="F67" s="116">
        <v>0</v>
      </c>
      <c r="G67" s="116">
        <v>0</v>
      </c>
      <c r="H67" s="116" t="s">
        <v>128</v>
      </c>
      <c r="I67" s="116">
        <v>14</v>
      </c>
      <c r="J67" s="116">
        <v>0</v>
      </c>
      <c r="K67" s="116">
        <v>0</v>
      </c>
      <c r="L67" s="116">
        <v>5.0000000745058101E-2</v>
      </c>
      <c r="M67" s="116">
        <v>0</v>
      </c>
      <c r="N67" s="116">
        <v>0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Q67" s="31"/>
      <c r="BC67" s="31"/>
      <c r="BO67" s="31"/>
    </row>
    <row r="68" spans="1:85">
      <c r="A68" s="116" t="s">
        <v>129</v>
      </c>
      <c r="B68" s="116">
        <v>15</v>
      </c>
      <c r="C68" s="116">
        <v>4.4499998092651403</v>
      </c>
      <c r="D68" s="116">
        <v>5.1999998092651403</v>
      </c>
      <c r="E68" s="116">
        <v>5.1500000953674299</v>
      </c>
      <c r="F68" s="116">
        <v>0</v>
      </c>
      <c r="G68" s="116">
        <v>0</v>
      </c>
      <c r="H68" s="116" t="s">
        <v>130</v>
      </c>
      <c r="I68" s="116">
        <v>15</v>
      </c>
      <c r="J68" s="116">
        <v>0</v>
      </c>
      <c r="K68" s="116">
        <v>0</v>
      </c>
      <c r="L68" s="116">
        <v>0.10000000149011599</v>
      </c>
      <c r="M68" s="116">
        <v>0</v>
      </c>
      <c r="N68" s="116">
        <v>0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Q68" s="31"/>
      <c r="BC68" s="31"/>
      <c r="BO68" s="31"/>
    </row>
    <row r="69" spans="1:85">
      <c r="A69" s="116" t="s">
        <v>131</v>
      </c>
      <c r="B69" s="116">
        <v>16</v>
      </c>
      <c r="C69" s="116">
        <v>3.6500000953674299</v>
      </c>
      <c r="D69" s="116">
        <v>4.3000001907348597</v>
      </c>
      <c r="E69" s="116">
        <v>4.3000001907348597</v>
      </c>
      <c r="F69" s="116">
        <v>0</v>
      </c>
      <c r="G69" s="116">
        <v>0</v>
      </c>
      <c r="H69" s="116" t="s">
        <v>132</v>
      </c>
      <c r="I69" s="116">
        <v>16</v>
      </c>
      <c r="J69" s="116">
        <v>5.0000000745058101E-2</v>
      </c>
      <c r="K69" s="116">
        <v>0.25</v>
      </c>
      <c r="L69" s="116">
        <v>0.25</v>
      </c>
      <c r="M69" s="116">
        <v>0</v>
      </c>
      <c r="N69" s="116">
        <v>125</v>
      </c>
      <c r="Q69" s="2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Q69" s="31"/>
      <c r="BC69" s="31"/>
      <c r="BO69" s="31"/>
    </row>
    <row r="70" spans="1:85">
      <c r="A70" s="116" t="s">
        <v>133</v>
      </c>
      <c r="B70" s="116">
        <v>17</v>
      </c>
      <c r="C70" s="116">
        <v>3</v>
      </c>
      <c r="D70" s="116">
        <v>3.5</v>
      </c>
      <c r="E70" s="116">
        <v>3.5499999523162802</v>
      </c>
      <c r="F70" s="116">
        <v>0</v>
      </c>
      <c r="G70" s="116">
        <v>0</v>
      </c>
      <c r="H70" s="116" t="s">
        <v>134</v>
      </c>
      <c r="I70" s="116">
        <v>17</v>
      </c>
      <c r="J70" s="116">
        <v>0.34999999403953602</v>
      </c>
      <c r="K70" s="116">
        <v>0.75</v>
      </c>
      <c r="L70" s="116">
        <v>0.5</v>
      </c>
      <c r="M70" s="116">
        <v>0</v>
      </c>
      <c r="N70" s="116">
        <v>0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Q70" s="31"/>
      <c r="BC70" s="31"/>
      <c r="BO70" s="31"/>
    </row>
    <row r="71" spans="1:85">
      <c r="A71" s="116" t="s">
        <v>135</v>
      </c>
      <c r="B71" s="116">
        <v>18</v>
      </c>
      <c r="C71" s="116">
        <v>2.5</v>
      </c>
      <c r="D71" s="116">
        <v>2.9000000953674299</v>
      </c>
      <c r="E71" s="116">
        <v>2.9500000476837198</v>
      </c>
      <c r="F71" s="116">
        <v>0</v>
      </c>
      <c r="G71" s="116">
        <v>0</v>
      </c>
      <c r="H71" s="116" t="s">
        <v>136</v>
      </c>
      <c r="I71" s="116">
        <v>18</v>
      </c>
      <c r="J71" s="116">
        <v>0.80000001192092896</v>
      </c>
      <c r="K71" s="116">
        <v>1.20000004768372</v>
      </c>
      <c r="L71" s="116">
        <v>0.89999997615814198</v>
      </c>
      <c r="M71" s="116">
        <v>0</v>
      </c>
      <c r="N71" s="116">
        <v>0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Q71" s="31"/>
      <c r="BC71" s="31"/>
      <c r="BO71" s="31"/>
    </row>
    <row r="72" spans="1:85">
      <c r="A72" s="116" t="s">
        <v>137</v>
      </c>
      <c r="B72" s="116">
        <v>19</v>
      </c>
      <c r="C72" s="116">
        <v>2.0499999523162802</v>
      </c>
      <c r="D72" s="116">
        <v>2.4500000476837198</v>
      </c>
      <c r="E72" s="116">
        <v>2.4500000476837198</v>
      </c>
      <c r="F72" s="116">
        <v>0</v>
      </c>
      <c r="G72" s="116">
        <v>1</v>
      </c>
      <c r="H72" s="116" t="s">
        <v>138</v>
      </c>
      <c r="I72" s="116">
        <v>19</v>
      </c>
      <c r="J72" s="116">
        <v>1.3500000238418599</v>
      </c>
      <c r="K72" s="116">
        <v>1.75</v>
      </c>
      <c r="L72" s="116">
        <v>1.3999999761581401</v>
      </c>
      <c r="M72" s="116">
        <v>0</v>
      </c>
      <c r="N72" s="116">
        <v>0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Q72" s="31"/>
      <c r="BC72" s="31"/>
      <c r="BO72" s="31"/>
    </row>
    <row r="73" spans="1:85">
      <c r="A73" s="116" t="s">
        <v>139</v>
      </c>
      <c r="B73" s="116">
        <v>20</v>
      </c>
      <c r="C73" s="116">
        <v>1.70000004768372</v>
      </c>
      <c r="D73" s="116">
        <v>2.0999999046325701</v>
      </c>
      <c r="E73" s="116">
        <v>2.0999999046325701</v>
      </c>
      <c r="F73" s="116">
        <v>0</v>
      </c>
      <c r="G73" s="116">
        <v>2</v>
      </c>
      <c r="H73" s="116" t="s">
        <v>140</v>
      </c>
      <c r="I73" s="116">
        <v>20</v>
      </c>
      <c r="J73" s="116">
        <v>2</v>
      </c>
      <c r="K73" s="116">
        <v>2.4000000953674299</v>
      </c>
      <c r="L73" s="116">
        <v>2</v>
      </c>
      <c r="M73" s="116">
        <v>0</v>
      </c>
      <c r="N73" s="116">
        <v>0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Q73" s="31"/>
      <c r="BC73" s="31"/>
      <c r="BO73" s="31"/>
    </row>
    <row r="74" spans="1:85">
      <c r="A74" s="116" t="s">
        <v>141</v>
      </c>
      <c r="B74" s="116">
        <v>21</v>
      </c>
      <c r="C74" s="116">
        <v>1.45000004768372</v>
      </c>
      <c r="D74" s="116">
        <v>1.8500000238418599</v>
      </c>
      <c r="E74" s="116">
        <v>1.75</v>
      </c>
      <c r="F74" s="116">
        <v>0</v>
      </c>
      <c r="G74" s="116">
        <v>10</v>
      </c>
      <c r="H74" s="116" t="s">
        <v>142</v>
      </c>
      <c r="I74" s="116">
        <v>21</v>
      </c>
      <c r="J74" s="116">
        <v>2.6500000953674299</v>
      </c>
      <c r="K74" s="116">
        <v>3.1500000953674299</v>
      </c>
      <c r="L74" s="116">
        <v>2.7000000476837198</v>
      </c>
      <c r="M74" s="116">
        <v>0</v>
      </c>
      <c r="N74" s="116">
        <v>4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Q74" s="31"/>
      <c r="BC74" s="31"/>
      <c r="BO74" s="31"/>
      <c r="CG74" s="2"/>
    </row>
    <row r="75" spans="1:85">
      <c r="A75" s="116" t="s">
        <v>143</v>
      </c>
      <c r="B75" s="116">
        <v>22</v>
      </c>
      <c r="C75" s="116">
        <v>1.25</v>
      </c>
      <c r="D75" s="116">
        <v>1.6000000238418599</v>
      </c>
      <c r="E75" s="116">
        <v>1.5</v>
      </c>
      <c r="F75" s="116">
        <v>0</v>
      </c>
      <c r="G75" s="116">
        <v>0</v>
      </c>
      <c r="H75" s="116" t="s">
        <v>144</v>
      </c>
      <c r="I75" s="116">
        <v>22</v>
      </c>
      <c r="J75" s="116">
        <v>3.3499999046325701</v>
      </c>
      <c r="K75" s="116">
        <v>4</v>
      </c>
      <c r="L75" s="116">
        <v>3.4500000476837198</v>
      </c>
      <c r="M75" s="116">
        <v>0</v>
      </c>
      <c r="N75" s="116">
        <v>0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Q75" s="31"/>
      <c r="BC75" s="31"/>
      <c r="BO75" s="31"/>
    </row>
    <row r="76" spans="1:85">
      <c r="A76" s="116" t="s">
        <v>145</v>
      </c>
      <c r="B76" s="116">
        <v>23</v>
      </c>
      <c r="C76" s="116">
        <v>1.04999995231628</v>
      </c>
      <c r="D76" s="116">
        <v>1.3999999761581401</v>
      </c>
      <c r="E76" s="116">
        <v>1.29999995231628</v>
      </c>
      <c r="F76" s="116">
        <v>0</v>
      </c>
      <c r="G76" s="116">
        <v>0</v>
      </c>
      <c r="H76" s="116" t="s">
        <v>146</v>
      </c>
      <c r="I76" s="116">
        <v>23</v>
      </c>
      <c r="J76" s="116">
        <v>4.0500001907348597</v>
      </c>
      <c r="K76" s="116">
        <v>4.8499999046325701</v>
      </c>
      <c r="L76" s="116">
        <v>4.25</v>
      </c>
      <c r="M76" s="116">
        <v>0</v>
      </c>
      <c r="N76" s="116">
        <v>0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Q76" s="31"/>
      <c r="BC76" s="31"/>
      <c r="BO76" s="31"/>
    </row>
    <row r="77" spans="1:85">
      <c r="A77" s="116" t="s">
        <v>147</v>
      </c>
      <c r="B77" s="116">
        <v>24</v>
      </c>
      <c r="C77" s="116">
        <v>0.89999997615814198</v>
      </c>
      <c r="D77" s="116">
        <v>1.20000004768372</v>
      </c>
      <c r="E77" s="116">
        <v>1.1499999761581401</v>
      </c>
      <c r="F77" s="116">
        <v>0</v>
      </c>
      <c r="G77" s="116">
        <v>0</v>
      </c>
      <c r="H77" s="116" t="s">
        <v>148</v>
      </c>
      <c r="I77" s="116">
        <v>24</v>
      </c>
      <c r="J77" s="116">
        <v>4.8000001907348597</v>
      </c>
      <c r="K77" s="116">
        <v>5.75</v>
      </c>
      <c r="L77" s="116">
        <v>5.0999999046325701</v>
      </c>
      <c r="M77" s="116">
        <v>0</v>
      </c>
      <c r="N77" s="116">
        <v>0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Q77" s="31"/>
      <c r="BC77" s="31"/>
      <c r="BO77" s="31"/>
    </row>
    <row r="78" spans="1:85">
      <c r="A78" s="116" t="s">
        <v>149</v>
      </c>
      <c r="B78" s="116">
        <v>25</v>
      </c>
      <c r="C78" s="116">
        <v>0.75</v>
      </c>
      <c r="D78" s="116">
        <v>1.1000000238418599</v>
      </c>
      <c r="E78" s="116">
        <v>1</v>
      </c>
      <c r="F78" s="116">
        <v>0</v>
      </c>
      <c r="G78" s="116">
        <v>1003</v>
      </c>
      <c r="H78" s="116" t="s">
        <v>150</v>
      </c>
      <c r="I78" s="116">
        <v>25</v>
      </c>
      <c r="J78" s="116">
        <v>5.6500000953674299</v>
      </c>
      <c r="K78" s="116">
        <v>6.6500000953674299</v>
      </c>
      <c r="L78" s="116">
        <v>5.9499998092651403</v>
      </c>
      <c r="M78" s="116">
        <v>0</v>
      </c>
      <c r="N78" s="116">
        <v>0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Q78" s="31"/>
      <c r="BC78" s="31"/>
      <c r="BO78" s="31"/>
    </row>
    <row r="79" spans="1:85">
      <c r="A79" s="116" t="s">
        <v>151</v>
      </c>
      <c r="B79" s="116">
        <v>26</v>
      </c>
      <c r="C79" s="116">
        <v>0.64999997615814198</v>
      </c>
      <c r="D79" s="116">
        <v>0.94999998807907104</v>
      </c>
      <c r="E79" s="116">
        <v>0.89999997615814198</v>
      </c>
      <c r="F79" s="116">
        <v>0</v>
      </c>
      <c r="G79" s="116">
        <v>0</v>
      </c>
      <c r="H79" s="116" t="s">
        <v>152</v>
      </c>
      <c r="I79" s="116">
        <v>26</v>
      </c>
      <c r="J79" s="116">
        <v>6.5</v>
      </c>
      <c r="K79" s="116">
        <v>7.5500001907348597</v>
      </c>
      <c r="L79" s="116">
        <v>6.8499999046325701</v>
      </c>
      <c r="M79" s="116">
        <v>0</v>
      </c>
      <c r="N79" s="116">
        <v>0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Q79" s="31"/>
      <c r="BC79" s="31"/>
      <c r="BO79" s="31"/>
    </row>
    <row r="80" spans="1:85">
      <c r="A80" s="116" t="s">
        <v>153</v>
      </c>
      <c r="B80" s="116">
        <v>27</v>
      </c>
      <c r="C80" s="116">
        <v>0.55000001192092896</v>
      </c>
      <c r="D80" s="116">
        <v>0.89999997615814198</v>
      </c>
      <c r="E80" s="116">
        <v>0.80000001192092896</v>
      </c>
      <c r="F80" s="116">
        <v>0</v>
      </c>
      <c r="G80" s="116">
        <v>0</v>
      </c>
      <c r="H80" s="116" t="s">
        <v>154</v>
      </c>
      <c r="I80" s="116">
        <v>27</v>
      </c>
      <c r="J80" s="116">
        <v>7.3499999046325701</v>
      </c>
      <c r="K80" s="116">
        <v>8.4499998092651403</v>
      </c>
      <c r="L80" s="116">
        <v>7.6999998092651403</v>
      </c>
      <c r="M80" s="116">
        <v>0</v>
      </c>
      <c r="N80" s="116">
        <v>0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Q80" s="31"/>
      <c r="BC80" s="31"/>
      <c r="BO80" s="31"/>
    </row>
    <row r="81" spans="1:85">
      <c r="A81" s="116" t="s">
        <v>155</v>
      </c>
      <c r="B81" s="116">
        <v>28</v>
      </c>
      <c r="C81" s="116">
        <v>0.44999998807907099</v>
      </c>
      <c r="D81" s="116">
        <v>0.80000001192092896</v>
      </c>
      <c r="E81" s="116">
        <v>0.69999998807907104</v>
      </c>
      <c r="F81" s="116">
        <v>0</v>
      </c>
      <c r="G81" s="116">
        <v>1</v>
      </c>
      <c r="H81" s="116" t="s">
        <v>156</v>
      </c>
      <c r="I81" s="116">
        <v>28</v>
      </c>
      <c r="J81" s="116">
        <v>8.25</v>
      </c>
      <c r="K81" s="116">
        <v>9.3500003814697301</v>
      </c>
      <c r="L81" s="116">
        <v>8.6499996185302699</v>
      </c>
      <c r="M81" s="116">
        <v>0</v>
      </c>
      <c r="N81" s="116">
        <v>0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Q81" s="31"/>
      <c r="BC81" s="31"/>
      <c r="BO81" s="31"/>
    </row>
    <row r="82" spans="1:85">
      <c r="A82" s="116" t="s">
        <v>157</v>
      </c>
      <c r="B82" s="116">
        <v>29</v>
      </c>
      <c r="C82" s="116">
        <v>0.30000001192092901</v>
      </c>
      <c r="D82" s="116">
        <v>0.75</v>
      </c>
      <c r="E82" s="116">
        <v>0.64999997615814198</v>
      </c>
      <c r="F82" s="116">
        <v>0</v>
      </c>
      <c r="G82" s="116">
        <v>0</v>
      </c>
      <c r="H82" s="116" t="s">
        <v>158</v>
      </c>
      <c r="I82" s="116">
        <v>29</v>
      </c>
      <c r="J82" s="116">
        <v>9.1499996185302699</v>
      </c>
      <c r="K82" s="116">
        <v>10.300000190734901</v>
      </c>
      <c r="L82" s="116">
        <v>9.5500001907348597</v>
      </c>
      <c r="M82" s="116">
        <v>0</v>
      </c>
      <c r="N82" s="116">
        <v>0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Q82" s="31"/>
      <c r="BC82" s="31"/>
      <c r="BO82" s="31"/>
    </row>
    <row r="83" spans="1:85">
      <c r="A83" s="181" t="s">
        <v>386</v>
      </c>
      <c r="B83" s="181"/>
      <c r="C83" s="181"/>
      <c r="D83" s="181"/>
      <c r="E83" s="181"/>
      <c r="F83" s="181"/>
      <c r="G83" s="181"/>
      <c r="H83" s="181" t="s">
        <v>386</v>
      </c>
      <c r="I83" s="181"/>
      <c r="J83" s="181"/>
      <c r="K83" s="181"/>
      <c r="L83" s="181"/>
      <c r="M83" s="181"/>
      <c r="N83" s="181"/>
      <c r="P83" s="118" t="str">
        <f>RIGHT(A83,7)</f>
        <v>20.2500</v>
      </c>
      <c r="Q83" s="112">
        <v>41836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Q83" s="31"/>
      <c r="BC83" s="31"/>
      <c r="BO83" s="31"/>
    </row>
    <row r="84" spans="1:85">
      <c r="A84" s="116" t="s">
        <v>387</v>
      </c>
      <c r="B84" s="116">
        <v>5</v>
      </c>
      <c r="C84" s="116">
        <v>0</v>
      </c>
      <c r="D84" s="116">
        <v>0</v>
      </c>
      <c r="E84" s="116">
        <v>15.5</v>
      </c>
      <c r="F84" s="116">
        <v>0</v>
      </c>
      <c r="G84" s="116">
        <v>0</v>
      </c>
      <c r="H84" s="116" t="s">
        <v>388</v>
      </c>
      <c r="I84" s="116">
        <v>5</v>
      </c>
      <c r="J84" s="116">
        <v>0</v>
      </c>
      <c r="K84" s="116">
        <v>0</v>
      </c>
      <c r="L84" s="116">
        <v>5.0000000745058101E-2</v>
      </c>
      <c r="M84" s="116">
        <v>0</v>
      </c>
      <c r="N84" s="116">
        <v>0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Q84" s="31"/>
      <c r="BC84" s="31"/>
      <c r="BO84" s="31"/>
    </row>
    <row r="85" spans="1:85">
      <c r="A85" s="116" t="s">
        <v>389</v>
      </c>
      <c r="B85" s="116">
        <v>6</v>
      </c>
      <c r="C85" s="116">
        <v>0</v>
      </c>
      <c r="D85" s="116">
        <v>0</v>
      </c>
      <c r="E85" s="116">
        <v>14.5</v>
      </c>
      <c r="F85" s="116">
        <v>0</v>
      </c>
      <c r="G85" s="116">
        <v>0</v>
      </c>
      <c r="H85" s="116" t="s">
        <v>390</v>
      </c>
      <c r="I85" s="116">
        <v>6</v>
      </c>
      <c r="J85" s="116">
        <v>0</v>
      </c>
      <c r="K85" s="116">
        <v>0</v>
      </c>
      <c r="L85" s="116">
        <v>5.0000000745058101E-2</v>
      </c>
      <c r="M85" s="116">
        <v>0</v>
      </c>
      <c r="N85" s="116">
        <v>0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Q85" s="31"/>
      <c r="BC85" s="31"/>
      <c r="BO85" s="31"/>
    </row>
    <row r="86" spans="1:85">
      <c r="A86" s="116" t="s">
        <v>391</v>
      </c>
      <c r="B86" s="116">
        <v>7</v>
      </c>
      <c r="C86" s="116">
        <v>0</v>
      </c>
      <c r="D86" s="116">
        <v>0</v>
      </c>
      <c r="E86" s="116">
        <v>13.5</v>
      </c>
      <c r="F86" s="116">
        <v>0</v>
      </c>
      <c r="G86" s="116">
        <v>0</v>
      </c>
      <c r="H86" s="116" t="s">
        <v>392</v>
      </c>
      <c r="I86" s="116">
        <v>7</v>
      </c>
      <c r="J86" s="116">
        <v>0</v>
      </c>
      <c r="K86" s="116">
        <v>0</v>
      </c>
      <c r="L86" s="116">
        <v>5.0000000745058101E-2</v>
      </c>
      <c r="M86" s="116">
        <v>0</v>
      </c>
      <c r="N86" s="116">
        <v>0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Q86" s="31"/>
      <c r="BC86" s="31"/>
      <c r="BO86" s="31"/>
    </row>
    <row r="87" spans="1:85">
      <c r="A87" s="116" t="s">
        <v>393</v>
      </c>
      <c r="B87" s="116">
        <v>8</v>
      </c>
      <c r="C87" s="116">
        <v>0</v>
      </c>
      <c r="D87" s="116">
        <v>0</v>
      </c>
      <c r="E87" s="116">
        <v>12.5</v>
      </c>
      <c r="F87" s="116">
        <v>0</v>
      </c>
      <c r="G87" s="116">
        <v>0</v>
      </c>
      <c r="H87" s="116" t="s">
        <v>394</v>
      </c>
      <c r="I87" s="116">
        <v>8</v>
      </c>
      <c r="J87" s="116">
        <v>0</v>
      </c>
      <c r="K87" s="116">
        <v>0</v>
      </c>
      <c r="L87" s="116">
        <v>5.0000000745058101E-2</v>
      </c>
      <c r="M87" s="116">
        <v>0</v>
      </c>
      <c r="N87" s="116">
        <v>0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Q87" s="31"/>
      <c r="BC87" s="31"/>
      <c r="BO87" s="31"/>
    </row>
    <row r="88" spans="1:85">
      <c r="A88" s="116" t="s">
        <v>328</v>
      </c>
      <c r="B88" s="116">
        <v>9</v>
      </c>
      <c r="C88" s="116">
        <v>0</v>
      </c>
      <c r="D88" s="116">
        <v>0</v>
      </c>
      <c r="E88" s="116">
        <v>11.5</v>
      </c>
      <c r="F88" s="116">
        <v>0</v>
      </c>
      <c r="G88" s="116">
        <v>0</v>
      </c>
      <c r="H88" s="116" t="s">
        <v>329</v>
      </c>
      <c r="I88" s="116">
        <v>9</v>
      </c>
      <c r="J88" s="116">
        <v>0</v>
      </c>
      <c r="K88" s="116">
        <v>0</v>
      </c>
      <c r="L88" s="116">
        <v>5.0000000745058101E-2</v>
      </c>
      <c r="M88" s="116">
        <v>0</v>
      </c>
      <c r="N88" s="116">
        <v>0</v>
      </c>
      <c r="Q88" s="2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Q88" s="31"/>
      <c r="BC88" s="31"/>
      <c r="BO88" s="31"/>
    </row>
    <row r="89" spans="1:85">
      <c r="A89" s="116" t="s">
        <v>330</v>
      </c>
      <c r="B89" s="116">
        <v>10</v>
      </c>
      <c r="C89" s="116">
        <v>0</v>
      </c>
      <c r="D89" s="116">
        <v>0</v>
      </c>
      <c r="E89" s="116">
        <v>10.5</v>
      </c>
      <c r="F89" s="116">
        <v>0</v>
      </c>
      <c r="G89" s="116">
        <v>0</v>
      </c>
      <c r="H89" s="116" t="s">
        <v>331</v>
      </c>
      <c r="I89" s="116">
        <v>10</v>
      </c>
      <c r="J89" s="116">
        <v>0</v>
      </c>
      <c r="K89" s="116">
        <v>0</v>
      </c>
      <c r="L89" s="116">
        <v>5.0000000745058101E-2</v>
      </c>
      <c r="M89" s="116">
        <v>0</v>
      </c>
      <c r="N89" s="116">
        <v>0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Q89" s="31"/>
      <c r="BC89" s="31"/>
      <c r="BO89" s="31"/>
    </row>
    <row r="90" spans="1:85">
      <c r="A90" s="116" t="s">
        <v>332</v>
      </c>
      <c r="B90" s="116">
        <v>11</v>
      </c>
      <c r="C90" s="116">
        <v>0</v>
      </c>
      <c r="D90" s="116">
        <v>0</v>
      </c>
      <c r="E90" s="116">
        <v>9.5</v>
      </c>
      <c r="F90" s="116">
        <v>0</v>
      </c>
      <c r="G90" s="116">
        <v>0</v>
      </c>
      <c r="H90" s="116" t="s">
        <v>333</v>
      </c>
      <c r="I90" s="116">
        <v>11</v>
      </c>
      <c r="J90" s="116">
        <v>0</v>
      </c>
      <c r="K90" s="116">
        <v>0</v>
      </c>
      <c r="L90" s="116">
        <v>5.0000000745058101E-2</v>
      </c>
      <c r="M90" s="116">
        <v>0</v>
      </c>
      <c r="N90" s="116">
        <v>0</v>
      </c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Q90" s="31"/>
      <c r="BC90" s="31"/>
      <c r="BO90" s="31"/>
    </row>
    <row r="91" spans="1:85">
      <c r="A91" s="116" t="s">
        <v>159</v>
      </c>
      <c r="B91" s="116">
        <v>12</v>
      </c>
      <c r="C91" s="116">
        <v>0</v>
      </c>
      <c r="D91" s="116">
        <v>0</v>
      </c>
      <c r="E91" s="116">
        <v>8.5</v>
      </c>
      <c r="F91" s="116">
        <v>0</v>
      </c>
      <c r="G91" s="116">
        <v>0</v>
      </c>
      <c r="H91" s="116" t="s">
        <v>160</v>
      </c>
      <c r="I91" s="116">
        <v>12</v>
      </c>
      <c r="J91" s="116">
        <v>0</v>
      </c>
      <c r="K91" s="116">
        <v>0</v>
      </c>
      <c r="L91" s="116">
        <v>5.0000000745058101E-2</v>
      </c>
      <c r="M91" s="116">
        <v>0</v>
      </c>
      <c r="N91" s="116">
        <v>0</v>
      </c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Q91" s="31"/>
      <c r="BC91" s="31"/>
      <c r="BO91" s="31"/>
    </row>
    <row r="92" spans="1:85">
      <c r="A92" s="116" t="s">
        <v>161</v>
      </c>
      <c r="B92" s="116">
        <v>13</v>
      </c>
      <c r="C92" s="116">
        <v>0</v>
      </c>
      <c r="D92" s="116">
        <v>0</v>
      </c>
      <c r="E92" s="116">
        <v>7.5</v>
      </c>
      <c r="F92" s="116">
        <v>0</v>
      </c>
      <c r="G92" s="116">
        <v>0</v>
      </c>
      <c r="H92" s="116" t="s">
        <v>162</v>
      </c>
      <c r="I92" s="116">
        <v>13</v>
      </c>
      <c r="J92" s="116">
        <v>0</v>
      </c>
      <c r="K92" s="116">
        <v>0</v>
      </c>
      <c r="L92" s="116">
        <v>5.0000000745058101E-2</v>
      </c>
      <c r="M92" s="116">
        <v>0</v>
      </c>
      <c r="N92" s="116">
        <v>0</v>
      </c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Q92" s="31"/>
      <c r="BC92" s="31"/>
      <c r="BO92" s="31"/>
      <c r="CG92" s="2"/>
    </row>
    <row r="93" spans="1:85">
      <c r="A93" s="116" t="s">
        <v>163</v>
      </c>
      <c r="B93" s="116">
        <v>14</v>
      </c>
      <c r="C93" s="116">
        <v>0</v>
      </c>
      <c r="D93" s="116">
        <v>0</v>
      </c>
      <c r="E93" s="116">
        <v>6.5500001907348597</v>
      </c>
      <c r="F93" s="116">
        <v>0</v>
      </c>
      <c r="G93" s="116">
        <v>0</v>
      </c>
      <c r="H93" s="116" t="s">
        <v>164</v>
      </c>
      <c r="I93" s="116">
        <v>14</v>
      </c>
      <c r="J93" s="116">
        <v>0</v>
      </c>
      <c r="K93" s="116">
        <v>0</v>
      </c>
      <c r="L93" s="116">
        <v>5.0000000745058101E-2</v>
      </c>
      <c r="M93" s="116">
        <v>0</v>
      </c>
      <c r="N93" s="116">
        <v>0</v>
      </c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Q93" s="31"/>
      <c r="BC93" s="31"/>
      <c r="BO93" s="31"/>
    </row>
    <row r="94" spans="1:85">
      <c r="A94" s="116" t="s">
        <v>165</v>
      </c>
      <c r="B94" s="116">
        <v>15</v>
      </c>
      <c r="C94" s="116">
        <v>4.8499999046325701</v>
      </c>
      <c r="D94" s="116">
        <v>5.8000001907348597</v>
      </c>
      <c r="E94" s="116">
        <v>5.5999999046325701</v>
      </c>
      <c r="F94" s="116">
        <v>0</v>
      </c>
      <c r="G94" s="116">
        <v>0</v>
      </c>
      <c r="H94" s="116" t="s">
        <v>166</v>
      </c>
      <c r="I94" s="116">
        <v>15</v>
      </c>
      <c r="J94" s="116">
        <v>5.0000000745058101E-2</v>
      </c>
      <c r="K94" s="116">
        <v>0.44999998807907099</v>
      </c>
      <c r="L94" s="116">
        <v>0.10000000149011599</v>
      </c>
      <c r="M94" s="116">
        <v>0</v>
      </c>
      <c r="N94" s="116">
        <v>0</v>
      </c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Q94" s="31"/>
      <c r="BC94" s="31"/>
      <c r="BO94" s="31"/>
    </row>
    <row r="95" spans="1:85">
      <c r="A95" s="116" t="s">
        <v>167</v>
      </c>
      <c r="B95" s="116">
        <v>16</v>
      </c>
      <c r="C95" s="116">
        <v>4.0999999046325701</v>
      </c>
      <c r="D95" s="116">
        <v>4.9000000953674299</v>
      </c>
      <c r="E95" s="116">
        <v>4.75</v>
      </c>
      <c r="F95" s="116">
        <v>0</v>
      </c>
      <c r="G95" s="116">
        <v>0</v>
      </c>
      <c r="H95" s="116" t="s">
        <v>168</v>
      </c>
      <c r="I95" s="116">
        <v>16</v>
      </c>
      <c r="J95" s="116">
        <v>5.0000000745058101E-2</v>
      </c>
      <c r="K95" s="116">
        <v>0.44999998807907099</v>
      </c>
      <c r="L95" s="116">
        <v>0.25</v>
      </c>
      <c r="M95" s="116">
        <v>0</v>
      </c>
      <c r="N95" s="116">
        <v>0</v>
      </c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Q95" s="31"/>
      <c r="BC95" s="31"/>
      <c r="BO95" s="31"/>
    </row>
    <row r="96" spans="1:85">
      <c r="A96" s="116" t="s">
        <v>169</v>
      </c>
      <c r="B96" s="116">
        <v>17</v>
      </c>
      <c r="C96" s="116">
        <v>3.4500000476837198</v>
      </c>
      <c r="D96" s="116">
        <v>4.0999999046325701</v>
      </c>
      <c r="E96" s="116">
        <v>4</v>
      </c>
      <c r="F96" s="116">
        <v>0</v>
      </c>
      <c r="G96" s="116">
        <v>0</v>
      </c>
      <c r="H96" s="116" t="s">
        <v>170</v>
      </c>
      <c r="I96" s="116">
        <v>17</v>
      </c>
      <c r="J96" s="116">
        <v>0.34999999403953602</v>
      </c>
      <c r="K96" s="116">
        <v>0.75</v>
      </c>
      <c r="L96" s="116">
        <v>0.5</v>
      </c>
      <c r="M96" s="116">
        <v>0</v>
      </c>
      <c r="N96" s="116">
        <v>0</v>
      </c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Q96" s="31"/>
      <c r="BC96" s="31"/>
      <c r="BO96" s="31"/>
    </row>
    <row r="97" spans="1:85">
      <c r="A97" s="116" t="s">
        <v>171</v>
      </c>
      <c r="B97" s="116">
        <v>18</v>
      </c>
      <c r="C97" s="116">
        <v>2.9500000476837198</v>
      </c>
      <c r="D97" s="116">
        <v>3.5</v>
      </c>
      <c r="E97" s="116">
        <v>3.4000000953674299</v>
      </c>
      <c r="F97" s="116">
        <v>0</v>
      </c>
      <c r="G97" s="116">
        <v>0</v>
      </c>
      <c r="H97" s="116" t="s">
        <v>172</v>
      </c>
      <c r="I97" s="116">
        <v>18</v>
      </c>
      <c r="J97" s="116">
        <v>0.80000001192092896</v>
      </c>
      <c r="K97" s="116">
        <v>1.20000004768372</v>
      </c>
      <c r="L97" s="116">
        <v>0.89999997615814198</v>
      </c>
      <c r="M97" s="116">
        <v>0</v>
      </c>
      <c r="N97" s="116">
        <v>0</v>
      </c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Q97" s="31"/>
      <c r="BC97" s="31"/>
      <c r="BO97" s="31"/>
    </row>
    <row r="98" spans="1:85">
      <c r="A98" s="116" t="s">
        <v>173</v>
      </c>
      <c r="B98" s="116">
        <v>19</v>
      </c>
      <c r="C98" s="116">
        <v>2.5</v>
      </c>
      <c r="D98" s="116">
        <v>3</v>
      </c>
      <c r="E98" s="116">
        <v>2.9000000953674299</v>
      </c>
      <c r="F98" s="116">
        <v>0</v>
      </c>
      <c r="G98" s="116">
        <v>0</v>
      </c>
      <c r="H98" s="116" t="s">
        <v>174</v>
      </c>
      <c r="I98" s="116">
        <v>19</v>
      </c>
      <c r="J98" s="116">
        <v>1.3500000238418599</v>
      </c>
      <c r="K98" s="116">
        <v>1.75</v>
      </c>
      <c r="L98" s="116">
        <v>1.3999999761581401</v>
      </c>
      <c r="M98" s="116">
        <v>0</v>
      </c>
      <c r="N98" s="116">
        <v>0</v>
      </c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Q98" s="31"/>
      <c r="BC98" s="31"/>
      <c r="BO98" s="31"/>
    </row>
    <row r="99" spans="1:85">
      <c r="A99" s="116" t="s">
        <v>175</v>
      </c>
      <c r="B99" s="116">
        <v>20</v>
      </c>
      <c r="C99" s="116">
        <v>2.2000000476837198</v>
      </c>
      <c r="D99" s="116">
        <v>2.5999999046325701</v>
      </c>
      <c r="E99" s="116">
        <v>2.5</v>
      </c>
      <c r="F99" s="116">
        <v>0</v>
      </c>
      <c r="G99" s="116">
        <v>0</v>
      </c>
      <c r="H99" s="116" t="s">
        <v>176</v>
      </c>
      <c r="I99" s="116">
        <v>20</v>
      </c>
      <c r="J99" s="116">
        <v>1.95000004768372</v>
      </c>
      <c r="K99" s="116">
        <v>2.3499999046325701</v>
      </c>
      <c r="L99" s="116">
        <v>2</v>
      </c>
      <c r="M99" s="116">
        <v>0</v>
      </c>
      <c r="N99" s="116">
        <v>0</v>
      </c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Q99" s="31"/>
      <c r="BC99" s="31"/>
      <c r="BO99" s="31"/>
    </row>
    <row r="100" spans="1:85">
      <c r="A100" s="116" t="s">
        <v>177</v>
      </c>
      <c r="B100" s="116">
        <v>21</v>
      </c>
      <c r="C100" s="116">
        <v>1.8500000238418599</v>
      </c>
      <c r="D100" s="116">
        <v>2.25</v>
      </c>
      <c r="E100" s="116">
        <v>2.1500000953674299</v>
      </c>
      <c r="F100" s="116">
        <v>0</v>
      </c>
      <c r="G100" s="116">
        <v>0</v>
      </c>
      <c r="H100" s="116" t="s">
        <v>178</v>
      </c>
      <c r="I100" s="116">
        <v>21</v>
      </c>
      <c r="J100" s="116">
        <v>2.5999999046325701</v>
      </c>
      <c r="K100" s="116">
        <v>3.0999999046325701</v>
      </c>
      <c r="L100" s="116">
        <v>2.6500000953674299</v>
      </c>
      <c r="M100" s="116">
        <v>0</v>
      </c>
      <c r="N100" s="116">
        <v>0</v>
      </c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Q100" s="31"/>
      <c r="BC100" s="31"/>
      <c r="BO100" s="31"/>
    </row>
    <row r="101" spans="1:85">
      <c r="A101" s="116" t="s">
        <v>179</v>
      </c>
      <c r="B101" s="116">
        <v>22</v>
      </c>
      <c r="C101" s="116">
        <v>1.6000000238418599</v>
      </c>
      <c r="D101" s="116">
        <v>2</v>
      </c>
      <c r="E101" s="116">
        <v>1.8999999761581401</v>
      </c>
      <c r="F101" s="116">
        <v>0</v>
      </c>
      <c r="G101" s="116">
        <v>750</v>
      </c>
      <c r="H101" s="116" t="s">
        <v>180</v>
      </c>
      <c r="I101" s="116">
        <v>22</v>
      </c>
      <c r="J101" s="116">
        <v>3.25</v>
      </c>
      <c r="K101" s="116">
        <v>3.9000000953674299</v>
      </c>
      <c r="L101" s="116">
        <v>3.4000000953674299</v>
      </c>
      <c r="M101" s="116">
        <v>0</v>
      </c>
      <c r="N101" s="116">
        <v>0</v>
      </c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Q101" s="31"/>
      <c r="BC101" s="31"/>
      <c r="BO101" s="31"/>
    </row>
    <row r="102" spans="1:85">
      <c r="A102" s="116" t="s">
        <v>181</v>
      </c>
      <c r="B102" s="116">
        <v>23</v>
      </c>
      <c r="C102" s="116">
        <v>1.3500000238418599</v>
      </c>
      <c r="D102" s="116">
        <v>1.75</v>
      </c>
      <c r="E102" s="116">
        <v>1.6499999761581401</v>
      </c>
      <c r="F102" s="116">
        <v>0</v>
      </c>
      <c r="G102" s="116">
        <v>0</v>
      </c>
      <c r="H102" s="116" t="s">
        <v>182</v>
      </c>
      <c r="I102" s="116">
        <v>23</v>
      </c>
      <c r="J102" s="116">
        <v>3.9500000476837198</v>
      </c>
      <c r="K102" s="116">
        <v>4.6999998092651403</v>
      </c>
      <c r="L102" s="116">
        <v>4.1500000953674299</v>
      </c>
      <c r="M102" s="116">
        <v>0</v>
      </c>
      <c r="N102" s="116">
        <v>0</v>
      </c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Q102" s="31"/>
      <c r="BC102" s="31"/>
      <c r="BO102" s="31"/>
    </row>
    <row r="103" spans="1:85">
      <c r="A103" s="116" t="s">
        <v>183</v>
      </c>
      <c r="B103" s="116">
        <v>24</v>
      </c>
      <c r="C103" s="116">
        <v>1.1499999761581401</v>
      </c>
      <c r="D103" s="116">
        <v>1.54999995231628</v>
      </c>
      <c r="E103" s="116">
        <v>1.45000004768372</v>
      </c>
      <c r="F103" s="116">
        <v>0</v>
      </c>
      <c r="G103" s="116">
        <v>0</v>
      </c>
      <c r="H103" s="116" t="s">
        <v>184</v>
      </c>
      <c r="I103" s="116">
        <v>24</v>
      </c>
      <c r="J103" s="116">
        <v>4.6999998092651403</v>
      </c>
      <c r="K103" s="116">
        <v>5.5999999046325701</v>
      </c>
      <c r="L103" s="116">
        <v>4.9499998092651403</v>
      </c>
      <c r="M103" s="116">
        <v>0</v>
      </c>
      <c r="N103" s="116">
        <v>0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Q103" s="31"/>
      <c r="BC103" s="31"/>
      <c r="BO103" s="31"/>
    </row>
    <row r="104" spans="1:85">
      <c r="A104" s="116" t="s">
        <v>185</v>
      </c>
      <c r="B104" s="116">
        <v>25</v>
      </c>
      <c r="C104" s="116">
        <v>1</v>
      </c>
      <c r="D104" s="116">
        <v>1.3999999761581401</v>
      </c>
      <c r="E104" s="116">
        <v>1.29999995231628</v>
      </c>
      <c r="F104" s="116">
        <v>0</v>
      </c>
      <c r="G104" s="116">
        <v>0</v>
      </c>
      <c r="H104" s="116" t="s">
        <v>186</v>
      </c>
      <c r="I104" s="116">
        <v>25</v>
      </c>
      <c r="J104" s="116">
        <v>5.4499998092651403</v>
      </c>
      <c r="K104" s="116">
        <v>6.5</v>
      </c>
      <c r="L104" s="116">
        <v>5.8000001907348597</v>
      </c>
      <c r="M104" s="116">
        <v>0</v>
      </c>
      <c r="N104" s="116">
        <v>0</v>
      </c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Q104" s="31"/>
      <c r="BC104" s="31"/>
      <c r="BO104" s="31"/>
    </row>
    <row r="105" spans="1:85">
      <c r="A105" s="116" t="s">
        <v>187</v>
      </c>
      <c r="B105" s="116">
        <v>26</v>
      </c>
      <c r="C105" s="116">
        <v>0.85000002384185802</v>
      </c>
      <c r="D105" s="116">
        <v>1.25</v>
      </c>
      <c r="E105" s="116">
        <v>1.1499999761581401</v>
      </c>
      <c r="F105" s="116">
        <v>0</v>
      </c>
      <c r="G105" s="116">
        <v>0</v>
      </c>
      <c r="H105" s="116" t="s">
        <v>188</v>
      </c>
      <c r="I105" s="116">
        <v>26</v>
      </c>
      <c r="J105" s="116">
        <v>6.25</v>
      </c>
      <c r="K105" s="116">
        <v>7.4000000953674299</v>
      </c>
      <c r="L105" s="116">
        <v>6.6500000953674299</v>
      </c>
      <c r="M105" s="116">
        <v>0</v>
      </c>
      <c r="N105" s="116">
        <v>0</v>
      </c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Q105" s="31"/>
      <c r="BC105" s="31"/>
      <c r="BO105" s="31"/>
    </row>
    <row r="106" spans="1:85">
      <c r="A106" s="116" t="s">
        <v>189</v>
      </c>
      <c r="B106" s="116">
        <v>27</v>
      </c>
      <c r="C106" s="116">
        <v>0.44999998807907099</v>
      </c>
      <c r="D106" s="116">
        <v>1.29999995231628</v>
      </c>
      <c r="E106" s="116">
        <v>1.04999995231628</v>
      </c>
      <c r="F106" s="116">
        <v>0</v>
      </c>
      <c r="G106" s="116">
        <v>0</v>
      </c>
      <c r="H106" s="116" t="s">
        <v>190</v>
      </c>
      <c r="I106" s="116">
        <v>27</v>
      </c>
      <c r="J106" s="116">
        <v>7.0999999046325701</v>
      </c>
      <c r="K106" s="116">
        <v>8.25</v>
      </c>
      <c r="L106" s="116">
        <v>7.5500001907348597</v>
      </c>
      <c r="M106" s="116">
        <v>0</v>
      </c>
      <c r="N106" s="116">
        <v>0</v>
      </c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Q106" s="31"/>
      <c r="BC106" s="31"/>
      <c r="BO106" s="31"/>
    </row>
    <row r="107" spans="1:85">
      <c r="A107" s="116" t="s">
        <v>191</v>
      </c>
      <c r="B107" s="116">
        <v>28</v>
      </c>
      <c r="C107" s="116">
        <v>0</v>
      </c>
      <c r="D107" s="116">
        <v>0</v>
      </c>
      <c r="E107" s="116">
        <v>0.94999998807907104</v>
      </c>
      <c r="F107" s="116">
        <v>0</v>
      </c>
      <c r="G107" s="116">
        <v>0</v>
      </c>
      <c r="H107" s="116" t="s">
        <v>192</v>
      </c>
      <c r="I107" s="116">
        <v>28</v>
      </c>
      <c r="J107" s="116">
        <v>0</v>
      </c>
      <c r="K107" s="116">
        <v>0</v>
      </c>
      <c r="L107" s="116">
        <v>8.3999996185302699</v>
      </c>
      <c r="M107" s="116">
        <v>0</v>
      </c>
      <c r="N107" s="116">
        <v>0</v>
      </c>
      <c r="Q107" s="2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Q107" s="31"/>
      <c r="BC107" s="31"/>
      <c r="BO107" s="31"/>
    </row>
    <row r="108" spans="1:85">
      <c r="A108" s="116" t="s">
        <v>193</v>
      </c>
      <c r="B108" s="116">
        <v>29</v>
      </c>
      <c r="C108" s="116">
        <v>0</v>
      </c>
      <c r="D108" s="116">
        <v>0</v>
      </c>
      <c r="E108" s="116">
        <v>0.85000002384185802</v>
      </c>
      <c r="F108" s="116">
        <v>0</v>
      </c>
      <c r="G108" s="116">
        <v>0</v>
      </c>
      <c r="H108" s="116" t="s">
        <v>194</v>
      </c>
      <c r="I108" s="116">
        <v>29</v>
      </c>
      <c r="J108" s="116">
        <v>0</v>
      </c>
      <c r="K108" s="116">
        <v>0</v>
      </c>
      <c r="L108" s="116">
        <v>9.3500003814697301</v>
      </c>
      <c r="M108" s="116">
        <v>0</v>
      </c>
      <c r="N108" s="116">
        <v>0</v>
      </c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Q108" s="31"/>
      <c r="BC108" s="31"/>
      <c r="BO108" s="31"/>
    </row>
    <row r="109" spans="1:85">
      <c r="A109" s="181" t="s">
        <v>47</v>
      </c>
      <c r="B109" s="181"/>
      <c r="C109" s="181"/>
      <c r="D109" s="181"/>
      <c r="E109" s="181"/>
      <c r="F109" s="181"/>
      <c r="G109" s="181"/>
      <c r="H109" s="181" t="s">
        <v>48</v>
      </c>
      <c r="I109" s="181"/>
      <c r="J109" s="181"/>
      <c r="K109" s="181"/>
      <c r="L109" s="181"/>
      <c r="M109" s="181"/>
      <c r="N109" s="181"/>
      <c r="P109" s="75"/>
      <c r="Q109" s="2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Q109" s="31"/>
      <c r="BC109" s="31"/>
      <c r="BO109" s="31"/>
    </row>
    <row r="110" spans="1:85">
      <c r="A110" s="117" t="s">
        <v>49</v>
      </c>
      <c r="B110" s="117" t="s">
        <v>15</v>
      </c>
      <c r="C110" s="117" t="s">
        <v>50</v>
      </c>
      <c r="D110" s="117" t="s">
        <v>51</v>
      </c>
      <c r="E110" s="117" t="s">
        <v>52</v>
      </c>
      <c r="F110" s="117" t="s">
        <v>53</v>
      </c>
      <c r="G110" s="117" t="s">
        <v>54</v>
      </c>
      <c r="H110" s="117" t="s">
        <v>49</v>
      </c>
      <c r="I110" s="117" t="s">
        <v>15</v>
      </c>
      <c r="J110" s="117" t="s">
        <v>50</v>
      </c>
      <c r="K110" s="117" t="s">
        <v>51</v>
      </c>
      <c r="L110" s="117" t="s">
        <v>52</v>
      </c>
      <c r="M110" s="117" t="s">
        <v>53</v>
      </c>
      <c r="N110" s="117" t="s">
        <v>54</v>
      </c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Q110" s="31"/>
      <c r="BC110" s="31"/>
      <c r="BO110" s="31"/>
    </row>
    <row r="111" spans="1:85">
      <c r="A111" s="181" t="s">
        <v>395</v>
      </c>
      <c r="B111" s="181"/>
      <c r="C111" s="181"/>
      <c r="D111" s="181"/>
      <c r="E111" s="181"/>
      <c r="F111" s="181"/>
      <c r="G111" s="181"/>
      <c r="H111" s="181" t="s">
        <v>395</v>
      </c>
      <c r="I111" s="181"/>
      <c r="J111" s="181"/>
      <c r="K111" s="181"/>
      <c r="L111" s="181"/>
      <c r="M111" s="181"/>
      <c r="N111" s="181"/>
      <c r="P111" s="118" t="str">
        <f>RIGHT(A111,7)</f>
        <v>20.5500</v>
      </c>
      <c r="Q111" s="112">
        <v>41871</v>
      </c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Q111" s="31"/>
      <c r="BC111" s="31"/>
      <c r="BO111" s="31"/>
      <c r="CG111" s="2"/>
    </row>
    <row r="112" spans="1:85">
      <c r="A112" s="117" t="s">
        <v>396</v>
      </c>
      <c r="B112" s="117">
        <v>5</v>
      </c>
      <c r="C112" s="117">
        <v>0</v>
      </c>
      <c r="D112" s="117">
        <v>0</v>
      </c>
      <c r="E112" s="117">
        <v>15.75</v>
      </c>
      <c r="F112" s="117">
        <v>0</v>
      </c>
      <c r="G112" s="117">
        <v>0</v>
      </c>
      <c r="H112" s="117" t="s">
        <v>397</v>
      </c>
      <c r="I112" s="117">
        <v>5</v>
      </c>
      <c r="J112" s="117">
        <v>0</v>
      </c>
      <c r="K112" s="117">
        <v>0</v>
      </c>
      <c r="L112" s="117">
        <v>5.0000000745058101E-2</v>
      </c>
      <c r="M112" s="117">
        <v>0</v>
      </c>
      <c r="N112" s="117">
        <v>0</v>
      </c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Q112" s="31"/>
      <c r="BC112" s="31"/>
      <c r="BO112" s="31"/>
    </row>
    <row r="113" spans="1:85">
      <c r="A113" s="117" t="s">
        <v>398</v>
      </c>
      <c r="B113" s="117">
        <v>6</v>
      </c>
      <c r="C113" s="117">
        <v>0</v>
      </c>
      <c r="D113" s="117">
        <v>0</v>
      </c>
      <c r="E113" s="117">
        <v>14.75</v>
      </c>
      <c r="F113" s="117">
        <v>0</v>
      </c>
      <c r="G113" s="117">
        <v>0</v>
      </c>
      <c r="H113" s="117" t="s">
        <v>399</v>
      </c>
      <c r="I113" s="117">
        <v>6</v>
      </c>
      <c r="J113" s="117">
        <v>0</v>
      </c>
      <c r="K113" s="117">
        <v>0</v>
      </c>
      <c r="L113" s="117">
        <v>5.0000000745058101E-2</v>
      </c>
      <c r="M113" s="117">
        <v>0</v>
      </c>
      <c r="N113" s="117">
        <v>0</v>
      </c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Q113" s="31"/>
      <c r="BC113" s="31"/>
      <c r="BO113" s="31"/>
      <c r="CG113" s="2"/>
    </row>
    <row r="114" spans="1:85">
      <c r="A114" s="117" t="s">
        <v>400</v>
      </c>
      <c r="B114" s="117">
        <v>7</v>
      </c>
      <c r="C114" s="117">
        <v>0</v>
      </c>
      <c r="D114" s="117">
        <v>0</v>
      </c>
      <c r="E114" s="117">
        <v>13.75</v>
      </c>
      <c r="F114" s="117">
        <v>0</v>
      </c>
      <c r="G114" s="117">
        <v>0</v>
      </c>
      <c r="H114" s="117" t="s">
        <v>401</v>
      </c>
      <c r="I114" s="117">
        <v>7</v>
      </c>
      <c r="J114" s="117">
        <v>0</v>
      </c>
      <c r="K114" s="117">
        <v>0</v>
      </c>
      <c r="L114" s="117">
        <v>5.0000000745058101E-2</v>
      </c>
      <c r="M114" s="117">
        <v>0</v>
      </c>
      <c r="N114" s="117">
        <v>0</v>
      </c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Q114" s="31"/>
      <c r="BC114" s="31"/>
      <c r="BO114" s="31"/>
    </row>
    <row r="115" spans="1:85">
      <c r="A115" s="117" t="s">
        <v>402</v>
      </c>
      <c r="B115" s="117">
        <v>8</v>
      </c>
      <c r="C115" s="117">
        <v>0</v>
      </c>
      <c r="D115" s="117">
        <v>0</v>
      </c>
      <c r="E115" s="117">
        <v>12.75</v>
      </c>
      <c r="F115" s="117">
        <v>0</v>
      </c>
      <c r="G115" s="117">
        <v>0</v>
      </c>
      <c r="H115" s="117" t="s">
        <v>403</v>
      </c>
      <c r="I115" s="117">
        <v>8</v>
      </c>
      <c r="J115" s="117">
        <v>0</v>
      </c>
      <c r="K115" s="117">
        <v>0</v>
      </c>
      <c r="L115" s="117">
        <v>5.0000000745058101E-2</v>
      </c>
      <c r="M115" s="117">
        <v>0</v>
      </c>
      <c r="N115" s="117">
        <v>0</v>
      </c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Q115" s="31"/>
      <c r="BC115" s="31"/>
      <c r="BO115" s="31"/>
    </row>
    <row r="116" spans="1:85">
      <c r="A116" s="117" t="s">
        <v>404</v>
      </c>
      <c r="B116" s="117">
        <v>9</v>
      </c>
      <c r="C116" s="117">
        <v>0</v>
      </c>
      <c r="D116" s="117">
        <v>0</v>
      </c>
      <c r="E116" s="117">
        <v>11.75</v>
      </c>
      <c r="F116" s="117">
        <v>0</v>
      </c>
      <c r="G116" s="117">
        <v>0</v>
      </c>
      <c r="H116" s="117" t="s">
        <v>405</v>
      </c>
      <c r="I116" s="117">
        <v>9</v>
      </c>
      <c r="J116" s="117">
        <v>0</v>
      </c>
      <c r="K116" s="117">
        <v>0</v>
      </c>
      <c r="L116" s="117">
        <v>5.0000000745058101E-2</v>
      </c>
      <c r="M116" s="117">
        <v>0</v>
      </c>
      <c r="N116" s="117">
        <v>0</v>
      </c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Q116" s="31"/>
      <c r="BC116" s="31"/>
      <c r="BO116" s="31"/>
    </row>
    <row r="117" spans="1:85">
      <c r="A117" s="117" t="s">
        <v>406</v>
      </c>
      <c r="B117" s="117">
        <v>10</v>
      </c>
      <c r="C117" s="117">
        <v>0</v>
      </c>
      <c r="D117" s="117">
        <v>0</v>
      </c>
      <c r="E117" s="117">
        <v>10.75</v>
      </c>
      <c r="F117" s="117">
        <v>0</v>
      </c>
      <c r="G117" s="117">
        <v>0</v>
      </c>
      <c r="H117" s="117" t="s">
        <v>407</v>
      </c>
      <c r="I117" s="117">
        <v>10</v>
      </c>
      <c r="J117" s="117">
        <v>0</v>
      </c>
      <c r="K117" s="117">
        <v>0</v>
      </c>
      <c r="L117" s="117">
        <v>5.0000000745058101E-2</v>
      </c>
      <c r="M117" s="117">
        <v>0</v>
      </c>
      <c r="N117" s="117">
        <v>0</v>
      </c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Q117" s="31"/>
      <c r="BC117" s="31"/>
      <c r="BO117" s="31"/>
    </row>
    <row r="118" spans="1:85">
      <c r="A118" s="117" t="s">
        <v>408</v>
      </c>
      <c r="B118" s="117">
        <v>11</v>
      </c>
      <c r="C118" s="117">
        <v>0</v>
      </c>
      <c r="D118" s="117">
        <v>0</v>
      </c>
      <c r="E118" s="117">
        <v>9.75</v>
      </c>
      <c r="F118" s="117">
        <v>0</v>
      </c>
      <c r="G118" s="117">
        <v>0</v>
      </c>
      <c r="H118" s="117" t="s">
        <v>409</v>
      </c>
      <c r="I118" s="117">
        <v>11</v>
      </c>
      <c r="J118" s="117">
        <v>0</v>
      </c>
      <c r="K118" s="117">
        <v>0</v>
      </c>
      <c r="L118" s="117">
        <v>5.0000000745058101E-2</v>
      </c>
      <c r="M118" s="117">
        <v>0</v>
      </c>
      <c r="N118" s="117">
        <v>0</v>
      </c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Q118" s="31"/>
      <c r="BC118" s="31"/>
      <c r="BO118" s="31"/>
    </row>
    <row r="119" spans="1:85">
      <c r="A119" s="117" t="s">
        <v>410</v>
      </c>
      <c r="B119" s="117">
        <v>12</v>
      </c>
      <c r="C119" s="117">
        <v>0</v>
      </c>
      <c r="D119" s="117">
        <v>0</v>
      </c>
      <c r="E119" s="117">
        <v>8.75</v>
      </c>
      <c r="F119" s="117">
        <v>0</v>
      </c>
      <c r="G119" s="117">
        <v>0</v>
      </c>
      <c r="H119" s="117" t="s">
        <v>411</v>
      </c>
      <c r="I119" s="117">
        <v>12</v>
      </c>
      <c r="J119" s="117">
        <v>0</v>
      </c>
      <c r="K119" s="117">
        <v>0</v>
      </c>
      <c r="L119" s="117">
        <v>5.0000000745058101E-2</v>
      </c>
      <c r="M119" s="117">
        <v>0</v>
      </c>
      <c r="N119" s="117">
        <v>0</v>
      </c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Q119" s="31"/>
      <c r="BC119" s="31"/>
      <c r="BO119" s="31"/>
    </row>
    <row r="120" spans="1:85">
      <c r="A120" s="117" t="s">
        <v>412</v>
      </c>
      <c r="B120" s="117">
        <v>13</v>
      </c>
      <c r="C120" s="117">
        <v>0</v>
      </c>
      <c r="D120" s="117">
        <v>0</v>
      </c>
      <c r="E120" s="117">
        <v>7.75</v>
      </c>
      <c r="F120" s="117">
        <v>0</v>
      </c>
      <c r="G120" s="117">
        <v>0</v>
      </c>
      <c r="H120" s="117" t="s">
        <v>413</v>
      </c>
      <c r="I120" s="117">
        <v>13</v>
      </c>
      <c r="J120" s="117">
        <v>0</v>
      </c>
      <c r="K120" s="117">
        <v>0</v>
      </c>
      <c r="L120" s="117">
        <v>5.0000000745058101E-2</v>
      </c>
      <c r="M120" s="117">
        <v>0</v>
      </c>
      <c r="N120" s="117">
        <v>0</v>
      </c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Q120" s="31"/>
      <c r="BC120" s="31"/>
      <c r="BO120" s="31"/>
    </row>
    <row r="121" spans="1:85">
      <c r="A121" s="117" t="s">
        <v>195</v>
      </c>
      <c r="B121" s="117">
        <v>14</v>
      </c>
      <c r="C121" s="117">
        <v>0</v>
      </c>
      <c r="D121" s="117">
        <v>0</v>
      </c>
      <c r="E121" s="117">
        <v>6.8000001907348597</v>
      </c>
      <c r="F121" s="117">
        <v>0</v>
      </c>
      <c r="G121" s="117">
        <v>0</v>
      </c>
      <c r="H121" s="117" t="s">
        <v>196</v>
      </c>
      <c r="I121" s="117">
        <v>14</v>
      </c>
      <c r="J121" s="117">
        <v>0</v>
      </c>
      <c r="K121" s="117">
        <v>0</v>
      </c>
      <c r="L121" s="117">
        <v>5.0000000745058101E-2</v>
      </c>
      <c r="M121" s="117">
        <v>0</v>
      </c>
      <c r="N121" s="117">
        <v>0</v>
      </c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Q121" s="31"/>
      <c r="BC121" s="31"/>
      <c r="BO121" s="31"/>
    </row>
    <row r="122" spans="1:85">
      <c r="A122" s="117" t="s">
        <v>197</v>
      </c>
      <c r="B122" s="117">
        <v>15</v>
      </c>
      <c r="C122" s="117">
        <v>5.1999998092651403</v>
      </c>
      <c r="D122" s="117">
        <v>6.1999998092651403</v>
      </c>
      <c r="E122" s="117">
        <v>5.9000000953674299</v>
      </c>
      <c r="F122" s="117">
        <v>0</v>
      </c>
      <c r="G122" s="117">
        <v>0</v>
      </c>
      <c r="H122" s="117" t="s">
        <v>198</v>
      </c>
      <c r="I122" s="117">
        <v>15</v>
      </c>
      <c r="J122" s="117">
        <v>5.0000000745058101E-2</v>
      </c>
      <c r="K122" s="117">
        <v>0.44999998807907099</v>
      </c>
      <c r="L122" s="117">
        <v>0.15000000596046401</v>
      </c>
      <c r="M122" s="117">
        <v>0</v>
      </c>
      <c r="N122" s="117">
        <v>0</v>
      </c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Q122" s="31"/>
      <c r="BC122" s="31"/>
      <c r="BO122" s="31"/>
    </row>
    <row r="123" spans="1:85">
      <c r="A123" s="117" t="s">
        <v>199</v>
      </c>
      <c r="B123" s="117">
        <v>16</v>
      </c>
      <c r="C123" s="117">
        <v>4.4499998092651403</v>
      </c>
      <c r="D123" s="117">
        <v>5.3000001907348597</v>
      </c>
      <c r="E123" s="117">
        <v>5.0999999046325701</v>
      </c>
      <c r="F123" s="117">
        <v>0</v>
      </c>
      <c r="G123" s="117">
        <v>0</v>
      </c>
      <c r="H123" s="117" t="s">
        <v>200</v>
      </c>
      <c r="I123" s="117">
        <v>16</v>
      </c>
      <c r="J123" s="117">
        <v>0.15000000596046401</v>
      </c>
      <c r="K123" s="117">
        <v>0.55000001192092896</v>
      </c>
      <c r="L123" s="117">
        <v>0.34999999403953602</v>
      </c>
      <c r="M123" s="117">
        <v>0</v>
      </c>
      <c r="N123" s="117">
        <v>0</v>
      </c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Q123" s="31"/>
      <c r="BC123" s="31"/>
      <c r="BO123" s="31"/>
    </row>
    <row r="124" spans="1:85">
      <c r="A124" s="117" t="s">
        <v>201</v>
      </c>
      <c r="B124" s="117">
        <v>17</v>
      </c>
      <c r="C124" s="117">
        <v>3.7999999523162802</v>
      </c>
      <c r="D124" s="117">
        <v>4.5500001907348597</v>
      </c>
      <c r="E124" s="117">
        <v>4.3499999046325701</v>
      </c>
      <c r="F124" s="117">
        <v>0</v>
      </c>
      <c r="G124" s="117">
        <v>0</v>
      </c>
      <c r="H124" s="117" t="s">
        <v>202</v>
      </c>
      <c r="I124" s="117">
        <v>17</v>
      </c>
      <c r="J124" s="117">
        <v>0.44999998807907099</v>
      </c>
      <c r="K124" s="117">
        <v>0.85000002384185802</v>
      </c>
      <c r="L124" s="117">
        <v>0.60000002384185802</v>
      </c>
      <c r="M124" s="117">
        <v>0</v>
      </c>
      <c r="N124" s="117">
        <v>0</v>
      </c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Q124" s="31"/>
      <c r="BC124" s="31"/>
      <c r="BO124" s="31"/>
    </row>
    <row r="125" spans="1:85">
      <c r="A125" s="117" t="s">
        <v>203</v>
      </c>
      <c r="B125" s="117">
        <v>18</v>
      </c>
      <c r="C125" s="117">
        <v>3.2999999523162802</v>
      </c>
      <c r="D125" s="117">
        <v>3.9500000476837198</v>
      </c>
      <c r="E125" s="117">
        <v>3.75</v>
      </c>
      <c r="F125" s="117">
        <v>0</v>
      </c>
      <c r="G125" s="117">
        <v>0</v>
      </c>
      <c r="H125" s="117" t="s">
        <v>204</v>
      </c>
      <c r="I125" s="117">
        <v>18</v>
      </c>
      <c r="J125" s="117">
        <v>0.89999997615814198</v>
      </c>
      <c r="K125" s="117">
        <v>1.29999995231628</v>
      </c>
      <c r="L125" s="117">
        <v>1</v>
      </c>
      <c r="M125" s="117">
        <v>0</v>
      </c>
      <c r="N125" s="117">
        <v>0</v>
      </c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Q125" s="31"/>
      <c r="BC125" s="31"/>
      <c r="BO125" s="31"/>
    </row>
    <row r="126" spans="1:85">
      <c r="A126" s="117" t="s">
        <v>205</v>
      </c>
      <c r="B126" s="117">
        <v>19</v>
      </c>
      <c r="C126" s="117">
        <v>2.9000000953674299</v>
      </c>
      <c r="D126" s="117">
        <v>3.4500000476837198</v>
      </c>
      <c r="E126" s="117">
        <v>3.25</v>
      </c>
      <c r="F126" s="117">
        <v>0</v>
      </c>
      <c r="G126" s="117">
        <v>0</v>
      </c>
      <c r="H126" s="117" t="s">
        <v>206</v>
      </c>
      <c r="I126" s="117">
        <v>19</v>
      </c>
      <c r="J126" s="117">
        <v>1.3999999761581401</v>
      </c>
      <c r="K126" s="117">
        <v>1.79999995231628</v>
      </c>
      <c r="L126" s="117">
        <v>1.45000004768372</v>
      </c>
      <c r="M126" s="117">
        <v>0</v>
      </c>
      <c r="N126" s="117">
        <v>0</v>
      </c>
      <c r="Q126" s="2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Q126" s="31"/>
      <c r="BC126" s="31"/>
      <c r="BO126" s="31"/>
    </row>
    <row r="127" spans="1:85">
      <c r="A127" s="117" t="s">
        <v>207</v>
      </c>
      <c r="B127" s="117">
        <v>20</v>
      </c>
      <c r="C127" s="117">
        <v>2.5</v>
      </c>
      <c r="D127" s="117">
        <v>3</v>
      </c>
      <c r="E127" s="117">
        <v>2.7999999523162802</v>
      </c>
      <c r="F127" s="117">
        <v>0</v>
      </c>
      <c r="G127" s="117">
        <v>0</v>
      </c>
      <c r="H127" s="117" t="s">
        <v>208</v>
      </c>
      <c r="I127" s="117">
        <v>20</v>
      </c>
      <c r="J127" s="117">
        <v>2</v>
      </c>
      <c r="K127" s="117">
        <v>2.4000000953674299</v>
      </c>
      <c r="L127" s="117">
        <v>2.0499999523162802</v>
      </c>
      <c r="M127" s="117">
        <v>0</v>
      </c>
      <c r="N127" s="117">
        <v>0</v>
      </c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Q127" s="31"/>
      <c r="BC127" s="31"/>
      <c r="BO127" s="31"/>
    </row>
    <row r="128" spans="1:85">
      <c r="A128" s="117" t="s">
        <v>209</v>
      </c>
      <c r="B128" s="117">
        <v>21</v>
      </c>
      <c r="C128" s="117">
        <v>2.2000000476837198</v>
      </c>
      <c r="D128" s="117">
        <v>2.5999999046325701</v>
      </c>
      <c r="E128" s="117">
        <v>2.4500000476837198</v>
      </c>
      <c r="F128" s="117">
        <v>0</v>
      </c>
      <c r="G128" s="117">
        <v>0</v>
      </c>
      <c r="H128" s="117" t="s">
        <v>210</v>
      </c>
      <c r="I128" s="117">
        <v>21</v>
      </c>
      <c r="J128" s="117">
        <v>2.5999999046325701</v>
      </c>
      <c r="K128" s="117">
        <v>3.0999999046325701</v>
      </c>
      <c r="L128" s="117">
        <v>2.7000000476837198</v>
      </c>
      <c r="M128" s="117">
        <v>0</v>
      </c>
      <c r="N128" s="117">
        <v>0</v>
      </c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Q128" s="31"/>
      <c r="BC128" s="31"/>
      <c r="BO128" s="31"/>
    </row>
    <row r="129" spans="1:85">
      <c r="A129" s="117" t="s">
        <v>211</v>
      </c>
      <c r="B129" s="117">
        <v>22</v>
      </c>
      <c r="C129" s="117">
        <v>1.95000004768372</v>
      </c>
      <c r="D129" s="117">
        <v>2.3499999046325701</v>
      </c>
      <c r="E129" s="117">
        <v>2.1500000953674299</v>
      </c>
      <c r="F129" s="117">
        <v>0</v>
      </c>
      <c r="G129" s="117">
        <v>0</v>
      </c>
      <c r="H129" s="117" t="s">
        <v>212</v>
      </c>
      <c r="I129" s="117">
        <v>22</v>
      </c>
      <c r="J129" s="117">
        <v>3.25</v>
      </c>
      <c r="K129" s="117">
        <v>3.9000000953674299</v>
      </c>
      <c r="L129" s="117">
        <v>3.4000000953674299</v>
      </c>
      <c r="M129" s="117">
        <v>0</v>
      </c>
      <c r="N129" s="117">
        <v>0</v>
      </c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Q129" s="31"/>
      <c r="BC129" s="31"/>
      <c r="BO129" s="31"/>
      <c r="CG129" s="2"/>
    </row>
    <row r="130" spans="1:85">
      <c r="A130" s="117" t="s">
        <v>213</v>
      </c>
      <c r="B130" s="117">
        <v>23</v>
      </c>
      <c r="C130" s="117">
        <v>1.70000004768372</v>
      </c>
      <c r="D130" s="117">
        <v>2.0999999046325701</v>
      </c>
      <c r="E130" s="117">
        <v>1.95000004768372</v>
      </c>
      <c r="F130" s="117">
        <v>0</v>
      </c>
      <c r="G130" s="117">
        <v>0</v>
      </c>
      <c r="H130" s="117" t="s">
        <v>214</v>
      </c>
      <c r="I130" s="117">
        <v>23</v>
      </c>
      <c r="J130" s="117">
        <v>3.9500000476837198</v>
      </c>
      <c r="K130" s="117">
        <v>4.6999998092651403</v>
      </c>
      <c r="L130" s="117">
        <v>4.1500000953674299</v>
      </c>
      <c r="M130" s="117">
        <v>0</v>
      </c>
      <c r="N130" s="117">
        <v>0</v>
      </c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Q130" s="31"/>
      <c r="BC130" s="31"/>
      <c r="BO130" s="31"/>
    </row>
    <row r="131" spans="1:85">
      <c r="A131" s="117" t="s">
        <v>215</v>
      </c>
      <c r="B131" s="117">
        <v>24</v>
      </c>
      <c r="C131" s="117">
        <v>1.45000004768372</v>
      </c>
      <c r="D131" s="117">
        <v>1.8500000238418599</v>
      </c>
      <c r="E131" s="117">
        <v>1.75</v>
      </c>
      <c r="F131" s="117">
        <v>0</v>
      </c>
      <c r="G131" s="117">
        <v>0</v>
      </c>
      <c r="H131" s="117" t="s">
        <v>216</v>
      </c>
      <c r="I131" s="117">
        <v>24</v>
      </c>
      <c r="J131" s="117">
        <v>4.6500000953674299</v>
      </c>
      <c r="K131" s="117">
        <v>5.5500001907348597</v>
      </c>
      <c r="L131" s="117">
        <v>4.9499998092651403</v>
      </c>
      <c r="M131" s="117">
        <v>0</v>
      </c>
      <c r="N131" s="117">
        <v>0</v>
      </c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Q131" s="31"/>
      <c r="BC131" s="31"/>
      <c r="BO131" s="31"/>
    </row>
    <row r="132" spans="1:85">
      <c r="A132" s="117" t="s">
        <v>217</v>
      </c>
      <c r="B132" s="117">
        <v>25</v>
      </c>
      <c r="C132" s="117">
        <v>1.29999995231628</v>
      </c>
      <c r="D132" s="117">
        <v>1.70000004768372</v>
      </c>
      <c r="E132" s="117">
        <v>1.54999995231628</v>
      </c>
      <c r="F132" s="117">
        <v>0</v>
      </c>
      <c r="G132" s="117">
        <v>0</v>
      </c>
      <c r="H132" s="117" t="s">
        <v>218</v>
      </c>
      <c r="I132" s="117">
        <v>25</v>
      </c>
      <c r="J132" s="117">
        <v>5.4000000953674299</v>
      </c>
      <c r="K132" s="117">
        <v>6.4499998092651403</v>
      </c>
      <c r="L132" s="117">
        <v>5.8000001907348597</v>
      </c>
      <c r="M132" s="117">
        <v>0</v>
      </c>
      <c r="N132" s="117">
        <v>0</v>
      </c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Q132" s="31"/>
      <c r="BC132" s="31"/>
      <c r="BO132" s="31"/>
    </row>
    <row r="133" spans="1:85">
      <c r="A133" s="117" t="s">
        <v>219</v>
      </c>
      <c r="B133" s="117">
        <v>26</v>
      </c>
      <c r="C133" s="117">
        <v>1.1000000238418599</v>
      </c>
      <c r="D133" s="117">
        <v>1.5</v>
      </c>
      <c r="E133" s="117">
        <v>1.3999999761581401</v>
      </c>
      <c r="F133" s="117">
        <v>0</v>
      </c>
      <c r="G133" s="117">
        <v>0</v>
      </c>
      <c r="H133" s="117" t="s">
        <v>220</v>
      </c>
      <c r="I133" s="117">
        <v>26</v>
      </c>
      <c r="J133" s="117">
        <v>6.1500000953674299</v>
      </c>
      <c r="K133" s="117">
        <v>7.3499999046325701</v>
      </c>
      <c r="L133" s="117">
        <v>6.6500000953674299</v>
      </c>
      <c r="M133" s="117">
        <v>0</v>
      </c>
      <c r="N133" s="117">
        <v>0</v>
      </c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Q133" s="31"/>
      <c r="BC133" s="31"/>
      <c r="BO133" s="31"/>
    </row>
    <row r="134" spans="1:85">
      <c r="A134" s="117" t="s">
        <v>221</v>
      </c>
      <c r="B134" s="117">
        <v>27</v>
      </c>
      <c r="C134" s="117">
        <v>0</v>
      </c>
      <c r="D134" s="117">
        <v>0</v>
      </c>
      <c r="E134" s="117">
        <v>1.29999995231628</v>
      </c>
      <c r="F134" s="117">
        <v>0</v>
      </c>
      <c r="G134" s="117">
        <v>0</v>
      </c>
      <c r="H134" s="117" t="s">
        <v>222</v>
      </c>
      <c r="I134" s="117">
        <v>27</v>
      </c>
      <c r="J134" s="117">
        <v>0</v>
      </c>
      <c r="K134" s="117">
        <v>0</v>
      </c>
      <c r="L134" s="117">
        <v>7.5</v>
      </c>
      <c r="M134" s="117">
        <v>0</v>
      </c>
      <c r="N134" s="117">
        <v>0</v>
      </c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Q134" s="31"/>
      <c r="BC134" s="31"/>
      <c r="BO134" s="31"/>
    </row>
    <row r="135" spans="1:85">
      <c r="A135" s="117" t="s">
        <v>223</v>
      </c>
      <c r="B135" s="117">
        <v>28</v>
      </c>
      <c r="C135" s="117">
        <v>0</v>
      </c>
      <c r="D135" s="117">
        <v>0</v>
      </c>
      <c r="E135" s="117">
        <v>1.20000004768372</v>
      </c>
      <c r="F135" s="117">
        <v>0</v>
      </c>
      <c r="G135" s="117">
        <v>0</v>
      </c>
      <c r="H135" s="117" t="s">
        <v>224</v>
      </c>
      <c r="I135" s="117">
        <v>28</v>
      </c>
      <c r="J135" s="117">
        <v>0</v>
      </c>
      <c r="K135" s="117">
        <v>0</v>
      </c>
      <c r="L135" s="117">
        <v>8.3999996185302699</v>
      </c>
      <c r="M135" s="117">
        <v>0</v>
      </c>
      <c r="N135" s="117">
        <v>0</v>
      </c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Q135" s="31"/>
      <c r="BC135" s="31"/>
      <c r="BO135" s="31"/>
    </row>
    <row r="136" spans="1:85">
      <c r="A136" s="117" t="s">
        <v>225</v>
      </c>
      <c r="B136" s="117">
        <v>29</v>
      </c>
      <c r="C136" s="117">
        <v>0</v>
      </c>
      <c r="D136" s="117">
        <v>0</v>
      </c>
      <c r="E136" s="117">
        <v>1.1000000238418599</v>
      </c>
      <c r="F136" s="117">
        <v>0</v>
      </c>
      <c r="G136" s="117">
        <v>0</v>
      </c>
      <c r="H136" s="117" t="s">
        <v>226</v>
      </c>
      <c r="I136" s="117">
        <v>29</v>
      </c>
      <c r="J136" s="117">
        <v>0</v>
      </c>
      <c r="K136" s="117">
        <v>0</v>
      </c>
      <c r="L136" s="117">
        <v>9.3000001907348597</v>
      </c>
      <c r="M136" s="117">
        <v>0</v>
      </c>
      <c r="N136" s="117">
        <v>0</v>
      </c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Q136" s="31"/>
      <c r="BC136" s="31"/>
      <c r="BO136" s="31"/>
    </row>
    <row r="137" spans="1:85">
      <c r="A137" s="181" t="s">
        <v>414</v>
      </c>
      <c r="B137" s="181"/>
      <c r="C137" s="181"/>
      <c r="D137" s="181"/>
      <c r="E137" s="181"/>
      <c r="F137" s="181"/>
      <c r="G137" s="181"/>
      <c r="H137" s="181" t="s">
        <v>414</v>
      </c>
      <c r="I137" s="181"/>
      <c r="J137" s="181"/>
      <c r="K137" s="181"/>
      <c r="L137" s="181"/>
      <c r="M137" s="181"/>
      <c r="N137" s="181"/>
      <c r="P137" s="118" t="str">
        <f>RIGHT(A137,7)</f>
        <v>20.7500</v>
      </c>
      <c r="Q137" s="112">
        <v>41899</v>
      </c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Q137" s="31"/>
      <c r="BC137" s="31"/>
      <c r="BO137" s="31"/>
    </row>
    <row r="138" spans="1:85">
      <c r="A138" s="117" t="s">
        <v>415</v>
      </c>
      <c r="B138" s="117">
        <v>5</v>
      </c>
      <c r="C138" s="117">
        <v>0</v>
      </c>
      <c r="D138" s="117">
        <v>0</v>
      </c>
      <c r="E138" s="117">
        <v>15.8999996185303</v>
      </c>
      <c r="F138" s="117">
        <v>0</v>
      </c>
      <c r="G138" s="117">
        <v>0</v>
      </c>
      <c r="H138" s="117" t="s">
        <v>416</v>
      </c>
      <c r="I138" s="117">
        <v>5</v>
      </c>
      <c r="J138" s="117">
        <v>0</v>
      </c>
      <c r="K138" s="117">
        <v>0</v>
      </c>
      <c r="L138" s="117">
        <v>5.0000000745058101E-2</v>
      </c>
      <c r="M138" s="117">
        <v>0</v>
      </c>
      <c r="N138" s="117">
        <v>0</v>
      </c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Q138" s="31"/>
      <c r="BC138" s="31"/>
      <c r="BO138" s="31"/>
    </row>
    <row r="139" spans="1:85">
      <c r="A139" s="117" t="s">
        <v>417</v>
      </c>
      <c r="B139" s="117">
        <v>6</v>
      </c>
      <c r="C139" s="117">
        <v>0</v>
      </c>
      <c r="D139" s="117">
        <v>0</v>
      </c>
      <c r="E139" s="117">
        <v>14.8999996185303</v>
      </c>
      <c r="F139" s="117">
        <v>0</v>
      </c>
      <c r="G139" s="117">
        <v>0</v>
      </c>
      <c r="H139" s="117" t="s">
        <v>418</v>
      </c>
      <c r="I139" s="117">
        <v>6</v>
      </c>
      <c r="J139" s="117">
        <v>0</v>
      </c>
      <c r="K139" s="117">
        <v>0</v>
      </c>
      <c r="L139" s="117">
        <v>5.0000000745058101E-2</v>
      </c>
      <c r="M139" s="117">
        <v>0</v>
      </c>
      <c r="N139" s="117">
        <v>0</v>
      </c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Q139" s="31"/>
      <c r="BC139" s="31"/>
      <c r="BO139" s="31"/>
    </row>
    <row r="140" spans="1:85">
      <c r="A140" s="117" t="s">
        <v>419</v>
      </c>
      <c r="B140" s="117">
        <v>7</v>
      </c>
      <c r="C140" s="117">
        <v>0</v>
      </c>
      <c r="D140" s="117">
        <v>0</v>
      </c>
      <c r="E140" s="117">
        <v>13.8999996185303</v>
      </c>
      <c r="F140" s="117">
        <v>0</v>
      </c>
      <c r="G140" s="117">
        <v>0</v>
      </c>
      <c r="H140" s="117" t="s">
        <v>420</v>
      </c>
      <c r="I140" s="117">
        <v>7</v>
      </c>
      <c r="J140" s="117">
        <v>0</v>
      </c>
      <c r="K140" s="117">
        <v>0</v>
      </c>
      <c r="L140" s="117">
        <v>5.0000000745058101E-2</v>
      </c>
      <c r="M140" s="117">
        <v>0</v>
      </c>
      <c r="N140" s="117">
        <v>0</v>
      </c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Q140" s="31"/>
      <c r="BC140" s="31"/>
      <c r="BO140" s="31"/>
    </row>
    <row r="141" spans="1:85">
      <c r="A141" s="117" t="s">
        <v>421</v>
      </c>
      <c r="B141" s="117">
        <v>8</v>
      </c>
      <c r="C141" s="117">
        <v>0</v>
      </c>
      <c r="D141" s="117">
        <v>0</v>
      </c>
      <c r="E141" s="117">
        <v>12.8999996185303</v>
      </c>
      <c r="F141" s="117">
        <v>0</v>
      </c>
      <c r="G141" s="117">
        <v>0</v>
      </c>
      <c r="H141" s="117" t="s">
        <v>422</v>
      </c>
      <c r="I141" s="117">
        <v>8</v>
      </c>
      <c r="J141" s="117">
        <v>0</v>
      </c>
      <c r="K141" s="117">
        <v>0</v>
      </c>
      <c r="L141" s="117">
        <v>5.0000000745058101E-2</v>
      </c>
      <c r="M141" s="117">
        <v>0</v>
      </c>
      <c r="N141" s="117">
        <v>0</v>
      </c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Q141" s="31"/>
      <c r="BC141" s="31"/>
      <c r="BO141" s="31"/>
    </row>
    <row r="142" spans="1:85">
      <c r="A142" s="117" t="s">
        <v>334</v>
      </c>
      <c r="B142" s="117">
        <v>9</v>
      </c>
      <c r="C142" s="117">
        <v>0</v>
      </c>
      <c r="D142" s="117">
        <v>0</v>
      </c>
      <c r="E142" s="117">
        <v>11.8999996185303</v>
      </c>
      <c r="F142" s="117">
        <v>0</v>
      </c>
      <c r="G142" s="117">
        <v>0</v>
      </c>
      <c r="H142" s="117" t="s">
        <v>335</v>
      </c>
      <c r="I142" s="117">
        <v>9</v>
      </c>
      <c r="J142" s="117">
        <v>0</v>
      </c>
      <c r="K142" s="117">
        <v>0</v>
      </c>
      <c r="L142" s="117">
        <v>5.0000000745058101E-2</v>
      </c>
      <c r="M142" s="117">
        <v>0</v>
      </c>
      <c r="N142" s="117">
        <v>0</v>
      </c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Q142" s="31"/>
      <c r="BC142" s="31"/>
      <c r="BO142" s="31"/>
    </row>
    <row r="143" spans="1:85">
      <c r="A143" s="117" t="s">
        <v>336</v>
      </c>
      <c r="B143" s="117">
        <v>10</v>
      </c>
      <c r="C143" s="117">
        <v>0</v>
      </c>
      <c r="D143" s="117">
        <v>0</v>
      </c>
      <c r="E143" s="117">
        <v>10.8999996185303</v>
      </c>
      <c r="F143" s="117">
        <v>0</v>
      </c>
      <c r="G143" s="117">
        <v>0</v>
      </c>
      <c r="H143" s="117" t="s">
        <v>337</v>
      </c>
      <c r="I143" s="117">
        <v>10</v>
      </c>
      <c r="J143" s="117">
        <v>0</v>
      </c>
      <c r="K143" s="117">
        <v>0</v>
      </c>
      <c r="L143" s="117">
        <v>5.0000000745058101E-2</v>
      </c>
      <c r="M143" s="117">
        <v>0</v>
      </c>
      <c r="N143" s="117">
        <v>0</v>
      </c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Q143" s="31"/>
      <c r="BC143" s="31"/>
      <c r="BO143" s="31"/>
    </row>
    <row r="144" spans="1:85">
      <c r="A144" s="117" t="s">
        <v>338</v>
      </c>
      <c r="B144" s="117">
        <v>11</v>
      </c>
      <c r="C144" s="117">
        <v>0</v>
      </c>
      <c r="D144" s="117">
        <v>0</v>
      </c>
      <c r="E144" s="117">
        <v>9.8999996185302699</v>
      </c>
      <c r="F144" s="117">
        <v>0</v>
      </c>
      <c r="G144" s="117">
        <v>0</v>
      </c>
      <c r="H144" s="117" t="s">
        <v>339</v>
      </c>
      <c r="I144" s="117">
        <v>11</v>
      </c>
      <c r="J144" s="117">
        <v>0</v>
      </c>
      <c r="K144" s="117">
        <v>0</v>
      </c>
      <c r="L144" s="117">
        <v>5.0000000745058101E-2</v>
      </c>
      <c r="M144" s="117">
        <v>0</v>
      </c>
      <c r="N144" s="117">
        <v>0</v>
      </c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Q144" s="31"/>
      <c r="BC144" s="31"/>
      <c r="BO144" s="31"/>
    </row>
    <row r="145" spans="1:85">
      <c r="A145" s="117" t="s">
        <v>227</v>
      </c>
      <c r="B145" s="117">
        <v>12</v>
      </c>
      <c r="C145" s="117">
        <v>0</v>
      </c>
      <c r="D145" s="117">
        <v>0</v>
      </c>
      <c r="E145" s="117">
        <v>8.8999996185302699</v>
      </c>
      <c r="F145" s="117">
        <v>0</v>
      </c>
      <c r="G145" s="117">
        <v>0</v>
      </c>
      <c r="H145" s="117" t="s">
        <v>228</v>
      </c>
      <c r="I145" s="117">
        <v>12</v>
      </c>
      <c r="J145" s="117">
        <v>0</v>
      </c>
      <c r="K145" s="117">
        <v>0</v>
      </c>
      <c r="L145" s="117">
        <v>5.0000000745058101E-2</v>
      </c>
      <c r="M145" s="117">
        <v>0</v>
      </c>
      <c r="N145" s="117">
        <v>0</v>
      </c>
      <c r="Q145" s="2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Q145" s="31"/>
      <c r="BC145" s="31"/>
      <c r="BO145" s="31"/>
    </row>
    <row r="146" spans="1:85">
      <c r="A146" s="117" t="s">
        <v>229</v>
      </c>
      <c r="B146" s="117">
        <v>13</v>
      </c>
      <c r="C146" s="117">
        <v>0</v>
      </c>
      <c r="D146" s="117">
        <v>0</v>
      </c>
      <c r="E146" s="117">
        <v>7.9000000953674299</v>
      </c>
      <c r="F146" s="117">
        <v>0</v>
      </c>
      <c r="G146" s="117">
        <v>0</v>
      </c>
      <c r="H146" s="117" t="s">
        <v>230</v>
      </c>
      <c r="I146" s="117">
        <v>13</v>
      </c>
      <c r="J146" s="117">
        <v>0</v>
      </c>
      <c r="K146" s="117">
        <v>0</v>
      </c>
      <c r="L146" s="117">
        <v>5.0000000745058101E-2</v>
      </c>
      <c r="M146" s="117">
        <v>0</v>
      </c>
      <c r="N146" s="117">
        <v>0</v>
      </c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Q146" s="31"/>
      <c r="BC146" s="31"/>
      <c r="BO146" s="31"/>
    </row>
    <row r="147" spans="1:85">
      <c r="A147" s="117" t="s">
        <v>231</v>
      </c>
      <c r="B147" s="117">
        <v>14</v>
      </c>
      <c r="C147" s="117">
        <v>0</v>
      </c>
      <c r="D147" s="117">
        <v>0</v>
      </c>
      <c r="E147" s="117">
        <v>6.9499998092651403</v>
      </c>
      <c r="F147" s="117">
        <v>0</v>
      </c>
      <c r="G147" s="117">
        <v>0</v>
      </c>
      <c r="H147" s="117" t="s">
        <v>232</v>
      </c>
      <c r="I147" s="117">
        <v>14</v>
      </c>
      <c r="J147" s="117">
        <v>0</v>
      </c>
      <c r="K147" s="117">
        <v>0</v>
      </c>
      <c r="L147" s="117">
        <v>5.0000000745058101E-2</v>
      </c>
      <c r="M147" s="117">
        <v>0</v>
      </c>
      <c r="N147" s="117">
        <v>0</v>
      </c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Q147" s="31"/>
      <c r="BC147" s="31"/>
      <c r="BO147" s="31"/>
      <c r="CG147" s="2"/>
    </row>
    <row r="148" spans="1:85">
      <c r="A148" s="117" t="s">
        <v>233</v>
      </c>
      <c r="B148" s="117">
        <v>15</v>
      </c>
      <c r="C148" s="117">
        <v>0</v>
      </c>
      <c r="D148" s="117">
        <v>0</v>
      </c>
      <c r="E148" s="117">
        <v>6.0500001907348597</v>
      </c>
      <c r="F148" s="117">
        <v>0</v>
      </c>
      <c r="G148" s="117">
        <v>0</v>
      </c>
      <c r="H148" s="117" t="s">
        <v>234</v>
      </c>
      <c r="I148" s="117">
        <v>15</v>
      </c>
      <c r="J148" s="117">
        <v>0</v>
      </c>
      <c r="K148" s="117">
        <v>0</v>
      </c>
      <c r="L148" s="117">
        <v>0.15000000596046401</v>
      </c>
      <c r="M148" s="117">
        <v>0</v>
      </c>
      <c r="N148" s="117">
        <v>0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Q148" s="31"/>
      <c r="BC148" s="31"/>
      <c r="BO148" s="31"/>
    </row>
    <row r="149" spans="1:85">
      <c r="A149" s="117" t="s">
        <v>235</v>
      </c>
      <c r="B149" s="117">
        <v>16</v>
      </c>
      <c r="C149" s="117">
        <v>0</v>
      </c>
      <c r="D149" s="117">
        <v>0</v>
      </c>
      <c r="E149" s="117">
        <v>5.25</v>
      </c>
      <c r="F149" s="117">
        <v>0</v>
      </c>
      <c r="G149" s="117">
        <v>0</v>
      </c>
      <c r="H149" s="117" t="s">
        <v>236</v>
      </c>
      <c r="I149" s="117">
        <v>16</v>
      </c>
      <c r="J149" s="117">
        <v>0</v>
      </c>
      <c r="K149" s="117">
        <v>0</v>
      </c>
      <c r="L149" s="117">
        <v>0.34999999403953602</v>
      </c>
      <c r="M149" s="117">
        <v>0</v>
      </c>
      <c r="N149" s="117">
        <v>0</v>
      </c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Q149" s="31"/>
      <c r="BC149" s="31"/>
      <c r="BO149" s="31"/>
    </row>
    <row r="150" spans="1:85">
      <c r="A150" s="117" t="s">
        <v>237</v>
      </c>
      <c r="B150" s="117">
        <v>17</v>
      </c>
      <c r="C150" s="117">
        <v>0</v>
      </c>
      <c r="D150" s="117">
        <v>0</v>
      </c>
      <c r="E150" s="117">
        <v>4.5500001907348597</v>
      </c>
      <c r="F150" s="117">
        <v>0</v>
      </c>
      <c r="G150" s="117">
        <v>0</v>
      </c>
      <c r="H150" s="117" t="s">
        <v>238</v>
      </c>
      <c r="I150" s="117">
        <v>17</v>
      </c>
      <c r="J150" s="117">
        <v>0</v>
      </c>
      <c r="K150" s="117">
        <v>0</v>
      </c>
      <c r="L150" s="117">
        <v>0.64999997615814198</v>
      </c>
      <c r="M150" s="117">
        <v>0</v>
      </c>
      <c r="N150" s="117">
        <v>0</v>
      </c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Q150" s="31"/>
      <c r="BC150" s="31"/>
      <c r="BO150" s="31"/>
    </row>
    <row r="151" spans="1:85">
      <c r="A151" s="117" t="s">
        <v>239</v>
      </c>
      <c r="B151" s="117">
        <v>18</v>
      </c>
      <c r="C151" s="117">
        <v>0</v>
      </c>
      <c r="D151" s="117">
        <v>0</v>
      </c>
      <c r="E151" s="117">
        <v>3.9500000476837198</v>
      </c>
      <c r="F151" s="117">
        <v>0</v>
      </c>
      <c r="G151" s="117">
        <v>0</v>
      </c>
      <c r="H151" s="117" t="s">
        <v>240</v>
      </c>
      <c r="I151" s="117">
        <v>18</v>
      </c>
      <c r="J151" s="117">
        <v>0</v>
      </c>
      <c r="K151" s="117">
        <v>0</v>
      </c>
      <c r="L151" s="117">
        <v>1.04999995231628</v>
      </c>
      <c r="M151" s="117">
        <v>0</v>
      </c>
      <c r="N151" s="117">
        <v>0</v>
      </c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Q151" s="31"/>
      <c r="BC151" s="31"/>
      <c r="BO151" s="31"/>
    </row>
    <row r="152" spans="1:85">
      <c r="A152" s="117" t="s">
        <v>241</v>
      </c>
      <c r="B152" s="117">
        <v>19</v>
      </c>
      <c r="C152" s="117">
        <v>0</v>
      </c>
      <c r="D152" s="117">
        <v>0</v>
      </c>
      <c r="E152" s="117">
        <v>3.4500000476837198</v>
      </c>
      <c r="F152" s="117">
        <v>0</v>
      </c>
      <c r="G152" s="117">
        <v>0</v>
      </c>
      <c r="H152" s="117" t="s">
        <v>242</v>
      </c>
      <c r="I152" s="117">
        <v>19</v>
      </c>
      <c r="J152" s="117">
        <v>0</v>
      </c>
      <c r="K152" s="117">
        <v>0</v>
      </c>
      <c r="L152" s="117">
        <v>1.5</v>
      </c>
      <c r="M152" s="117">
        <v>0</v>
      </c>
      <c r="N152" s="117">
        <v>0</v>
      </c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Q152" s="31"/>
      <c r="BC152" s="31"/>
      <c r="BO152" s="31"/>
    </row>
    <row r="153" spans="1:85">
      <c r="A153" s="117" t="s">
        <v>243</v>
      </c>
      <c r="B153" s="117">
        <v>20</v>
      </c>
      <c r="C153" s="117">
        <v>0</v>
      </c>
      <c r="D153" s="117">
        <v>0</v>
      </c>
      <c r="E153" s="117">
        <v>3</v>
      </c>
      <c r="F153" s="117">
        <v>0</v>
      </c>
      <c r="G153" s="117">
        <v>0</v>
      </c>
      <c r="H153" s="117" t="s">
        <v>244</v>
      </c>
      <c r="I153" s="117">
        <v>20</v>
      </c>
      <c r="J153" s="117">
        <v>0</v>
      </c>
      <c r="K153" s="117">
        <v>0</v>
      </c>
      <c r="L153" s="117">
        <v>2.0999999046325701</v>
      </c>
      <c r="M153" s="117">
        <v>0</v>
      </c>
      <c r="N153" s="117">
        <v>0</v>
      </c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Q153" s="31"/>
      <c r="BC153" s="31"/>
      <c r="BO153" s="31"/>
    </row>
    <row r="154" spans="1:85">
      <c r="A154" s="117" t="s">
        <v>245</v>
      </c>
      <c r="B154" s="117">
        <v>21</v>
      </c>
      <c r="C154" s="117">
        <v>0</v>
      </c>
      <c r="D154" s="117">
        <v>0</v>
      </c>
      <c r="E154" s="117">
        <v>2.6500000953674299</v>
      </c>
      <c r="F154" s="117">
        <v>0</v>
      </c>
      <c r="G154" s="117">
        <v>0</v>
      </c>
      <c r="H154" s="117" t="s">
        <v>246</v>
      </c>
      <c r="I154" s="117">
        <v>21</v>
      </c>
      <c r="J154" s="117">
        <v>0</v>
      </c>
      <c r="K154" s="117">
        <v>0</v>
      </c>
      <c r="L154" s="117">
        <v>2.7000000476837198</v>
      </c>
      <c r="M154" s="117">
        <v>0</v>
      </c>
      <c r="N154" s="117">
        <v>0</v>
      </c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Q154" s="31"/>
      <c r="BC154" s="31"/>
      <c r="BO154" s="31"/>
    </row>
    <row r="155" spans="1:85">
      <c r="A155" s="117" t="s">
        <v>247</v>
      </c>
      <c r="B155" s="117">
        <v>22</v>
      </c>
      <c r="C155" s="117">
        <v>0</v>
      </c>
      <c r="D155" s="117">
        <v>0</v>
      </c>
      <c r="E155" s="117">
        <v>2.3499999046325701</v>
      </c>
      <c r="F155" s="117">
        <v>0</v>
      </c>
      <c r="G155" s="117">
        <v>0</v>
      </c>
      <c r="H155" s="117" t="s">
        <v>248</v>
      </c>
      <c r="I155" s="117">
        <v>22</v>
      </c>
      <c r="J155" s="117">
        <v>0</v>
      </c>
      <c r="K155" s="117">
        <v>0</v>
      </c>
      <c r="L155" s="117">
        <v>3.4500000476837198</v>
      </c>
      <c r="M155" s="117">
        <v>0</v>
      </c>
      <c r="N155" s="117">
        <v>0</v>
      </c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Q155" s="31"/>
      <c r="BC155" s="31"/>
      <c r="BO155" s="31"/>
    </row>
    <row r="156" spans="1:85">
      <c r="A156" s="117" t="s">
        <v>249</v>
      </c>
      <c r="B156" s="117">
        <v>23</v>
      </c>
      <c r="C156" s="117">
        <v>0</v>
      </c>
      <c r="D156" s="117">
        <v>0</v>
      </c>
      <c r="E156" s="117">
        <v>2.0999999046325701</v>
      </c>
      <c r="F156" s="117">
        <v>0</v>
      </c>
      <c r="G156" s="117">
        <v>0</v>
      </c>
      <c r="H156" s="117" t="s">
        <v>250</v>
      </c>
      <c r="I156" s="117">
        <v>23</v>
      </c>
      <c r="J156" s="117">
        <v>0</v>
      </c>
      <c r="K156" s="117">
        <v>0</v>
      </c>
      <c r="L156" s="117">
        <v>4.1500000953674299</v>
      </c>
      <c r="M156" s="117">
        <v>0</v>
      </c>
      <c r="N156" s="117">
        <v>0</v>
      </c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Q156" s="31"/>
      <c r="BC156" s="31"/>
      <c r="BO156" s="31"/>
    </row>
    <row r="157" spans="1:85">
      <c r="A157" s="117" t="s">
        <v>251</v>
      </c>
      <c r="B157" s="117">
        <v>24</v>
      </c>
      <c r="C157" s="117">
        <v>0</v>
      </c>
      <c r="D157" s="117">
        <v>0</v>
      </c>
      <c r="E157" s="117">
        <v>1.8999999761581401</v>
      </c>
      <c r="F157" s="117">
        <v>0</v>
      </c>
      <c r="G157" s="117">
        <v>0</v>
      </c>
      <c r="H157" s="117" t="s">
        <v>252</v>
      </c>
      <c r="I157" s="117">
        <v>24</v>
      </c>
      <c r="J157" s="117">
        <v>0</v>
      </c>
      <c r="K157" s="117">
        <v>0</v>
      </c>
      <c r="L157" s="117">
        <v>4.9499998092651403</v>
      </c>
      <c r="M157" s="117">
        <v>0</v>
      </c>
      <c r="N157" s="117">
        <v>0</v>
      </c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Q157" s="31"/>
      <c r="BC157" s="31"/>
      <c r="BO157" s="31"/>
    </row>
    <row r="158" spans="1:85">
      <c r="A158" s="117" t="s">
        <v>253</v>
      </c>
      <c r="B158" s="117">
        <v>25</v>
      </c>
      <c r="C158" s="117">
        <v>0</v>
      </c>
      <c r="D158" s="117">
        <v>0</v>
      </c>
      <c r="E158" s="117">
        <v>1.70000004768372</v>
      </c>
      <c r="F158" s="117">
        <v>0</v>
      </c>
      <c r="G158" s="117">
        <v>0</v>
      </c>
      <c r="H158" s="117" t="s">
        <v>254</v>
      </c>
      <c r="I158" s="117">
        <v>25</v>
      </c>
      <c r="J158" s="117">
        <v>0</v>
      </c>
      <c r="K158" s="117">
        <v>0</v>
      </c>
      <c r="L158" s="117">
        <v>5.8000001907348597</v>
      </c>
      <c r="M158" s="117">
        <v>0</v>
      </c>
      <c r="N158" s="117">
        <v>0</v>
      </c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Q158" s="31"/>
      <c r="BC158" s="31"/>
      <c r="BO158" s="31"/>
    </row>
    <row r="159" spans="1:85">
      <c r="A159" s="117" t="s">
        <v>255</v>
      </c>
      <c r="B159" s="117">
        <v>26</v>
      </c>
      <c r="C159" s="117">
        <v>0</v>
      </c>
      <c r="D159" s="117">
        <v>0</v>
      </c>
      <c r="E159" s="117">
        <v>1.54999995231628</v>
      </c>
      <c r="F159" s="117">
        <v>0</v>
      </c>
      <c r="G159" s="117">
        <v>0</v>
      </c>
      <c r="H159" s="117" t="s">
        <v>256</v>
      </c>
      <c r="I159" s="117">
        <v>26</v>
      </c>
      <c r="J159" s="117">
        <v>0</v>
      </c>
      <c r="K159" s="117">
        <v>0</v>
      </c>
      <c r="L159" s="117">
        <v>6.5999999046325701</v>
      </c>
      <c r="M159" s="117">
        <v>0</v>
      </c>
      <c r="N159" s="117">
        <v>0</v>
      </c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Q159" s="31"/>
      <c r="BC159" s="31"/>
      <c r="BO159" s="31"/>
    </row>
    <row r="160" spans="1:85">
      <c r="A160" s="117" t="s">
        <v>257</v>
      </c>
      <c r="B160" s="117">
        <v>27</v>
      </c>
      <c r="C160" s="117">
        <v>0</v>
      </c>
      <c r="D160" s="117">
        <v>0</v>
      </c>
      <c r="E160" s="117">
        <v>1.3999999761581401</v>
      </c>
      <c r="F160" s="117">
        <v>0</v>
      </c>
      <c r="G160" s="117">
        <v>0</v>
      </c>
      <c r="H160" s="117" t="s">
        <v>258</v>
      </c>
      <c r="I160" s="117">
        <v>27</v>
      </c>
      <c r="J160" s="117">
        <v>0</v>
      </c>
      <c r="K160" s="117">
        <v>0</v>
      </c>
      <c r="L160" s="117">
        <v>7.5</v>
      </c>
      <c r="M160" s="117">
        <v>0</v>
      </c>
      <c r="N160" s="117">
        <v>0</v>
      </c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Q160" s="31"/>
      <c r="BC160" s="31"/>
      <c r="BO160" s="31"/>
    </row>
    <row r="161" spans="1:85">
      <c r="A161" s="117" t="s">
        <v>259</v>
      </c>
      <c r="B161" s="117">
        <v>28</v>
      </c>
      <c r="C161" s="117">
        <v>0</v>
      </c>
      <c r="D161" s="117">
        <v>0</v>
      </c>
      <c r="E161" s="117">
        <v>1.29999995231628</v>
      </c>
      <c r="F161" s="117">
        <v>0</v>
      </c>
      <c r="G161" s="117">
        <v>0</v>
      </c>
      <c r="H161" s="117" t="s">
        <v>260</v>
      </c>
      <c r="I161" s="117">
        <v>28</v>
      </c>
      <c r="J161" s="117">
        <v>0</v>
      </c>
      <c r="K161" s="117">
        <v>0</v>
      </c>
      <c r="L161" s="117">
        <v>8.3500003814697301</v>
      </c>
      <c r="M161" s="117">
        <v>0</v>
      </c>
      <c r="N161" s="117">
        <v>0</v>
      </c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Q161" s="31"/>
      <c r="BC161" s="31"/>
      <c r="BO161" s="31"/>
    </row>
    <row r="162" spans="1:85">
      <c r="A162" s="117" t="s">
        <v>261</v>
      </c>
      <c r="B162" s="117">
        <v>29</v>
      </c>
      <c r="C162" s="117">
        <v>0</v>
      </c>
      <c r="D162" s="117">
        <v>0</v>
      </c>
      <c r="E162" s="117">
        <v>1.20000004768372</v>
      </c>
      <c r="F162" s="117">
        <v>0</v>
      </c>
      <c r="G162" s="117">
        <v>0</v>
      </c>
      <c r="H162" s="117" t="s">
        <v>262</v>
      </c>
      <c r="I162" s="117">
        <v>29</v>
      </c>
      <c r="J162" s="117">
        <v>0</v>
      </c>
      <c r="K162" s="117">
        <v>0</v>
      </c>
      <c r="L162" s="117">
        <v>9.25</v>
      </c>
      <c r="M162" s="117">
        <v>0</v>
      </c>
      <c r="N162" s="117">
        <v>0</v>
      </c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Q162" s="31"/>
      <c r="BC162" s="31"/>
      <c r="BO162" s="31"/>
    </row>
    <row r="163" spans="1:85">
      <c r="A163" s="181" t="s">
        <v>47</v>
      </c>
      <c r="B163" s="181"/>
      <c r="C163" s="181"/>
      <c r="D163" s="181"/>
      <c r="E163" s="181"/>
      <c r="F163" s="181"/>
      <c r="G163" s="181"/>
      <c r="H163" s="181" t="s">
        <v>48</v>
      </c>
      <c r="I163" s="181"/>
      <c r="J163" s="181"/>
      <c r="K163" s="181"/>
      <c r="L163" s="181"/>
      <c r="M163" s="181"/>
      <c r="N163" s="181"/>
      <c r="P163" s="75"/>
      <c r="Q163" s="2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Q163" s="31"/>
      <c r="BC163" s="31"/>
      <c r="BO163" s="31"/>
    </row>
    <row r="164" spans="1:85">
      <c r="A164" s="118" t="s">
        <v>49</v>
      </c>
      <c r="B164" s="118" t="s">
        <v>15</v>
      </c>
      <c r="C164" s="118" t="s">
        <v>50</v>
      </c>
      <c r="D164" s="118" t="s">
        <v>51</v>
      </c>
      <c r="E164" s="118" t="s">
        <v>52</v>
      </c>
      <c r="F164" s="118" t="s">
        <v>53</v>
      </c>
      <c r="G164" s="118" t="s">
        <v>54</v>
      </c>
      <c r="H164" s="118" t="s">
        <v>49</v>
      </c>
      <c r="I164" s="118" t="s">
        <v>15</v>
      </c>
      <c r="J164" s="118" t="s">
        <v>50</v>
      </c>
      <c r="K164" s="118" t="s">
        <v>51</v>
      </c>
      <c r="L164" s="118" t="s">
        <v>52</v>
      </c>
      <c r="M164" s="118" t="s">
        <v>53</v>
      </c>
      <c r="N164" s="118" t="s">
        <v>54</v>
      </c>
    </row>
    <row r="165" spans="1:85">
      <c r="A165" s="181" t="s">
        <v>423</v>
      </c>
      <c r="B165" s="181"/>
      <c r="C165" s="181"/>
      <c r="D165" s="181"/>
      <c r="E165" s="181"/>
      <c r="F165" s="181"/>
      <c r="G165" s="181"/>
      <c r="H165" s="181" t="s">
        <v>423</v>
      </c>
      <c r="I165" s="181"/>
      <c r="J165" s="181"/>
      <c r="K165" s="181"/>
      <c r="L165" s="181"/>
      <c r="M165" s="181"/>
      <c r="N165" s="181"/>
      <c r="P165" s="118" t="str">
        <f>RIGHT(A165,7)</f>
        <v>21.0000</v>
      </c>
      <c r="Q165" s="112">
        <v>41934</v>
      </c>
      <c r="CG165" s="2"/>
    </row>
    <row r="166" spans="1:85">
      <c r="A166" s="118" t="s">
        <v>424</v>
      </c>
      <c r="B166" s="118">
        <v>5</v>
      </c>
      <c r="C166" s="118">
        <v>0</v>
      </c>
      <c r="D166" s="118">
        <v>0</v>
      </c>
      <c r="E166" s="118">
        <v>16</v>
      </c>
      <c r="F166" s="118">
        <v>0</v>
      </c>
      <c r="G166" s="118">
        <v>0</v>
      </c>
      <c r="H166" s="118" t="s">
        <v>425</v>
      </c>
      <c r="I166" s="118">
        <v>5</v>
      </c>
      <c r="J166" s="118">
        <v>0</v>
      </c>
      <c r="K166" s="118">
        <v>0</v>
      </c>
      <c r="L166" s="118">
        <v>5.0000000745058101E-2</v>
      </c>
      <c r="M166" s="118">
        <v>0</v>
      </c>
      <c r="N166" s="118">
        <v>0</v>
      </c>
    </row>
    <row r="167" spans="1:85">
      <c r="A167" s="118" t="s">
        <v>426</v>
      </c>
      <c r="B167" s="118">
        <v>6</v>
      </c>
      <c r="C167" s="118">
        <v>0</v>
      </c>
      <c r="D167" s="118">
        <v>0</v>
      </c>
      <c r="E167" s="118">
        <v>15</v>
      </c>
      <c r="F167" s="118">
        <v>0</v>
      </c>
      <c r="G167" s="118">
        <v>0</v>
      </c>
      <c r="H167" s="118" t="s">
        <v>427</v>
      </c>
      <c r="I167" s="118">
        <v>6</v>
      </c>
      <c r="J167" s="118">
        <v>0</v>
      </c>
      <c r="K167" s="118">
        <v>0</v>
      </c>
      <c r="L167" s="118">
        <v>5.0000000745058101E-2</v>
      </c>
      <c r="M167" s="118">
        <v>0</v>
      </c>
      <c r="N167" s="118">
        <v>0</v>
      </c>
    </row>
    <row r="168" spans="1:85">
      <c r="A168" s="118" t="s">
        <v>428</v>
      </c>
      <c r="B168" s="118">
        <v>7</v>
      </c>
      <c r="C168" s="118">
        <v>0</v>
      </c>
      <c r="D168" s="118">
        <v>0</v>
      </c>
      <c r="E168" s="118">
        <v>14</v>
      </c>
      <c r="F168" s="118">
        <v>0</v>
      </c>
      <c r="G168" s="118">
        <v>0</v>
      </c>
      <c r="H168" s="118" t="s">
        <v>429</v>
      </c>
      <c r="I168" s="118">
        <v>7</v>
      </c>
      <c r="J168" s="118">
        <v>0</v>
      </c>
      <c r="K168" s="118">
        <v>0</v>
      </c>
      <c r="L168" s="118">
        <v>5.0000000745058101E-2</v>
      </c>
      <c r="M168" s="118">
        <v>0</v>
      </c>
      <c r="N168" s="118">
        <v>0</v>
      </c>
    </row>
    <row r="169" spans="1:85">
      <c r="A169" s="118" t="s">
        <v>430</v>
      </c>
      <c r="B169" s="118">
        <v>8</v>
      </c>
      <c r="C169" s="118">
        <v>0</v>
      </c>
      <c r="D169" s="118">
        <v>0</v>
      </c>
      <c r="E169" s="118">
        <v>13</v>
      </c>
      <c r="F169" s="118">
        <v>0</v>
      </c>
      <c r="G169" s="118">
        <v>0</v>
      </c>
      <c r="H169" s="118" t="s">
        <v>431</v>
      </c>
      <c r="I169" s="118">
        <v>8</v>
      </c>
      <c r="J169" s="118">
        <v>0</v>
      </c>
      <c r="K169" s="118">
        <v>0</v>
      </c>
      <c r="L169" s="118">
        <v>5.0000000745058101E-2</v>
      </c>
      <c r="M169" s="118">
        <v>0</v>
      </c>
      <c r="N169" s="118">
        <v>0</v>
      </c>
    </row>
    <row r="170" spans="1:85">
      <c r="A170" s="118" t="s">
        <v>340</v>
      </c>
      <c r="B170" s="118">
        <v>9</v>
      </c>
      <c r="C170" s="118">
        <v>0</v>
      </c>
      <c r="D170" s="118">
        <v>0</v>
      </c>
      <c r="E170" s="118">
        <v>12</v>
      </c>
      <c r="F170" s="118">
        <v>0</v>
      </c>
      <c r="G170" s="118">
        <v>0</v>
      </c>
      <c r="H170" s="118" t="s">
        <v>341</v>
      </c>
      <c r="I170" s="118">
        <v>9</v>
      </c>
      <c r="J170" s="118">
        <v>0</v>
      </c>
      <c r="K170" s="118">
        <v>0</v>
      </c>
      <c r="L170" s="118">
        <v>5.0000000745058101E-2</v>
      </c>
      <c r="M170" s="118">
        <v>0</v>
      </c>
      <c r="N170" s="118">
        <v>0</v>
      </c>
    </row>
    <row r="171" spans="1:85">
      <c r="A171" s="118" t="s">
        <v>342</v>
      </c>
      <c r="B171" s="118">
        <v>10</v>
      </c>
      <c r="C171" s="118">
        <v>0</v>
      </c>
      <c r="D171" s="118">
        <v>0</v>
      </c>
      <c r="E171" s="118">
        <v>11</v>
      </c>
      <c r="F171" s="118">
        <v>0</v>
      </c>
      <c r="G171" s="118">
        <v>0</v>
      </c>
      <c r="H171" s="118" t="s">
        <v>343</v>
      </c>
      <c r="I171" s="118">
        <v>10</v>
      </c>
      <c r="J171" s="118">
        <v>0</v>
      </c>
      <c r="K171" s="118">
        <v>0</v>
      </c>
      <c r="L171" s="118">
        <v>5.0000000745058101E-2</v>
      </c>
      <c r="M171" s="118">
        <v>0</v>
      </c>
      <c r="N171" s="118">
        <v>0</v>
      </c>
    </row>
    <row r="172" spans="1:85">
      <c r="A172" s="118" t="s">
        <v>344</v>
      </c>
      <c r="B172" s="118">
        <v>11</v>
      </c>
      <c r="C172" s="118">
        <v>0</v>
      </c>
      <c r="D172" s="118">
        <v>0</v>
      </c>
      <c r="E172" s="118">
        <v>10</v>
      </c>
      <c r="F172" s="118">
        <v>0</v>
      </c>
      <c r="G172" s="118">
        <v>0</v>
      </c>
      <c r="H172" s="118" t="s">
        <v>345</v>
      </c>
      <c r="I172" s="118">
        <v>11</v>
      </c>
      <c r="J172" s="118">
        <v>0</v>
      </c>
      <c r="K172" s="118">
        <v>0</v>
      </c>
      <c r="L172" s="118">
        <v>5.0000000745058101E-2</v>
      </c>
      <c r="M172" s="118">
        <v>0</v>
      </c>
      <c r="N172" s="118">
        <v>0</v>
      </c>
    </row>
    <row r="173" spans="1:85">
      <c r="A173" s="118" t="s">
        <v>263</v>
      </c>
      <c r="B173" s="118">
        <v>12</v>
      </c>
      <c r="C173" s="118">
        <v>0</v>
      </c>
      <c r="D173" s="118">
        <v>0</v>
      </c>
      <c r="E173" s="118">
        <v>9</v>
      </c>
      <c r="F173" s="118">
        <v>0</v>
      </c>
      <c r="G173" s="118">
        <v>0</v>
      </c>
      <c r="H173" s="118" t="s">
        <v>264</v>
      </c>
      <c r="I173" s="118">
        <v>12</v>
      </c>
      <c r="J173" s="118">
        <v>0</v>
      </c>
      <c r="K173" s="118">
        <v>0</v>
      </c>
      <c r="L173" s="118">
        <v>5.0000000745058101E-2</v>
      </c>
      <c r="M173" s="118">
        <v>0</v>
      </c>
      <c r="N173" s="118">
        <v>0</v>
      </c>
    </row>
    <row r="174" spans="1:85">
      <c r="A174" s="118" t="s">
        <v>265</v>
      </c>
      <c r="B174" s="118">
        <v>13</v>
      </c>
      <c r="C174" s="118">
        <v>0</v>
      </c>
      <c r="D174" s="118">
        <v>0</v>
      </c>
      <c r="E174" s="118">
        <v>8.0500001907348597</v>
      </c>
      <c r="F174" s="118">
        <v>0</v>
      </c>
      <c r="G174" s="118">
        <v>0</v>
      </c>
      <c r="H174" s="118" t="s">
        <v>266</v>
      </c>
      <c r="I174" s="118">
        <v>13</v>
      </c>
      <c r="J174" s="118">
        <v>0</v>
      </c>
      <c r="K174" s="118">
        <v>0</v>
      </c>
      <c r="L174" s="118">
        <v>5.0000000745058101E-2</v>
      </c>
      <c r="M174" s="118">
        <v>0</v>
      </c>
      <c r="N174" s="118">
        <v>0</v>
      </c>
    </row>
    <row r="175" spans="1:85">
      <c r="A175" s="118" t="s">
        <v>267</v>
      </c>
      <c r="B175" s="118">
        <v>14</v>
      </c>
      <c r="C175" s="118">
        <v>0</v>
      </c>
      <c r="D175" s="118">
        <v>0</v>
      </c>
      <c r="E175" s="118">
        <v>7.0999999046325701</v>
      </c>
      <c r="F175" s="118">
        <v>0</v>
      </c>
      <c r="G175" s="118">
        <v>0</v>
      </c>
      <c r="H175" s="118" t="s">
        <v>268</v>
      </c>
      <c r="I175" s="118">
        <v>14</v>
      </c>
      <c r="J175" s="118">
        <v>0</v>
      </c>
      <c r="K175" s="118">
        <v>0</v>
      </c>
      <c r="L175" s="118">
        <v>0.10000000149011599</v>
      </c>
      <c r="M175" s="118">
        <v>0</v>
      </c>
      <c r="N175" s="118">
        <v>0</v>
      </c>
    </row>
    <row r="176" spans="1:85">
      <c r="A176" s="118" t="s">
        <v>269</v>
      </c>
      <c r="B176" s="118">
        <v>15</v>
      </c>
      <c r="C176" s="118">
        <v>0</v>
      </c>
      <c r="D176" s="118">
        <v>0</v>
      </c>
      <c r="E176" s="118">
        <v>6.25</v>
      </c>
      <c r="F176" s="118">
        <v>0</v>
      </c>
      <c r="G176" s="118">
        <v>0</v>
      </c>
      <c r="H176" s="118" t="s">
        <v>270</v>
      </c>
      <c r="I176" s="118">
        <v>15</v>
      </c>
      <c r="J176" s="118">
        <v>0</v>
      </c>
      <c r="K176" s="118">
        <v>0</v>
      </c>
      <c r="L176" s="118">
        <v>0.25</v>
      </c>
      <c r="M176" s="118">
        <v>0</v>
      </c>
      <c r="N176" s="118">
        <v>0</v>
      </c>
    </row>
    <row r="177" spans="1:85">
      <c r="A177" s="118" t="s">
        <v>271</v>
      </c>
      <c r="B177" s="118">
        <v>16</v>
      </c>
      <c r="C177" s="118">
        <v>0</v>
      </c>
      <c r="D177" s="118">
        <v>0</v>
      </c>
      <c r="E177" s="118">
        <v>5.4499998092651403</v>
      </c>
      <c r="F177" s="118">
        <v>0</v>
      </c>
      <c r="G177" s="118">
        <v>0</v>
      </c>
      <c r="H177" s="118" t="s">
        <v>272</v>
      </c>
      <c r="I177" s="118">
        <v>16</v>
      </c>
      <c r="J177" s="118">
        <v>0</v>
      </c>
      <c r="K177" s="118">
        <v>0</v>
      </c>
      <c r="L177" s="118">
        <v>0.44999998807907099</v>
      </c>
      <c r="M177" s="118">
        <v>0</v>
      </c>
      <c r="N177" s="118">
        <v>0</v>
      </c>
    </row>
    <row r="178" spans="1:85">
      <c r="A178" s="118" t="s">
        <v>273</v>
      </c>
      <c r="B178" s="118">
        <v>17</v>
      </c>
      <c r="C178" s="118">
        <v>0</v>
      </c>
      <c r="D178" s="118">
        <v>0</v>
      </c>
      <c r="E178" s="118">
        <v>4.8000001907348597</v>
      </c>
      <c r="F178" s="118">
        <v>0</v>
      </c>
      <c r="G178" s="118">
        <v>0</v>
      </c>
      <c r="H178" s="118" t="s">
        <v>274</v>
      </c>
      <c r="I178" s="118">
        <v>17</v>
      </c>
      <c r="J178" s="118">
        <v>0</v>
      </c>
      <c r="K178" s="118">
        <v>0</v>
      </c>
      <c r="L178" s="118">
        <v>0.75</v>
      </c>
      <c r="M178" s="118">
        <v>0</v>
      </c>
      <c r="N178" s="118">
        <v>0</v>
      </c>
    </row>
    <row r="179" spans="1:85">
      <c r="A179" s="118" t="s">
        <v>275</v>
      </c>
      <c r="B179" s="118">
        <v>18</v>
      </c>
      <c r="C179" s="118">
        <v>0</v>
      </c>
      <c r="D179" s="118">
        <v>0</v>
      </c>
      <c r="E179" s="118">
        <v>4.1999998092651403</v>
      </c>
      <c r="F179" s="118">
        <v>0</v>
      </c>
      <c r="G179" s="118">
        <v>0</v>
      </c>
      <c r="H179" s="118" t="s">
        <v>276</v>
      </c>
      <c r="I179" s="118">
        <v>18</v>
      </c>
      <c r="J179" s="118">
        <v>0</v>
      </c>
      <c r="K179" s="118">
        <v>0</v>
      </c>
      <c r="L179" s="118">
        <v>1.20000004768372</v>
      </c>
      <c r="M179" s="118">
        <v>0</v>
      </c>
      <c r="N179" s="118">
        <v>0</v>
      </c>
    </row>
    <row r="180" spans="1:85">
      <c r="A180" s="118" t="s">
        <v>277</v>
      </c>
      <c r="B180" s="118">
        <v>19</v>
      </c>
      <c r="C180" s="118">
        <v>0</v>
      </c>
      <c r="D180" s="118">
        <v>0</v>
      </c>
      <c r="E180" s="118">
        <v>3.7000000476837198</v>
      </c>
      <c r="F180" s="118">
        <v>0</v>
      </c>
      <c r="G180" s="118">
        <v>0</v>
      </c>
      <c r="H180" s="118" t="s">
        <v>278</v>
      </c>
      <c r="I180" s="118">
        <v>19</v>
      </c>
      <c r="J180" s="118">
        <v>0</v>
      </c>
      <c r="K180" s="118">
        <v>0</v>
      </c>
      <c r="L180" s="118">
        <v>1.70000004768372</v>
      </c>
      <c r="M180" s="118">
        <v>0</v>
      </c>
      <c r="N180" s="118">
        <v>0</v>
      </c>
    </row>
    <row r="181" spans="1:85">
      <c r="A181" s="118" t="s">
        <v>279</v>
      </c>
      <c r="B181" s="118">
        <v>20</v>
      </c>
      <c r="C181" s="118">
        <v>0</v>
      </c>
      <c r="D181" s="118">
        <v>0</v>
      </c>
      <c r="E181" s="118">
        <v>3.2999999523162802</v>
      </c>
      <c r="F181" s="118">
        <v>0</v>
      </c>
      <c r="G181" s="118">
        <v>0</v>
      </c>
      <c r="H181" s="118" t="s">
        <v>280</v>
      </c>
      <c r="I181" s="118">
        <v>20</v>
      </c>
      <c r="J181" s="118">
        <v>0</v>
      </c>
      <c r="K181" s="118">
        <v>0</v>
      </c>
      <c r="L181" s="118">
        <v>2.2999999523162802</v>
      </c>
      <c r="M181" s="118">
        <v>0</v>
      </c>
      <c r="N181" s="118">
        <v>0</v>
      </c>
    </row>
    <row r="182" spans="1:85">
      <c r="A182" s="118" t="s">
        <v>281</v>
      </c>
      <c r="B182" s="118">
        <v>21</v>
      </c>
      <c r="C182" s="118">
        <v>0</v>
      </c>
      <c r="D182" s="118">
        <v>0</v>
      </c>
      <c r="E182" s="118">
        <v>2.9500000476837198</v>
      </c>
      <c r="F182" s="118">
        <v>0</v>
      </c>
      <c r="G182" s="118">
        <v>0</v>
      </c>
      <c r="H182" s="118" t="s">
        <v>282</v>
      </c>
      <c r="I182" s="118">
        <v>21</v>
      </c>
      <c r="J182" s="118">
        <v>0</v>
      </c>
      <c r="K182" s="118">
        <v>0</v>
      </c>
      <c r="L182" s="118">
        <v>2.9500000476837198</v>
      </c>
      <c r="M182" s="118">
        <v>0</v>
      </c>
      <c r="N182" s="118">
        <v>0</v>
      </c>
    </row>
    <row r="183" spans="1:85">
      <c r="A183" s="118" t="s">
        <v>283</v>
      </c>
      <c r="B183" s="118">
        <v>22</v>
      </c>
      <c r="C183" s="118">
        <v>0</v>
      </c>
      <c r="D183" s="118">
        <v>0</v>
      </c>
      <c r="E183" s="118">
        <v>2.6500000953674299</v>
      </c>
      <c r="F183" s="118">
        <v>0</v>
      </c>
      <c r="G183" s="118">
        <v>0</v>
      </c>
      <c r="H183" s="118" t="s">
        <v>284</v>
      </c>
      <c r="I183" s="118">
        <v>22</v>
      </c>
      <c r="J183" s="118">
        <v>0</v>
      </c>
      <c r="K183" s="118">
        <v>0</v>
      </c>
      <c r="L183" s="118">
        <v>3.6500000953674299</v>
      </c>
      <c r="M183" s="118">
        <v>0</v>
      </c>
      <c r="N183" s="118">
        <v>0</v>
      </c>
    </row>
    <row r="184" spans="1:85">
      <c r="A184" s="118" t="s">
        <v>285</v>
      </c>
      <c r="B184" s="118">
        <v>23</v>
      </c>
      <c r="C184" s="118">
        <v>0</v>
      </c>
      <c r="D184" s="118">
        <v>0</v>
      </c>
      <c r="E184" s="118">
        <v>2.4000000953674299</v>
      </c>
      <c r="F184" s="118">
        <v>0</v>
      </c>
      <c r="G184" s="118">
        <v>0</v>
      </c>
      <c r="H184" s="118" t="s">
        <v>286</v>
      </c>
      <c r="I184" s="118">
        <v>23</v>
      </c>
      <c r="J184" s="118">
        <v>0</v>
      </c>
      <c r="K184" s="118">
        <v>0</v>
      </c>
      <c r="L184" s="118">
        <v>4.4000000953674299</v>
      </c>
      <c r="M184" s="118">
        <v>0</v>
      </c>
      <c r="N184" s="118">
        <v>0</v>
      </c>
    </row>
    <row r="185" spans="1:85">
      <c r="A185" s="118" t="s">
        <v>287</v>
      </c>
      <c r="B185" s="118">
        <v>24</v>
      </c>
      <c r="C185" s="118">
        <v>0</v>
      </c>
      <c r="D185" s="118">
        <v>0</v>
      </c>
      <c r="E185" s="118">
        <v>2.2000000476837198</v>
      </c>
      <c r="F185" s="118">
        <v>0</v>
      </c>
      <c r="G185" s="118">
        <v>0</v>
      </c>
      <c r="H185" s="118" t="s">
        <v>288</v>
      </c>
      <c r="I185" s="118">
        <v>24</v>
      </c>
      <c r="J185" s="118">
        <v>0</v>
      </c>
      <c r="K185" s="118">
        <v>0</v>
      </c>
      <c r="L185" s="118">
        <v>5.1500000953674299</v>
      </c>
      <c r="M185" s="118">
        <v>0</v>
      </c>
      <c r="N185" s="118">
        <v>0</v>
      </c>
    </row>
    <row r="186" spans="1:85">
      <c r="A186" s="118" t="s">
        <v>289</v>
      </c>
      <c r="B186" s="118">
        <v>25</v>
      </c>
      <c r="C186" s="118">
        <v>0</v>
      </c>
      <c r="D186" s="118">
        <v>0</v>
      </c>
      <c r="E186" s="118">
        <v>2</v>
      </c>
      <c r="F186" s="118">
        <v>0</v>
      </c>
      <c r="G186" s="118">
        <v>0</v>
      </c>
      <c r="H186" s="118" t="s">
        <v>290</v>
      </c>
      <c r="I186" s="118">
        <v>25</v>
      </c>
      <c r="J186" s="118">
        <v>0</v>
      </c>
      <c r="K186" s="118">
        <v>0</v>
      </c>
      <c r="L186" s="118">
        <v>6</v>
      </c>
      <c r="M186" s="118">
        <v>0</v>
      </c>
      <c r="N186" s="118">
        <v>0</v>
      </c>
    </row>
    <row r="187" spans="1:85">
      <c r="A187" s="118" t="s">
        <v>291</v>
      </c>
      <c r="B187" s="118">
        <v>26</v>
      </c>
      <c r="C187" s="118">
        <v>0</v>
      </c>
      <c r="D187" s="118">
        <v>0</v>
      </c>
      <c r="E187" s="118">
        <v>1.8500000238418599</v>
      </c>
      <c r="F187" s="118">
        <v>0</v>
      </c>
      <c r="G187" s="118">
        <v>0</v>
      </c>
      <c r="H187" s="118" t="s">
        <v>292</v>
      </c>
      <c r="I187" s="118">
        <v>26</v>
      </c>
      <c r="J187" s="118">
        <v>0</v>
      </c>
      <c r="K187" s="118">
        <v>0</v>
      </c>
      <c r="L187" s="118">
        <v>6.8499999046325701</v>
      </c>
      <c r="M187" s="118">
        <v>0</v>
      </c>
      <c r="N187" s="118">
        <v>0</v>
      </c>
    </row>
    <row r="188" spans="1:85">
      <c r="A188" s="118" t="s">
        <v>293</v>
      </c>
      <c r="B188" s="118">
        <v>27</v>
      </c>
      <c r="C188" s="118">
        <v>0</v>
      </c>
      <c r="D188" s="118">
        <v>0</v>
      </c>
      <c r="E188" s="118">
        <v>1.75</v>
      </c>
      <c r="F188" s="118">
        <v>0</v>
      </c>
      <c r="G188" s="118">
        <v>0</v>
      </c>
      <c r="H188" s="118" t="s">
        <v>294</v>
      </c>
      <c r="I188" s="118">
        <v>27</v>
      </c>
      <c r="J188" s="118">
        <v>0</v>
      </c>
      <c r="K188" s="118">
        <v>0</v>
      </c>
      <c r="L188" s="118">
        <v>7.6999998092651403</v>
      </c>
      <c r="M188" s="118">
        <v>0</v>
      </c>
      <c r="N188" s="118">
        <v>0</v>
      </c>
    </row>
    <row r="189" spans="1:85">
      <c r="A189" s="118" t="s">
        <v>295</v>
      </c>
      <c r="B189" s="118">
        <v>28</v>
      </c>
      <c r="C189" s="118">
        <v>0</v>
      </c>
      <c r="D189" s="118">
        <v>0</v>
      </c>
      <c r="E189" s="118">
        <v>1.6000000238418599</v>
      </c>
      <c r="F189" s="118">
        <v>0</v>
      </c>
      <c r="G189" s="118">
        <v>0</v>
      </c>
      <c r="H189" s="118" t="s">
        <v>296</v>
      </c>
      <c r="I189" s="118">
        <v>28</v>
      </c>
      <c r="J189" s="118">
        <v>0</v>
      </c>
      <c r="K189" s="118">
        <v>0</v>
      </c>
      <c r="L189" s="118">
        <v>8.5500001907348597</v>
      </c>
      <c r="M189" s="118">
        <v>0</v>
      </c>
      <c r="N189" s="118">
        <v>0</v>
      </c>
      <c r="P189" s="75"/>
      <c r="Q189" s="2"/>
    </row>
    <row r="190" spans="1:85">
      <c r="A190" s="118" t="s">
        <v>297</v>
      </c>
      <c r="B190" s="118">
        <v>29</v>
      </c>
      <c r="C190" s="118">
        <v>0</v>
      </c>
      <c r="D190" s="118">
        <v>0</v>
      </c>
      <c r="E190" s="118">
        <v>1.5</v>
      </c>
      <c r="F190" s="118">
        <v>0</v>
      </c>
      <c r="G190" s="118">
        <v>0</v>
      </c>
      <c r="H190" s="118" t="s">
        <v>298</v>
      </c>
      <c r="I190" s="118">
        <v>29</v>
      </c>
      <c r="J190" s="118">
        <v>0</v>
      </c>
      <c r="K190" s="118">
        <v>0</v>
      </c>
      <c r="L190" s="118">
        <v>9.4499998092651403</v>
      </c>
      <c r="M190" s="118">
        <v>0</v>
      </c>
      <c r="N190" s="118">
        <v>0</v>
      </c>
      <c r="CG190" s="2"/>
    </row>
    <row r="191" spans="1:85">
      <c r="A191" s="181" t="s">
        <v>432</v>
      </c>
      <c r="B191" s="181"/>
      <c r="C191" s="181"/>
      <c r="D191" s="181"/>
      <c r="E191" s="181"/>
      <c r="F191" s="181"/>
      <c r="G191" s="181"/>
      <c r="H191" s="181" t="s">
        <v>432</v>
      </c>
      <c r="I191" s="181"/>
      <c r="J191" s="181"/>
      <c r="K191" s="181"/>
      <c r="L191" s="181"/>
      <c r="M191" s="181"/>
      <c r="N191" s="181"/>
      <c r="P191" s="118">
        <v>21.25</v>
      </c>
      <c r="Q191" s="112">
        <v>41962</v>
      </c>
    </row>
    <row r="192" spans="1:85">
      <c r="A192" s="118" t="s">
        <v>433</v>
      </c>
      <c r="B192" s="118">
        <v>5</v>
      </c>
      <c r="C192" s="118">
        <v>0</v>
      </c>
      <c r="D192" s="118">
        <v>0</v>
      </c>
      <c r="E192" s="118">
        <v>16.25</v>
      </c>
      <c r="F192" s="118">
        <v>0</v>
      </c>
      <c r="G192" s="118">
        <v>0</v>
      </c>
      <c r="H192" s="118" t="s">
        <v>434</v>
      </c>
      <c r="I192" s="118">
        <v>5</v>
      </c>
      <c r="J192" s="118">
        <v>0</v>
      </c>
      <c r="K192" s="118">
        <v>0</v>
      </c>
      <c r="L192" s="118">
        <v>5.0000000745058101E-2</v>
      </c>
      <c r="M192" s="118">
        <v>0</v>
      </c>
      <c r="N192" s="118">
        <v>0</v>
      </c>
    </row>
    <row r="193" spans="1:14">
      <c r="A193" s="118" t="s">
        <v>435</v>
      </c>
      <c r="B193" s="118">
        <v>6</v>
      </c>
      <c r="C193" s="118">
        <v>0</v>
      </c>
      <c r="D193" s="118">
        <v>0</v>
      </c>
      <c r="E193" s="118">
        <v>15.25</v>
      </c>
      <c r="F193" s="118">
        <v>0</v>
      </c>
      <c r="G193" s="118">
        <v>0</v>
      </c>
      <c r="H193" s="118" t="s">
        <v>436</v>
      </c>
      <c r="I193" s="118">
        <v>6</v>
      </c>
      <c r="J193" s="118">
        <v>0</v>
      </c>
      <c r="K193" s="118">
        <v>0</v>
      </c>
      <c r="L193" s="118">
        <v>5.0000000745058101E-2</v>
      </c>
      <c r="M193" s="118">
        <v>0</v>
      </c>
      <c r="N193" s="118">
        <v>0</v>
      </c>
    </row>
    <row r="194" spans="1:14">
      <c r="A194" s="118" t="s">
        <v>437</v>
      </c>
      <c r="B194" s="118">
        <v>7</v>
      </c>
      <c r="C194" s="118">
        <v>0</v>
      </c>
      <c r="D194" s="118">
        <v>0</v>
      </c>
      <c r="E194" s="118">
        <v>14.25</v>
      </c>
      <c r="F194" s="118">
        <v>0</v>
      </c>
      <c r="G194" s="118">
        <v>0</v>
      </c>
      <c r="H194" s="118" t="s">
        <v>438</v>
      </c>
      <c r="I194" s="118">
        <v>7</v>
      </c>
      <c r="J194" s="118">
        <v>0</v>
      </c>
      <c r="K194" s="118">
        <v>0</v>
      </c>
      <c r="L194" s="118">
        <v>5.0000000745058101E-2</v>
      </c>
      <c r="M194" s="118">
        <v>0</v>
      </c>
      <c r="N194" s="118">
        <v>0</v>
      </c>
    </row>
    <row r="195" spans="1:14">
      <c r="A195" s="118" t="s">
        <v>439</v>
      </c>
      <c r="B195" s="118">
        <v>8</v>
      </c>
      <c r="C195" s="118">
        <v>0</v>
      </c>
      <c r="D195" s="118">
        <v>0</v>
      </c>
      <c r="E195" s="118">
        <v>13.25</v>
      </c>
      <c r="F195" s="118">
        <v>0</v>
      </c>
      <c r="G195" s="118">
        <v>0</v>
      </c>
      <c r="H195" s="118" t="s">
        <v>440</v>
      </c>
      <c r="I195" s="118">
        <v>8</v>
      </c>
      <c r="J195" s="118">
        <v>0</v>
      </c>
      <c r="K195" s="118">
        <v>0</v>
      </c>
      <c r="L195" s="118">
        <v>5.0000000745058101E-2</v>
      </c>
      <c r="M195" s="118">
        <v>0</v>
      </c>
      <c r="N195" s="118">
        <v>0</v>
      </c>
    </row>
    <row r="196" spans="1:14">
      <c r="A196" s="118" t="s">
        <v>441</v>
      </c>
      <c r="B196" s="118">
        <v>9</v>
      </c>
      <c r="C196" s="118">
        <v>0</v>
      </c>
      <c r="D196" s="118">
        <v>0</v>
      </c>
      <c r="E196" s="118">
        <v>12.25</v>
      </c>
      <c r="F196" s="118">
        <v>0</v>
      </c>
      <c r="G196" s="118">
        <v>0</v>
      </c>
      <c r="H196" s="118" t="s">
        <v>442</v>
      </c>
      <c r="I196" s="118">
        <v>9</v>
      </c>
      <c r="J196" s="118">
        <v>0</v>
      </c>
      <c r="K196" s="118">
        <v>0</v>
      </c>
      <c r="L196" s="118">
        <v>5.0000000745058101E-2</v>
      </c>
      <c r="M196" s="118">
        <v>0</v>
      </c>
      <c r="N196" s="118">
        <v>0</v>
      </c>
    </row>
    <row r="197" spans="1:14">
      <c r="A197" s="118" t="s">
        <v>443</v>
      </c>
      <c r="B197" s="118">
        <v>10</v>
      </c>
      <c r="C197" s="118">
        <v>0</v>
      </c>
      <c r="D197" s="118">
        <v>0</v>
      </c>
      <c r="E197" s="118">
        <v>11.25</v>
      </c>
      <c r="F197" s="118">
        <v>0</v>
      </c>
      <c r="G197" s="118">
        <v>0</v>
      </c>
      <c r="H197" s="118" t="s">
        <v>444</v>
      </c>
      <c r="I197" s="118">
        <v>10</v>
      </c>
      <c r="J197" s="118">
        <v>0</v>
      </c>
      <c r="K197" s="118">
        <v>0</v>
      </c>
      <c r="L197" s="118">
        <v>5.0000000745058101E-2</v>
      </c>
      <c r="M197" s="118">
        <v>0</v>
      </c>
      <c r="N197" s="118">
        <v>0</v>
      </c>
    </row>
    <row r="198" spans="1:14">
      <c r="A198" s="118" t="s">
        <v>445</v>
      </c>
      <c r="B198" s="118">
        <v>11</v>
      </c>
      <c r="C198" s="118">
        <v>0</v>
      </c>
      <c r="D198" s="118">
        <v>0</v>
      </c>
      <c r="E198" s="118">
        <v>10.25</v>
      </c>
      <c r="F198" s="118">
        <v>0</v>
      </c>
      <c r="G198" s="118">
        <v>0</v>
      </c>
      <c r="H198" s="118" t="s">
        <v>446</v>
      </c>
      <c r="I198" s="118">
        <v>11</v>
      </c>
      <c r="J198" s="118">
        <v>0</v>
      </c>
      <c r="K198" s="118">
        <v>0</v>
      </c>
      <c r="L198" s="118">
        <v>5.0000000745058101E-2</v>
      </c>
      <c r="M198" s="118">
        <v>0</v>
      </c>
      <c r="N198" s="118">
        <v>0</v>
      </c>
    </row>
    <row r="199" spans="1:14">
      <c r="A199" s="118" t="s">
        <v>447</v>
      </c>
      <c r="B199" s="118">
        <v>12</v>
      </c>
      <c r="C199" s="118">
        <v>0</v>
      </c>
      <c r="D199" s="118">
        <v>0</v>
      </c>
      <c r="E199" s="118">
        <v>9.25</v>
      </c>
      <c r="F199" s="118">
        <v>0</v>
      </c>
      <c r="G199" s="118">
        <v>0</v>
      </c>
      <c r="H199" s="118" t="s">
        <v>448</v>
      </c>
      <c r="I199" s="118">
        <v>12</v>
      </c>
      <c r="J199" s="118">
        <v>0</v>
      </c>
      <c r="K199" s="118">
        <v>0</v>
      </c>
      <c r="L199" s="118">
        <v>5.0000000745058101E-2</v>
      </c>
      <c r="M199" s="118">
        <v>0</v>
      </c>
      <c r="N199" s="118">
        <v>0</v>
      </c>
    </row>
    <row r="200" spans="1:14">
      <c r="A200" s="118" t="s">
        <v>449</v>
      </c>
      <c r="B200" s="118">
        <v>13</v>
      </c>
      <c r="C200" s="118">
        <v>0</v>
      </c>
      <c r="D200" s="118">
        <v>0</v>
      </c>
      <c r="E200" s="118">
        <v>8.3000001907348597</v>
      </c>
      <c r="F200" s="118">
        <v>0</v>
      </c>
      <c r="G200" s="118">
        <v>0</v>
      </c>
      <c r="H200" s="118" t="s">
        <v>450</v>
      </c>
      <c r="I200" s="118">
        <v>13</v>
      </c>
      <c r="J200" s="118">
        <v>0</v>
      </c>
      <c r="K200" s="118">
        <v>0</v>
      </c>
      <c r="L200" s="118">
        <v>5.0000000745058101E-2</v>
      </c>
      <c r="M200" s="118">
        <v>0</v>
      </c>
      <c r="N200" s="118">
        <v>0</v>
      </c>
    </row>
    <row r="201" spans="1:14">
      <c r="A201" s="118" t="s">
        <v>451</v>
      </c>
      <c r="B201" s="118">
        <v>14</v>
      </c>
      <c r="C201" s="118">
        <v>0</v>
      </c>
      <c r="D201" s="118">
        <v>0</v>
      </c>
      <c r="E201" s="118">
        <v>7.3499999046325701</v>
      </c>
      <c r="F201" s="118">
        <v>0</v>
      </c>
      <c r="G201" s="118">
        <v>0</v>
      </c>
      <c r="H201" s="118" t="s">
        <v>452</v>
      </c>
      <c r="I201" s="118">
        <v>14</v>
      </c>
      <c r="J201" s="118">
        <v>0</v>
      </c>
      <c r="K201" s="118">
        <v>0</v>
      </c>
      <c r="L201" s="118">
        <v>0.10000000149011599</v>
      </c>
      <c r="M201" s="118">
        <v>0</v>
      </c>
      <c r="N201" s="118">
        <v>0</v>
      </c>
    </row>
    <row r="202" spans="1:14">
      <c r="A202" s="118" t="s">
        <v>453</v>
      </c>
      <c r="B202" s="118">
        <v>15</v>
      </c>
      <c r="C202" s="118">
        <v>0</v>
      </c>
      <c r="D202" s="118">
        <v>0</v>
      </c>
      <c r="E202" s="118">
        <v>6.5</v>
      </c>
      <c r="F202" s="118">
        <v>0</v>
      </c>
      <c r="G202" s="118">
        <v>0</v>
      </c>
      <c r="H202" s="118" t="s">
        <v>454</v>
      </c>
      <c r="I202" s="118">
        <v>15</v>
      </c>
      <c r="J202" s="118">
        <v>0</v>
      </c>
      <c r="K202" s="118">
        <v>0</v>
      </c>
      <c r="L202" s="118">
        <v>0.25</v>
      </c>
      <c r="M202" s="118">
        <v>0</v>
      </c>
      <c r="N202" s="118">
        <v>0</v>
      </c>
    </row>
    <row r="203" spans="1:14">
      <c r="A203" s="118" t="s">
        <v>455</v>
      </c>
      <c r="B203" s="118">
        <v>16</v>
      </c>
      <c r="C203" s="118">
        <v>0</v>
      </c>
      <c r="D203" s="118">
        <v>0</v>
      </c>
      <c r="E203" s="118">
        <v>5.75</v>
      </c>
      <c r="F203" s="118">
        <v>0</v>
      </c>
      <c r="G203" s="118">
        <v>0</v>
      </c>
      <c r="H203" s="118" t="s">
        <v>456</v>
      </c>
      <c r="I203" s="118">
        <v>16</v>
      </c>
      <c r="J203" s="118">
        <v>0</v>
      </c>
      <c r="K203" s="118">
        <v>0</v>
      </c>
      <c r="L203" s="118">
        <v>0.5</v>
      </c>
      <c r="M203" s="118">
        <v>0</v>
      </c>
      <c r="N203" s="118">
        <v>0</v>
      </c>
    </row>
    <row r="204" spans="1:14">
      <c r="A204" s="118" t="s">
        <v>457</v>
      </c>
      <c r="B204" s="118">
        <v>17</v>
      </c>
      <c r="C204" s="118">
        <v>0</v>
      </c>
      <c r="D204" s="118">
        <v>0</v>
      </c>
      <c r="E204" s="118">
        <v>5.0999999046325701</v>
      </c>
      <c r="F204" s="118">
        <v>0</v>
      </c>
      <c r="G204" s="118">
        <v>0</v>
      </c>
      <c r="H204" s="118" t="s">
        <v>458</v>
      </c>
      <c r="I204" s="118">
        <v>17</v>
      </c>
      <c r="J204" s="118">
        <v>0</v>
      </c>
      <c r="K204" s="118">
        <v>0</v>
      </c>
      <c r="L204" s="118">
        <v>0.85000002384185802</v>
      </c>
      <c r="M204" s="118">
        <v>0</v>
      </c>
      <c r="N204" s="118">
        <v>0</v>
      </c>
    </row>
    <row r="205" spans="1:14">
      <c r="A205" s="118" t="s">
        <v>459</v>
      </c>
      <c r="B205" s="118">
        <v>18</v>
      </c>
      <c r="C205" s="118">
        <v>0</v>
      </c>
      <c r="D205" s="118">
        <v>0</v>
      </c>
      <c r="E205" s="118">
        <v>4.5500001907348597</v>
      </c>
      <c r="F205" s="118">
        <v>0</v>
      </c>
      <c r="G205" s="118">
        <v>0</v>
      </c>
      <c r="H205" s="118" t="s">
        <v>460</v>
      </c>
      <c r="I205" s="118">
        <v>18</v>
      </c>
      <c r="J205" s="118">
        <v>0</v>
      </c>
      <c r="K205" s="118">
        <v>0</v>
      </c>
      <c r="L205" s="118">
        <v>1.25</v>
      </c>
      <c r="M205" s="118">
        <v>0</v>
      </c>
      <c r="N205" s="118">
        <v>0</v>
      </c>
    </row>
    <row r="206" spans="1:14">
      <c r="A206" s="118" t="s">
        <v>461</v>
      </c>
      <c r="B206" s="118">
        <v>19</v>
      </c>
      <c r="C206" s="118">
        <v>0</v>
      </c>
      <c r="D206" s="118">
        <v>0</v>
      </c>
      <c r="E206" s="118">
        <v>4.0500001907348597</v>
      </c>
      <c r="F206" s="118">
        <v>0</v>
      </c>
      <c r="G206" s="118">
        <v>0</v>
      </c>
      <c r="H206" s="118" t="s">
        <v>462</v>
      </c>
      <c r="I206" s="118">
        <v>19</v>
      </c>
      <c r="J206" s="118">
        <v>0</v>
      </c>
      <c r="K206" s="118">
        <v>0</v>
      </c>
      <c r="L206" s="118">
        <v>1.79999995231628</v>
      </c>
      <c r="M206" s="118">
        <v>0</v>
      </c>
      <c r="N206" s="118">
        <v>0</v>
      </c>
    </row>
    <row r="207" spans="1:14">
      <c r="A207" s="118" t="s">
        <v>463</v>
      </c>
      <c r="B207" s="118">
        <v>20</v>
      </c>
      <c r="C207" s="118">
        <v>0</v>
      </c>
      <c r="D207" s="118">
        <v>0</v>
      </c>
      <c r="E207" s="118">
        <v>3.6500000953674299</v>
      </c>
      <c r="F207" s="118">
        <v>0</v>
      </c>
      <c r="G207" s="118">
        <v>0</v>
      </c>
      <c r="H207" s="118" t="s">
        <v>464</v>
      </c>
      <c r="I207" s="118">
        <v>20</v>
      </c>
      <c r="J207" s="118">
        <v>0</v>
      </c>
      <c r="K207" s="118">
        <v>0</v>
      </c>
      <c r="L207" s="118">
        <v>2.3499999046325701</v>
      </c>
      <c r="M207" s="118">
        <v>0</v>
      </c>
      <c r="N207" s="118">
        <v>0</v>
      </c>
    </row>
    <row r="208" spans="1:14">
      <c r="A208" s="118" t="s">
        <v>465</v>
      </c>
      <c r="B208" s="118">
        <v>21</v>
      </c>
      <c r="C208" s="118">
        <v>0</v>
      </c>
      <c r="D208" s="118">
        <v>0</v>
      </c>
      <c r="E208" s="118">
        <v>3.2999999523162802</v>
      </c>
      <c r="F208" s="118">
        <v>0</v>
      </c>
      <c r="G208" s="118">
        <v>0</v>
      </c>
      <c r="H208" s="118" t="s">
        <v>466</v>
      </c>
      <c r="I208" s="118">
        <v>21</v>
      </c>
      <c r="J208" s="118">
        <v>0</v>
      </c>
      <c r="K208" s="118">
        <v>0</v>
      </c>
      <c r="L208" s="118">
        <v>3</v>
      </c>
      <c r="M208" s="118">
        <v>0</v>
      </c>
      <c r="N208" s="118">
        <v>0</v>
      </c>
    </row>
    <row r="209" spans="1:14">
      <c r="A209" s="118" t="s">
        <v>467</v>
      </c>
      <c r="B209" s="118">
        <v>22</v>
      </c>
      <c r="C209" s="118">
        <v>0</v>
      </c>
      <c r="D209" s="118">
        <v>0</v>
      </c>
      <c r="E209" s="118">
        <v>3</v>
      </c>
      <c r="F209" s="118">
        <v>0</v>
      </c>
      <c r="G209" s="118">
        <v>0</v>
      </c>
      <c r="H209" s="118" t="s">
        <v>468</v>
      </c>
      <c r="I209" s="118">
        <v>22</v>
      </c>
      <c r="J209" s="118">
        <v>0</v>
      </c>
      <c r="K209" s="118">
        <v>0</v>
      </c>
      <c r="L209" s="118">
        <v>3.7000000476837198</v>
      </c>
      <c r="M209" s="118">
        <v>0</v>
      </c>
      <c r="N209" s="118">
        <v>0</v>
      </c>
    </row>
    <row r="210" spans="1:14">
      <c r="A210" s="118" t="s">
        <v>469</v>
      </c>
      <c r="B210" s="118">
        <v>23</v>
      </c>
      <c r="C210" s="118">
        <v>0</v>
      </c>
      <c r="D210" s="118">
        <v>0</v>
      </c>
      <c r="E210" s="118">
        <v>2.75</v>
      </c>
      <c r="F210" s="118">
        <v>0</v>
      </c>
      <c r="G210" s="118">
        <v>0</v>
      </c>
      <c r="H210" s="118" t="s">
        <v>470</v>
      </c>
      <c r="I210" s="118">
        <v>23</v>
      </c>
      <c r="J210" s="118">
        <v>0</v>
      </c>
      <c r="K210" s="118">
        <v>0</v>
      </c>
      <c r="L210" s="118">
        <v>4.4499998092651403</v>
      </c>
      <c r="M210" s="118">
        <v>0</v>
      </c>
      <c r="N210" s="118">
        <v>0</v>
      </c>
    </row>
    <row r="211" spans="1:14">
      <c r="A211" s="118" t="s">
        <v>471</v>
      </c>
      <c r="B211" s="118">
        <v>24</v>
      </c>
      <c r="C211" s="118">
        <v>0</v>
      </c>
      <c r="D211" s="118">
        <v>0</v>
      </c>
      <c r="E211" s="118">
        <v>2.5499999523162802</v>
      </c>
      <c r="F211" s="118">
        <v>0</v>
      </c>
      <c r="G211" s="118">
        <v>0</v>
      </c>
      <c r="H211" s="118" t="s">
        <v>472</v>
      </c>
      <c r="I211" s="118">
        <v>24</v>
      </c>
      <c r="J211" s="118">
        <v>0</v>
      </c>
      <c r="K211" s="118">
        <v>0</v>
      </c>
      <c r="L211" s="118">
        <v>5.25</v>
      </c>
      <c r="M211" s="118">
        <v>0</v>
      </c>
      <c r="N211" s="118">
        <v>0</v>
      </c>
    </row>
    <row r="212" spans="1:14">
      <c r="A212" s="118" t="s">
        <v>473</v>
      </c>
      <c r="B212" s="118">
        <v>25</v>
      </c>
      <c r="C212" s="118">
        <v>0</v>
      </c>
      <c r="D212" s="118">
        <v>0</v>
      </c>
      <c r="E212" s="118">
        <v>2.3499999046325701</v>
      </c>
      <c r="F212" s="118">
        <v>0</v>
      </c>
      <c r="G212" s="118">
        <v>0</v>
      </c>
      <c r="H212" s="118" t="s">
        <v>474</v>
      </c>
      <c r="I212" s="118">
        <v>25</v>
      </c>
      <c r="J212" s="118">
        <v>0</v>
      </c>
      <c r="K212" s="118">
        <v>0</v>
      </c>
      <c r="L212" s="118">
        <v>6.0500001907348597</v>
      </c>
      <c r="M212" s="118">
        <v>0</v>
      </c>
      <c r="N212" s="118">
        <v>0</v>
      </c>
    </row>
    <row r="213" spans="1:14">
      <c r="A213" s="118" t="s">
        <v>475</v>
      </c>
      <c r="B213" s="118">
        <v>26</v>
      </c>
      <c r="C213" s="118">
        <v>0</v>
      </c>
      <c r="D213" s="118">
        <v>0</v>
      </c>
      <c r="E213" s="118">
        <v>2.2000000476837198</v>
      </c>
      <c r="F213" s="118">
        <v>0</v>
      </c>
      <c r="G213" s="118">
        <v>0</v>
      </c>
      <c r="H213" s="118" t="s">
        <v>476</v>
      </c>
      <c r="I213" s="118">
        <v>26</v>
      </c>
      <c r="J213" s="118">
        <v>0</v>
      </c>
      <c r="K213" s="118">
        <v>0</v>
      </c>
      <c r="L213" s="118">
        <v>6.9000000953674299</v>
      </c>
      <c r="M213" s="118">
        <v>0</v>
      </c>
      <c r="N213" s="118">
        <v>0</v>
      </c>
    </row>
    <row r="214" spans="1:14">
      <c r="A214" s="118" t="s">
        <v>477</v>
      </c>
      <c r="B214" s="118">
        <v>27</v>
      </c>
      <c r="C214" s="118">
        <v>0</v>
      </c>
      <c r="D214" s="118">
        <v>0</v>
      </c>
      <c r="E214" s="118">
        <v>2.0499999523162802</v>
      </c>
      <c r="F214" s="118">
        <v>0</v>
      </c>
      <c r="G214" s="118">
        <v>0</v>
      </c>
      <c r="H214" s="118" t="s">
        <v>478</v>
      </c>
      <c r="I214" s="118">
        <v>27</v>
      </c>
      <c r="J214" s="118">
        <v>0</v>
      </c>
      <c r="K214" s="118">
        <v>0</v>
      </c>
      <c r="L214" s="118">
        <v>7.75</v>
      </c>
      <c r="M214" s="118">
        <v>0</v>
      </c>
      <c r="N214" s="118">
        <v>0</v>
      </c>
    </row>
    <row r="215" spans="1:14">
      <c r="A215" s="118" t="s">
        <v>479</v>
      </c>
      <c r="B215" s="118">
        <v>28</v>
      </c>
      <c r="C215" s="118">
        <v>0</v>
      </c>
      <c r="D215" s="118">
        <v>0</v>
      </c>
      <c r="E215" s="118">
        <v>1.8999999761581401</v>
      </c>
      <c r="F215" s="118">
        <v>0</v>
      </c>
      <c r="G215" s="118">
        <v>0</v>
      </c>
      <c r="H215" s="118" t="s">
        <v>480</v>
      </c>
      <c r="I215" s="118">
        <v>28</v>
      </c>
      <c r="J215" s="118">
        <v>0</v>
      </c>
      <c r="K215" s="118">
        <v>0</v>
      </c>
      <c r="L215" s="118">
        <v>8.6000003814697301</v>
      </c>
      <c r="M215" s="118">
        <v>0</v>
      </c>
      <c r="N215" s="118">
        <v>0</v>
      </c>
    </row>
    <row r="216" spans="1:14">
      <c r="A216" s="118" t="s">
        <v>481</v>
      </c>
      <c r="B216" s="118">
        <v>29</v>
      </c>
      <c r="C216" s="118">
        <v>0</v>
      </c>
      <c r="D216" s="118">
        <v>0</v>
      </c>
      <c r="E216" s="118">
        <v>1.79999995231628</v>
      </c>
      <c r="F216" s="118">
        <v>0</v>
      </c>
      <c r="G216" s="118">
        <v>0</v>
      </c>
      <c r="H216" s="118" t="s">
        <v>482</v>
      </c>
      <c r="I216" s="118">
        <v>29</v>
      </c>
      <c r="J216" s="118">
        <v>0</v>
      </c>
      <c r="K216" s="118">
        <v>0</v>
      </c>
      <c r="L216" s="118">
        <v>9.5</v>
      </c>
      <c r="M216" s="118">
        <v>0</v>
      </c>
      <c r="N216" s="118">
        <v>0</v>
      </c>
    </row>
  </sheetData>
  <sortState ref="CF1:CG216">
    <sortCondition ref="CG1:CG216"/>
  </sortState>
  <mergeCells count="24">
    <mergeCell ref="A191:G191"/>
    <mergeCell ref="H191:N191"/>
    <mergeCell ref="A137:G137"/>
    <mergeCell ref="H137:N137"/>
    <mergeCell ref="A163:G163"/>
    <mergeCell ref="H163:N163"/>
    <mergeCell ref="A165:G165"/>
    <mergeCell ref="H165:N165"/>
    <mergeCell ref="A109:G109"/>
    <mergeCell ref="H109:N109"/>
    <mergeCell ref="A111:G111"/>
    <mergeCell ref="H111:N111"/>
    <mergeCell ref="A1:G1"/>
    <mergeCell ref="H1:N1"/>
    <mergeCell ref="A3:G3"/>
    <mergeCell ref="H3:N3"/>
    <mergeCell ref="A29:G29"/>
    <mergeCell ref="H29:N29"/>
    <mergeCell ref="A55:G55"/>
    <mergeCell ref="H55:N55"/>
    <mergeCell ref="A57:G57"/>
    <mergeCell ref="H57:N57"/>
    <mergeCell ref="A83:G83"/>
    <mergeCell ref="H83:N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M158"/>
  <sheetViews>
    <sheetView tabSelected="1" zoomScale="85" zoomScaleNormal="85" workbookViewId="0">
      <selection activeCell="K12" sqref="K12"/>
    </sheetView>
  </sheetViews>
  <sheetFormatPr defaultRowHeight="15"/>
  <cols>
    <col min="1" max="1" width="24.28515625" customWidth="1"/>
    <col min="2" max="2" width="13.7109375" customWidth="1"/>
    <col min="3" max="3" width="13.28515625" customWidth="1"/>
    <col min="5" max="5" width="14.85546875" customWidth="1"/>
    <col min="6" max="6" width="19.85546875" customWidth="1"/>
    <col min="7" max="7" width="17.42578125" customWidth="1"/>
    <col min="8" max="8" width="15.42578125" customWidth="1"/>
    <col min="9" max="9" width="16.42578125" customWidth="1"/>
    <col min="10" max="13" width="9.140625" customWidth="1"/>
    <col min="14" max="14" width="11.28515625" customWidth="1"/>
    <col min="15" max="21" width="12.42578125" customWidth="1"/>
    <col min="22" max="22" width="10.28515625" customWidth="1"/>
    <col min="23" max="24" width="9.140625" customWidth="1"/>
    <col min="25" max="25" width="11" customWidth="1"/>
    <col min="26" max="29" width="16" customWidth="1"/>
    <col min="30" max="30" width="13.42578125" customWidth="1"/>
    <col min="31" max="31" width="8.7109375" style="118" customWidth="1"/>
    <col min="32" max="33" width="13.42578125" style="118" customWidth="1"/>
    <col min="34" max="34" width="13.42578125" style="90" customWidth="1"/>
    <col min="35" max="35" width="13.140625" style="22" customWidth="1"/>
    <col min="36" max="36" width="14.140625" customWidth="1"/>
    <col min="38" max="38" width="11.42578125" customWidth="1"/>
  </cols>
  <sheetData>
    <row r="1" spans="1:63" ht="15.75" thickBot="1">
      <c r="O1" s="94"/>
      <c r="P1" s="94"/>
      <c r="Q1" s="94"/>
      <c r="R1" s="94"/>
      <c r="S1" s="94"/>
      <c r="T1" s="94"/>
      <c r="U1" s="94"/>
      <c r="V1" s="94"/>
    </row>
    <row r="2" spans="1:63" ht="15.75" thickBot="1">
      <c r="O2" s="94"/>
      <c r="P2" s="94"/>
      <c r="Q2" s="14" t="s">
        <v>8</v>
      </c>
      <c r="R2" s="15">
        <v>0.5</v>
      </c>
      <c r="S2" s="94"/>
      <c r="T2" s="94"/>
      <c r="AA2" s="9" t="s">
        <v>33</v>
      </c>
      <c r="AB2">
        <f ca="1">30/365.25</f>
        <v>8.2135523613963035E-2</v>
      </c>
    </row>
    <row r="3" spans="1:63">
      <c r="O3" s="94"/>
      <c r="P3" s="94"/>
      <c r="Q3" s="14" t="s">
        <v>10</v>
      </c>
      <c r="R3" s="15">
        <v>3</v>
      </c>
      <c r="S3" s="94"/>
      <c r="T3" s="94"/>
      <c r="U3" s="94"/>
      <c r="V3" s="94"/>
      <c r="AA3" s="11" t="s">
        <v>35</v>
      </c>
      <c r="AB3" s="23">
        <f ca="1">F9</f>
        <v>3151.9148215166388</v>
      </c>
      <c r="AF3" s="22"/>
    </row>
    <row r="4" spans="1:63" ht="15.75" thickBot="1">
      <c r="E4" s="186" t="s">
        <v>21</v>
      </c>
      <c r="F4" s="184"/>
      <c r="G4" s="184"/>
      <c r="H4" s="184"/>
      <c r="I4" s="18"/>
      <c r="J4" s="18"/>
      <c r="K4" s="24"/>
      <c r="L4" s="24"/>
      <c r="M4" s="18"/>
      <c r="N4" s="19"/>
      <c r="O4" s="193" t="s">
        <v>23</v>
      </c>
      <c r="P4" s="194"/>
      <c r="Q4" s="194"/>
      <c r="R4" s="194"/>
      <c r="S4" s="194"/>
      <c r="T4" s="194"/>
      <c r="U4" s="194"/>
      <c r="V4" s="195"/>
      <c r="Z4" s="186" t="s">
        <v>36</v>
      </c>
      <c r="AA4" s="184"/>
      <c r="AB4" s="184"/>
      <c r="AC4" s="184"/>
      <c r="AD4" s="185"/>
      <c r="AE4" s="92"/>
      <c r="AF4" s="92"/>
      <c r="AG4" s="92"/>
      <c r="AH4" s="92"/>
      <c r="AK4" s="182" t="s">
        <v>37</v>
      </c>
      <c r="AL4" s="183"/>
      <c r="AM4" s="183"/>
      <c r="AN4" s="183"/>
      <c r="AO4" s="183"/>
      <c r="AP4" s="183"/>
      <c r="AQ4" s="183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5"/>
    </row>
    <row r="5" spans="1:63" ht="15.75" thickBot="1">
      <c r="P5" t="s">
        <v>25</v>
      </c>
      <c r="Q5" s="8">
        <v>0</v>
      </c>
      <c r="R5" s="30" t="s">
        <v>303</v>
      </c>
      <c r="S5" s="8">
        <v>1</v>
      </c>
      <c r="AF5" s="150" t="s">
        <v>351</v>
      </c>
      <c r="AG5" s="146"/>
      <c r="AH5" s="147" t="s">
        <v>348</v>
      </c>
      <c r="AJ5" t="s">
        <v>25</v>
      </c>
      <c r="AK5" t="s">
        <v>46</v>
      </c>
    </row>
    <row r="6" spans="1:63" ht="19.5" thickBot="1">
      <c r="E6" s="191" t="s">
        <v>30</v>
      </c>
      <c r="F6" s="192"/>
      <c r="M6" s="187" t="s">
        <v>38</v>
      </c>
      <c r="N6" s="185"/>
      <c r="R6" s="188" t="s">
        <v>20</v>
      </c>
      <c r="S6" s="189"/>
      <c r="T6" s="189"/>
      <c r="U6" s="189"/>
      <c r="V6" s="190"/>
      <c r="AB6">
        <v>-10</v>
      </c>
      <c r="AF6" s="89">
        <v>16.84</v>
      </c>
      <c r="AG6" s="148"/>
      <c r="AH6" s="149"/>
      <c r="AJ6" s="8">
        <v>0</v>
      </c>
      <c r="AK6" s="8">
        <v>1</v>
      </c>
    </row>
    <row r="7" spans="1:63" ht="15.75" thickBot="1">
      <c r="A7" t="s">
        <v>14</v>
      </c>
      <c r="B7" s="2">
        <f ca="1">TODAY()</f>
        <v>41726</v>
      </c>
      <c r="E7" s="166" t="s">
        <v>26</v>
      </c>
      <c r="F7" s="167">
        <v>3085</v>
      </c>
      <c r="M7" s="4" t="s">
        <v>9</v>
      </c>
      <c r="N7" s="4" t="s">
        <v>17</v>
      </c>
      <c r="P7" t="s">
        <v>9</v>
      </c>
      <c r="R7" s="17">
        <v>0.2</v>
      </c>
      <c r="S7" s="17">
        <v>0.5</v>
      </c>
      <c r="T7" s="17">
        <v>0.8</v>
      </c>
      <c r="U7" s="17">
        <v>1</v>
      </c>
      <c r="V7" s="17">
        <v>1.2</v>
      </c>
      <c r="Z7" s="10" t="s">
        <v>28</v>
      </c>
      <c r="AA7" s="10" t="s">
        <v>32</v>
      </c>
      <c r="AB7" s="10" t="s">
        <v>34</v>
      </c>
      <c r="AC7" s="13" t="s">
        <v>40</v>
      </c>
      <c r="AD7" s="13" t="s">
        <v>352</v>
      </c>
      <c r="AF7" s="151"/>
      <c r="AG7" s="148"/>
      <c r="AH7" s="149"/>
      <c r="AJ7" s="10" t="str">
        <f t="shared" ref="AJ7:AJ34" ca="1" si="0">Z7</f>
        <v>Maturity</v>
      </c>
      <c r="AK7" s="13" t="s">
        <v>15</v>
      </c>
      <c r="AL7" s="131">
        <v>15</v>
      </c>
      <c r="AM7" s="131">
        <v>16</v>
      </c>
      <c r="AN7" s="131">
        <v>17</v>
      </c>
      <c r="AO7" s="131">
        <v>18</v>
      </c>
      <c r="AP7" s="131">
        <v>19</v>
      </c>
      <c r="AQ7" s="131">
        <v>20</v>
      </c>
      <c r="AR7" s="131">
        <v>21</v>
      </c>
      <c r="AS7" s="131">
        <v>22</v>
      </c>
      <c r="AT7" s="131">
        <v>23</v>
      </c>
      <c r="AU7" s="131">
        <v>24</v>
      </c>
      <c r="AV7" s="131">
        <v>25</v>
      </c>
      <c r="AW7" s="131">
        <v>26</v>
      </c>
      <c r="AX7" s="131">
        <v>27</v>
      </c>
      <c r="AY7" s="131">
        <v>28</v>
      </c>
      <c r="AZ7" s="131">
        <v>29</v>
      </c>
      <c r="BA7" s="131">
        <v>30</v>
      </c>
      <c r="BB7" s="131">
        <v>31</v>
      </c>
      <c r="BC7" s="131">
        <v>32</v>
      </c>
      <c r="BD7" s="131">
        <v>33</v>
      </c>
      <c r="BE7" s="131">
        <v>34</v>
      </c>
      <c r="BF7" s="131">
        <v>35</v>
      </c>
      <c r="BG7" s="131">
        <v>36</v>
      </c>
      <c r="BH7" s="131">
        <v>37</v>
      </c>
      <c r="BI7" s="131">
        <v>38</v>
      </c>
      <c r="BJ7" s="131">
        <v>39</v>
      </c>
      <c r="BK7" s="131">
        <v>40</v>
      </c>
    </row>
    <row r="8" spans="1:63" ht="15.75" thickBot="1">
      <c r="E8" s="166" t="s">
        <v>27</v>
      </c>
      <c r="F8" s="168">
        <v>41810</v>
      </c>
      <c r="I8" s="118"/>
      <c r="J8" s="118"/>
      <c r="M8" s="17">
        <v>0</v>
      </c>
      <c r="N8" s="5"/>
      <c r="O8" t="s">
        <v>12</v>
      </c>
      <c r="P8" t="s">
        <v>12</v>
      </c>
      <c r="Q8" s="16">
        <f ca="1">_xll.Export_VarianceSwap_ForwardVariance($F$12:$F$29,$G$12:$G$29,$R$2,$R$3,$B$24)</f>
        <v>23.516201144934339</v>
      </c>
      <c r="X8" s="26" t="s">
        <v>45</v>
      </c>
      <c r="Y8" s="26"/>
      <c r="Z8" s="174">
        <f ca="1">AH8</f>
        <v>41745</v>
      </c>
      <c r="AA8" s="12">
        <f ca="1">(Z8-$B$7)/365.25</f>
        <v>5.2019164955509928E-2</v>
      </c>
      <c r="AB8" s="27">
        <v>3135</v>
      </c>
      <c r="AC8" s="20">
        <v>-100</v>
      </c>
      <c r="AD8" s="16">
        <f ca="1">_xll.Export_VarianceSwap_VIXLike($F$12:$F$29,$G$12:$G$29,AA8,$AB$2,$AB$3,AB8,AC8,$B$24)</f>
        <v>17.825170496990197</v>
      </c>
      <c r="AF8" s="89">
        <v>17.95</v>
      </c>
      <c r="AG8" s="160">
        <v>16.414000000000001</v>
      </c>
      <c r="AH8" s="161">
        <v>41745</v>
      </c>
      <c r="AJ8" s="3">
        <f t="shared" ca="1" si="0"/>
        <v>41745</v>
      </c>
      <c r="AL8" s="133">
        <f ca="1">_xll.Export_ParabolicVol_VIXLikeOption($F$12:$F$28,$G$12:$G$28,$AD8,$AA8,AL$7,$B$9,$B$10,$B$11,$B$12,$B$13,$B$14,$B$15,$B$16,$B$17,$B$18,$B$25,$B$19,$B$23,$AJ$6,$AB$2,$AK$6,$B$24)</f>
        <v>-100</v>
      </c>
      <c r="AM8" s="134">
        <f ca="1">_xll.Export_ParabolicVol_VIXLikeOption($F$12:$F$28,$G$12:$G$28,$AD8,$AA8,AM$7,$B$9,$B$10,$B$11,$B$12,$B$13,$B$14,$B$15,$B$16,$B$17,$B$18,$B$25,$B$19,$B$23,$AJ$6,$AB$2,$AK$6,$B$24)</f>
        <v>62.724848965521041</v>
      </c>
      <c r="AN8" s="134">
        <f ca="1">_xll.Export_ParabolicVol_VIXLikeOption($F$12:$F$28,$G$12:$G$28,$AD8,$AA8,AN$7,$B$9,$B$10,$B$11,$B$12,$B$13,$B$14,$B$15,$B$16,$B$17,$B$18,$B$25,$B$19,$B$23,$AJ$6,$AB$2,$AK$6,$B$24)</f>
        <v>74.225659347523447</v>
      </c>
      <c r="AO8" s="134">
        <f ca="1">_xll.Export_ParabolicVol_VIXLikeOption($F$12:$F$28,$G$12:$G$28,$AD8,$AA8,AO$7,$B$9,$B$10,$B$11,$B$12,$B$13,$B$14,$B$15,$B$16,$B$17,$B$18,$B$25,$B$19,$B$23,$AJ$6,$AB$2,$AK$6,$B$24)</f>
        <v>82.625192739427462</v>
      </c>
      <c r="AP8" s="134">
        <f ca="1">_xll.Export_ParabolicVol_VIXLikeOption($F$12:$F$28,$G$12:$G$28,$AD8,$AA8,AP$7,$B$9,$B$10,$B$11,$B$12,$B$13,$B$14,$B$15,$B$16,$B$17,$B$18,$B$25,$B$19,$B$23,$AJ$6,$AB$2,$AK$6,$B$24)</f>
        <v>90.092765219955865</v>
      </c>
      <c r="AQ8" s="134">
        <f ca="1">_xll.Export_ParabolicVol_VIXLikeOption($F$12:$F$28,$G$12:$G$28,$AD8,$AA8,AQ$7,$B$9,$B$10,$B$11,$B$12,$B$13,$B$14,$B$15,$B$16,$B$17,$B$18,$B$25,$B$19,$B$23,$AJ$6,$AB$2,$AK$6,$B$24)</f>
        <v>97.312993158864856</v>
      </c>
      <c r="AR8" s="134">
        <f ca="1">_xll.Export_ParabolicVol_VIXLikeOption($F$12:$F$28,$G$12:$G$28,$AD8,$AA8,AR$7,$B$9,$B$10,$B$11,$B$12,$B$13,$B$14,$B$15,$B$16,$B$17,$B$18,$B$25,$B$19,$B$23,$AJ$6,$AB$2,$AK$6,$B$24)</f>
        <v>104.56643082250585</v>
      </c>
      <c r="AS8" s="134">
        <f ca="1">_xll.Export_ParabolicVol_VIXLikeOption($F$12:$F$28,$G$12:$G$28,$AD8,$AA8,AS$7,$B$9,$B$10,$B$11,$B$12,$B$13,$B$14,$B$15,$B$16,$B$17,$B$18,$B$25,$B$19,$B$23,$AJ$6,$AB$2,$AK$6,$B$24)</f>
        <v>111.97238971532899</v>
      </c>
      <c r="AT8" s="134">
        <f ca="1">_xll.Export_ParabolicVol_VIXLikeOption($F$12:$F$28,$G$12:$G$28,$AD8,$AA8,AT$7,$B$9,$B$10,$B$11,$B$12,$B$13,$B$14,$B$15,$B$16,$B$17,$B$18,$B$25,$B$19,$B$23,$AJ$6,$AB$2,$AK$6,$B$24)</f>
        <v>119.5714907427495</v>
      </c>
      <c r="AU8" s="134">
        <f ca="1">_xll.Export_ParabolicVol_VIXLikeOption($F$12:$F$28,$G$12:$G$28,$AD8,$AA8,AU$7,$B$9,$B$10,$B$11,$B$12,$B$13,$B$14,$B$15,$B$16,$B$17,$B$18,$B$25,$B$19,$B$23,$AJ$6,$AB$2,$AK$6,$B$24)</f>
        <v>127.36313995294144</v>
      </c>
      <c r="AV8" s="134">
        <f ca="1">_xll.Export_ParabolicVol_VIXLikeOption($F$12:$F$28,$G$12:$G$28,$AD8,$AA8,AV$7,$B$9,$B$10,$B$11,$B$12,$B$13,$B$14,$B$15,$B$16,$B$17,$B$18,$B$25,$B$19,$B$23,$AJ$6,$AB$2,$AK$6,$B$24)</f>
        <v>135.32639654003015</v>
      </c>
      <c r="AW8" s="134">
        <f ca="1">_xll.Export_ParabolicVol_VIXLikeOption($F$12:$F$28,$G$12:$G$28,$AD8,$AA8,AW$7,$B$9,$B$10,$B$11,$B$12,$B$13,$B$14,$B$15,$B$16,$B$17,$B$18,$B$25,$B$19,$B$23,$AJ$6,$AB$2,$AK$6,$B$24)</f>
        <v>143.43255937203162</v>
      </c>
      <c r="AX8" s="134">
        <f ca="1">_xll.Export_ParabolicVol_VIXLikeOption($F$12:$F$28,$G$12:$G$28,$AD8,$AA8,AX$7,$B$9,$B$10,$B$11,$B$12,$B$13,$B$14,$B$15,$B$16,$B$17,$B$18,$B$25,$B$19,$B$23,$AJ$6,$AB$2,$AK$6,$B$24)</f>
        <v>151.65254134110734</v>
      </c>
      <c r="AY8" s="134">
        <f ca="1">_xll.Export_ParabolicVol_VIXLikeOption($F$12:$F$28,$G$12:$G$28,$AD8,$AA8,AY$7,$B$9,$B$10,$B$11,$B$12,$B$13,$B$14,$B$15,$B$16,$B$17,$B$18,$B$25,$B$19,$B$23,$AJ$6,$AB$2,$AK$6,$B$24)</f>
        <v>159.96068893920244</v>
      </c>
      <c r="AZ8" s="134">
        <f ca="1">_xll.Export_ParabolicVol_VIXLikeOption($F$12:$F$28,$G$12:$G$28,$AD8,$AA8,AZ$7,$B$9,$B$10,$B$11,$B$12,$B$13,$B$14,$B$15,$B$16,$B$17,$B$18,$B$25,$B$19,$B$23,$AJ$6,$AB$2,$AK$6,$B$24)</f>
        <v>168.33626956218674</v>
      </c>
      <c r="BA8" s="134">
        <f ca="1">_xll.Export_ParabolicVol_VIXLikeOption($F$12:$F$28,$G$12:$G$28,$AD8,$AA8,BA$7,$B$9,$B$10,$B$11,$B$12,$B$13,$B$14,$B$15,$B$16,$B$17,$B$18,$B$25,$B$19,$B$23,$AJ$6,$AB$2,$AK$6,$B$24)</f>
        <v>176.76357099634049</v>
      </c>
      <c r="BB8" s="134">
        <f ca="1">_xll.Export_ParabolicVol_VIXLikeOption($F$12:$F$28,$G$12:$G$28,$AD8,$AA8,BB$7,$B$9,$B$10,$B$11,$B$12,$B$13,$B$14,$B$15,$B$16,$B$17,$B$18,$B$25,$B$19,$B$23,$AJ$6,$AB$2,$AK$6,$B$24)</f>
        <v>185.23128683028818</v>
      </c>
      <c r="BC8" s="134">
        <f ca="1">_xll.Export_ParabolicVol_VIXLikeOption($F$12:$F$28,$G$12:$G$28,$AD8,$AA8,BC$7,$B$9,$B$10,$B$11,$B$12,$B$13,$B$14,$B$15,$B$16,$B$17,$B$18,$B$25,$B$19,$B$23,$AJ$6,$AB$2,$AK$6,$B$24)</f>
        <v>193.73162002690029</v>
      </c>
      <c r="BD8" s="134">
        <f ca="1">_xll.Export_ParabolicVol_VIXLikeOption($F$12:$F$28,$G$12:$G$28,$AD8,$AA8,BD$7,$B$9,$B$10,$B$11,$B$12,$B$13,$B$14,$B$15,$B$16,$B$17,$B$18,$B$25,$B$19,$B$23,$AJ$6,$AB$2,$AK$6,$B$24)</f>
        <v>202.25935247343591</v>
      </c>
      <c r="BE8" s="134">
        <f ca="1">_xll.Export_ParabolicVol_VIXLikeOption($F$12:$F$28,$G$12:$G$28,$AD8,$AA8,BE$7,$B$9,$B$10,$B$11,$B$12,$B$13,$B$14,$B$15,$B$16,$B$17,$B$18,$B$25,$B$19,$B$23,$AJ$6,$AB$2,$AK$6,$B$24)</f>
        <v>210.81100458059706</v>
      </c>
      <c r="BF8" s="134">
        <f ca="1">_xll.Export_ParabolicVol_VIXLikeOption($F$12:$F$28,$G$12:$G$28,$AD8,$AA8,BF$7,$B$9,$B$10,$B$11,$B$12,$B$13,$B$14,$B$15,$B$16,$B$17,$B$18,$B$25,$B$19,$B$23,$AJ$6,$AB$2,$AK$6,$B$24)</f>
        <v>219.3841343046424</v>
      </c>
      <c r="BG8" s="134">
        <f ca="1">_xll.Export_ParabolicVol_VIXLikeOption($F$12:$F$28,$G$12:$G$28,$AD8,$AA8,BG$7,$B$9,$B$10,$B$11,$B$12,$B$13,$B$14,$B$15,$B$16,$B$17,$B$18,$B$25,$B$19,$B$23,$AJ$6,$AB$2,$AK$6,$B$24)</f>
        <v>227.9767841129146</v>
      </c>
      <c r="BH8" s="134">
        <f ca="1">_xll.Export_ParabolicVol_VIXLikeOption($F$12:$F$28,$G$12:$G$28,$AD8,$AA8,BH$7,$B$9,$B$10,$B$11,$B$12,$B$13,$B$14,$B$15,$B$16,$B$17,$B$18,$B$25,$B$19,$B$23,$AJ$6,$AB$2,$AK$6,$B$24)</f>
        <v>229.99923706054685</v>
      </c>
      <c r="BI8" s="134">
        <f ca="1">_xll.Export_ParabolicVol_VIXLikeOption($F$12:$F$28,$G$12:$G$28,$AD8,$AA8,BI$7,$B$9,$B$10,$B$11,$B$12,$B$13,$B$14,$B$15,$B$16,$B$17,$B$18,$B$25,$B$19,$B$23,$AJ$6,$AB$2,$AK$6,$B$24)</f>
        <v>229.99923706054685</v>
      </c>
      <c r="BJ8" s="134">
        <f ca="1">_xll.Export_ParabolicVol_VIXLikeOption($F$12:$F$28,$G$12:$G$28,$AD8,$AA8,BJ$7,$B$9,$B$10,$B$11,$B$12,$B$13,$B$14,$B$15,$B$16,$B$17,$B$18,$B$25,$B$19,$B$23,$AJ$6,$AB$2,$AK$6,$B$24)</f>
        <v>229.99923706054685</v>
      </c>
      <c r="BK8" s="135">
        <f ca="1">_xll.Export_ParabolicVol_VIXLikeOption($F$12:$F$28,$G$12:$G$28,$AD8,$AA8,BK$7,$B$9,$B$10,$B$11,$B$12,$B$13,$B$14,$B$15,$B$16,$B$17,$B$18,$B$25,$B$19,$B$23,$AJ$6,$AB$2,$AK$6,$B$24)</f>
        <v>229.99923706054685</v>
      </c>
    </row>
    <row r="9" spans="1:63" ht="15.75" thickBot="1">
      <c r="A9" s="1" t="s">
        <v>0</v>
      </c>
      <c r="B9" s="22">
        <v>0.56599999999999995</v>
      </c>
      <c r="E9" s="166" t="s">
        <v>16</v>
      </c>
      <c r="F9" s="169">
        <v>3151.9148215166388</v>
      </c>
      <c r="I9" s="118"/>
      <c r="J9" s="118"/>
      <c r="M9" s="17">
        <v>0.1</v>
      </c>
      <c r="N9" s="17">
        <v>0.1</v>
      </c>
      <c r="P9" s="196" t="s">
        <v>15</v>
      </c>
      <c r="Q9" s="121">
        <v>15</v>
      </c>
      <c r="R9" s="123">
        <f ca="1">_xll.Export_ParabolicVol_VarianceSwapOption($B$9,$B$10,$B$11,$B$12,$B$13,$F$12:$F$29,$G$12:$G$29,R$7,$Q9,$R$2,$R$3,$B$14,$B$15,$B$16,$B$17,$B$18,$B$19,$B$23,$Q$5,$S$5,$B$24)</f>
        <v>253.66914197585407</v>
      </c>
      <c r="S9" s="124">
        <f ca="1">_xll.Export_ParabolicVol_VarianceSwapOption($B$9,$B$10,$B$11,$B$12,$B$13,$F$12:$F$29,$G$12:$G$29,S$7,$Q9,$R$2,$R$3,$B$14,$B$15,$B$16,$B$17,$B$18,$B$19,$B$23,$Q$5,$S$5,$B$24)</f>
        <v>253.71367788104865</v>
      </c>
      <c r="T9" s="124">
        <f ca="1">_xll.Export_ParabolicVol_VarianceSwapOption($B$9,$B$10,$B$11,$B$12,$B$13,$F$12:$F$29,$G$12:$G$29,T$7,$Q9,$R$2,$R$3,$B$14,$B$15,$B$16,$B$17,$B$18,$B$19,$B$23,$Q$5,$S$5,$B$24)</f>
        <v>251.86506603578337</v>
      </c>
      <c r="U9" s="124">
        <f ca="1">_xll.Export_ParabolicVol_VarianceSwapOption($B$9,$B$10,$B$11,$B$12,$B$13,$F$12:$F$29,$G$12:$G$29,U$7,$Q9,$R$2,$R$3,$B$14,$B$15,$B$16,$B$17,$B$18,$B$19,$B$23,$Q$5,$S$5,$B$24)</f>
        <v>249.89710093010569</v>
      </c>
      <c r="V9" s="125">
        <f ca="1">_xll.Export_ParabolicVol_VarianceSwapOption($B$9,$B$10,$B$11,$B$12,$B$13,$F$12:$F$29,$G$12:$G$29,V$7,$Q9,$R$2,$R$3,$B$14,$B$15,$B$16,$B$17,$B$18,$B$19,$B$23,$Q$5,$S$5,$B$24)</f>
        <v>247.52914592506977</v>
      </c>
      <c r="Z9" s="174">
        <f t="shared" ref="Z9:Z14" ca="1" si="1">AH9</f>
        <v>41780</v>
      </c>
      <c r="AA9" s="12">
        <f ca="1">(Z9-$B$7)/365.25</f>
        <v>0.14784394250513347</v>
      </c>
      <c r="AB9" s="27">
        <v>3103</v>
      </c>
      <c r="AC9" s="20">
        <v>-100</v>
      </c>
      <c r="AD9" s="16">
        <f ca="1">_xll.Export_VarianceSwap_VIXLike($F$12:$F$29,$G$12:$G$29,AA9,$AB$2,$AB$3,AB9,AC9,$B$24)</f>
        <v>19.131855462571981</v>
      </c>
      <c r="AF9" s="89">
        <v>19.350000000000001</v>
      </c>
      <c r="AG9" s="65">
        <v>17.083200000000001</v>
      </c>
      <c r="AH9" s="162">
        <v>41780</v>
      </c>
      <c r="AJ9" s="3">
        <f t="shared" ca="1" si="0"/>
        <v>41780</v>
      </c>
      <c r="AL9" s="136">
        <f ca="1">_xll.Export_ParabolicVol_VIXLikeOption($F$12:$F$28,$G$12:$G$28,$AD9,$AA9,AL$7,$B$9,$B$10,$B$11,$B$12,$B$13,$B$14,$B$15,$B$16,$B$17,$B$18,$B$25,$B$19,$B$23,$AJ$6,$AB$2,$AK$6,$B$24)</f>
        <v>-100</v>
      </c>
      <c r="AM9" s="132">
        <f ca="1">_xll.Export_ParabolicVol_VIXLikeOption($F$12:$F$28,$G$12:$G$28,$AD9,$AA9,AM$7,$B$9,$B$10,$B$11,$B$12,$B$13,$B$14,$B$15,$B$16,$B$17,$B$18,$B$25,$B$19,$B$23,$AJ$6,$AB$2,$AK$6,$B$24)</f>
        <v>46.960969605853556</v>
      </c>
      <c r="AN9" s="132">
        <f ca="1">_xll.Export_ParabolicVol_VIXLikeOption($F$12:$F$28,$G$12:$G$28,$AD9,$AA9,AN$7,$B$9,$B$10,$B$11,$B$12,$B$13,$B$14,$B$15,$B$16,$B$17,$B$18,$B$25,$B$19,$B$23,$AJ$6,$AB$2,$AK$6,$B$24)</f>
        <v>60.334795906709935</v>
      </c>
      <c r="AO9" s="132">
        <f ca="1">_xll.Export_ParabolicVol_VIXLikeOption($F$12:$F$28,$G$12:$G$28,$AD9,$AA9,AO$7,$B$9,$B$10,$B$11,$B$12,$B$13,$B$14,$B$15,$B$16,$B$17,$B$18,$B$25,$B$19,$B$23,$AJ$6,$AB$2,$AK$6,$B$24)</f>
        <v>69.425999445868754</v>
      </c>
      <c r="AP9" s="132">
        <f ca="1">_xll.Export_ParabolicVol_VIXLikeOption($F$12:$F$28,$G$12:$G$28,$AD9,$AA9,AP$7,$B$9,$B$10,$B$11,$B$12,$B$13,$B$14,$B$15,$B$16,$B$17,$B$18,$B$25,$B$19,$B$23,$AJ$6,$AB$2,$AK$6,$B$24)</f>
        <v>77.147047376954106</v>
      </c>
      <c r="AQ9" s="132">
        <f ca="1">_xll.Export_ParabolicVol_VIXLikeOption($F$12:$F$28,$G$12:$G$28,$AD9,$AA9,AQ$7,$B$9,$B$10,$B$11,$B$12,$B$13,$B$14,$B$15,$B$16,$B$17,$B$18,$B$25,$B$19,$B$23,$AJ$6,$AB$2,$AK$6,$B$24)</f>
        <v>84.315275055996523</v>
      </c>
      <c r="AR9" s="132">
        <f ca="1">_xll.Export_ParabolicVol_VIXLikeOption($F$12:$F$28,$G$12:$G$28,$AD9,$AA9,AR$7,$B$9,$B$10,$B$11,$B$12,$B$13,$B$14,$B$15,$B$16,$B$17,$B$18,$B$25,$B$19,$B$23,$AJ$6,$AB$2,$AK$6,$B$24)</f>
        <v>91.266500024900523</v>
      </c>
      <c r="AS9" s="132">
        <f ca="1">_xll.Export_ParabolicVol_VIXLikeOption($F$12:$F$28,$G$12:$G$28,$AD9,$AA9,AS$7,$B$9,$B$10,$B$11,$B$12,$B$13,$B$14,$B$15,$B$16,$B$17,$B$18,$B$25,$B$19,$B$23,$AJ$6,$AB$2,$AK$6,$B$24)</f>
        <v>98.156852579286621</v>
      </c>
      <c r="AT9" s="132">
        <f ca="1">_xll.Export_ParabolicVol_VIXLikeOption($F$12:$F$28,$G$12:$G$28,$AD9,$AA9,AT$7,$B$9,$B$10,$B$11,$B$12,$B$13,$B$14,$B$15,$B$16,$B$17,$B$18,$B$25,$B$19,$B$23,$AJ$6,$AB$2,$AK$6,$B$24)</f>
        <v>105.05989965361442</v>
      </c>
      <c r="AU9" s="132">
        <f ca="1">_xll.Export_ParabolicVol_VIXLikeOption($F$12:$F$28,$G$12:$G$28,$AD9,$AA9,AU$7,$B$9,$B$10,$B$11,$B$12,$B$13,$B$14,$B$15,$B$16,$B$17,$B$18,$B$25,$B$19,$B$23,$AJ$6,$AB$2,$AK$6,$B$24)</f>
        <v>112.0073050716276</v>
      </c>
      <c r="AV9" s="132">
        <f ca="1">_xll.Export_ParabolicVol_VIXLikeOption($F$12:$F$28,$G$12:$G$28,$AD9,$AA9,AV$7,$B$9,$B$10,$B$11,$B$12,$B$13,$B$14,$B$15,$B$16,$B$17,$B$18,$B$25,$B$19,$B$23,$AJ$6,$AB$2,$AK$6,$B$24)</f>
        <v>119.00873398902388</v>
      </c>
      <c r="AW9" s="132">
        <f ca="1">_xll.Export_ParabolicVol_VIXLikeOption($F$12:$F$28,$G$12:$G$28,$AD9,$AA9,AW$7,$B$9,$B$10,$B$11,$B$12,$B$13,$B$14,$B$15,$B$16,$B$17,$B$18,$B$25,$B$19,$B$23,$AJ$6,$AB$2,$AK$6,$B$24)</f>
        <v>126.06238555807525</v>
      </c>
      <c r="AX9" s="132">
        <f ca="1">_xll.Export_ParabolicVol_VIXLikeOption($F$12:$F$28,$G$12:$G$28,$AD9,$AA9,AX$7,$B$9,$B$10,$B$11,$B$12,$B$13,$B$14,$B$15,$B$16,$B$17,$B$18,$B$25,$B$19,$B$23,$AJ$6,$AB$2,$AK$6,$B$24)</f>
        <v>133.16093885909558</v>
      </c>
      <c r="AY9" s="132">
        <f ca="1">_xll.Export_ParabolicVol_VIXLikeOption($F$12:$F$28,$G$12:$G$28,$AD9,$AA9,AY$7,$B$9,$B$10,$B$11,$B$12,$B$13,$B$14,$B$15,$B$16,$B$17,$B$18,$B$25,$B$19,$B$23,$AJ$6,$AB$2,$AK$6,$B$24)</f>
        <v>140.29479223396319</v>
      </c>
      <c r="AZ9" s="132">
        <f ca="1">_xll.Export_ParabolicVol_VIXLikeOption($F$12:$F$28,$G$12:$G$28,$AD9,$AA9,AZ$7,$B$9,$B$10,$B$11,$B$12,$B$13,$B$14,$B$15,$B$16,$B$17,$B$18,$B$25,$B$19,$B$23,$AJ$6,$AB$2,$AK$6,$B$24)</f>
        <v>147.45376490581762</v>
      </c>
      <c r="BA9" s="132">
        <f ca="1">_xll.Export_ParabolicVol_VIXLikeOption($F$12:$F$28,$G$12:$G$28,$AD9,$AA9,BA$7,$B$9,$B$10,$B$11,$B$12,$B$13,$B$14,$B$15,$B$16,$B$17,$B$18,$B$25,$B$19,$B$23,$AJ$6,$AB$2,$AK$6,$B$24)</f>
        <v>154.6279082713402</v>
      </c>
      <c r="BB9" s="132">
        <f ca="1">_xll.Export_ParabolicVol_VIXLikeOption($F$12:$F$28,$G$12:$G$28,$AD9,$AA9,BB$7,$B$9,$B$10,$B$11,$B$12,$B$13,$B$14,$B$15,$B$16,$B$17,$B$18,$B$25,$B$19,$B$23,$AJ$6,$AB$2,$AK$6,$B$24)</f>
        <v>161.80781267050298</v>
      </c>
      <c r="BC9" s="132">
        <f ca="1">_xll.Export_ParabolicVol_VIXLikeOption($F$12:$F$28,$G$12:$G$28,$AD9,$AA9,BC$7,$B$9,$B$10,$B$11,$B$12,$B$13,$B$14,$B$15,$B$16,$B$17,$B$18,$B$25,$B$19,$B$23,$AJ$6,$AB$2,$AK$6,$B$24)</f>
        <v>168.98464435393328</v>
      </c>
      <c r="BD9" s="132">
        <f ca="1">_xll.Export_ParabolicVol_VIXLikeOption($F$12:$F$28,$G$12:$G$28,$AD9,$AA9,BD$7,$B$9,$B$10,$B$11,$B$12,$B$13,$B$14,$B$15,$B$16,$B$17,$B$18,$B$25,$B$19,$B$23,$AJ$6,$AB$2,$AK$6,$B$24)</f>
        <v>176.15005319552134</v>
      </c>
      <c r="BE9" s="132">
        <f ca="1">_xll.Export_ParabolicVol_VIXLikeOption($F$12:$F$28,$G$12:$G$28,$AD9,$AA9,BE$7,$B$9,$B$10,$B$11,$B$12,$B$13,$B$14,$B$15,$B$16,$B$17,$B$18,$B$25,$B$19,$B$23,$AJ$6,$AB$2,$AK$6,$B$24)</f>
        <v>183.29603262398456</v>
      </c>
      <c r="BF9" s="132">
        <f ca="1">_xll.Export_ParabolicVol_VIXLikeOption($F$12:$F$28,$G$12:$G$28,$AD9,$AA9,BF$7,$B$9,$B$10,$B$11,$B$12,$B$13,$B$14,$B$15,$B$16,$B$17,$B$18,$B$25,$B$19,$B$23,$AJ$6,$AB$2,$AK$6,$B$24)</f>
        <v>190.41477665494565</v>
      </c>
      <c r="BG9" s="132">
        <f ca="1">_xll.Export_ParabolicVol_VIXLikeOption($F$12:$F$28,$G$12:$G$28,$AD9,$AA9,BG$7,$B$9,$B$10,$B$11,$B$12,$B$13,$B$14,$B$15,$B$16,$B$17,$B$18,$B$25,$B$19,$B$23,$AJ$6,$AB$2,$AK$6,$B$24)</f>
        <v>197.49855676118511</v>
      </c>
      <c r="BH9" s="132">
        <f ca="1">_xll.Export_ParabolicVol_VIXLikeOption($F$12:$F$28,$G$12:$G$28,$AD9,$AA9,BH$7,$B$9,$B$10,$B$11,$B$12,$B$13,$B$14,$B$15,$B$16,$B$17,$B$18,$B$25,$B$19,$B$23,$AJ$6,$AB$2,$AK$6,$B$24)</f>
        <v>204.53962185854348</v>
      </c>
      <c r="BI9" s="132">
        <f ca="1">_xll.Export_ParabolicVol_VIXLikeOption($F$12:$F$28,$G$12:$G$28,$AD9,$AA9,BI$7,$B$9,$B$10,$B$11,$B$12,$B$13,$B$14,$B$15,$B$16,$B$17,$B$18,$B$25,$B$19,$B$23,$AJ$6,$AB$2,$AK$6,$B$24)</f>
        <v>211.53013244993946</v>
      </c>
      <c r="BJ9" s="132">
        <f ca="1">_xll.Export_ParabolicVol_VIXLikeOption($F$12:$F$28,$G$12:$G$28,$AD9,$AA9,BJ$7,$B$9,$B$10,$B$11,$B$12,$B$13,$B$14,$B$15,$B$16,$B$17,$B$18,$B$25,$B$19,$B$23,$AJ$6,$AB$2,$AK$6,$B$24)</f>
        <v>218.46215106792505</v>
      </c>
      <c r="BK9" s="137">
        <f ca="1">_xll.Export_ParabolicVol_VIXLikeOption($F$12:$F$28,$G$12:$G$28,$AD9,$AA9,BK$7,$B$9,$B$10,$B$11,$B$12,$B$13,$B$14,$B$15,$B$16,$B$17,$B$18,$B$25,$B$19,$B$23,$AJ$6,$AB$2,$AK$6,$B$24)</f>
        <v>225.32762494561069</v>
      </c>
    </row>
    <row r="10" spans="1:63" ht="15.75" thickBot="1">
      <c r="A10" s="1" t="s">
        <v>1</v>
      </c>
      <c r="B10" s="22">
        <v>0.05</v>
      </c>
      <c r="E10" s="118"/>
      <c r="F10" s="118"/>
      <c r="G10" s="118"/>
      <c r="H10" s="118"/>
      <c r="I10" s="108" t="s">
        <v>491</v>
      </c>
      <c r="J10" s="108" t="s">
        <v>492</v>
      </c>
      <c r="M10" s="17">
        <v>0.2</v>
      </c>
      <c r="N10" s="5">
        <f ca="1">_xll.Export_VarianceSwap_ForwardVariance($F$12:$F$29,$G$12:$G$29,M9,M10,$B$24)</f>
        <v>19.996188737643411</v>
      </c>
      <c r="P10" s="197"/>
      <c r="Q10" s="121">
        <v>16</v>
      </c>
      <c r="R10" s="126">
        <f ca="1">_xll.Export_ParabolicVol_VarianceSwapOption($B$9,$B$10,$B$11,$B$12,$B$13,$F$12:$F$29,$G$12:$G$29,R$7,$Q10,$R$2,$R$3,$B$14,$B$15,$B$16,$B$17,$B$18,$B$19,$B$23,$Q$5,$S$5,$B$24)</f>
        <v>269.76386620226225</v>
      </c>
      <c r="S10" s="122">
        <f ca="1">_xll.Export_ParabolicVol_VarianceSwapOption($B$9,$B$10,$B$11,$B$12,$B$13,$F$12:$F$29,$G$12:$G$29,S$7,$Q10,$R$2,$R$3,$B$14,$B$15,$B$16,$B$17,$B$18,$B$19,$B$23,$Q$5,$S$5,$B$24)</f>
        <v>269.71859530796792</v>
      </c>
      <c r="T10" s="122">
        <f ca="1">_xll.Export_ParabolicVol_VarianceSwapOption($B$9,$B$10,$B$11,$B$12,$B$13,$F$12:$F$29,$G$12:$G$29,T$7,$Q10,$R$2,$R$3,$B$14,$B$15,$B$16,$B$17,$B$18,$B$19,$B$23,$Q$5,$S$5,$B$24)</f>
        <v>267.74106533038395</v>
      </c>
      <c r="U10" s="122">
        <f ca="1">_xll.Export_ParabolicVol_VarianceSwapOption($B$9,$B$10,$B$11,$B$12,$B$13,$F$12:$F$29,$G$12:$G$29,U$7,$Q10,$R$2,$R$3,$B$14,$B$15,$B$16,$B$17,$B$18,$B$19,$B$23,$Q$5,$S$5,$B$24)</f>
        <v>265.6608528495301</v>
      </c>
      <c r="V10" s="127">
        <f ca="1">_xll.Export_ParabolicVol_VarianceSwapOption($B$9,$B$10,$B$11,$B$12,$B$13,$F$12:$F$29,$G$12:$G$29,V$7,$Q10,$R$2,$R$3,$B$14,$B$15,$B$16,$B$17,$B$18,$B$19,$B$23,$Q$5,$S$5,$B$24)</f>
        <v>263.16012270429337</v>
      </c>
      <c r="Z10" s="174">
        <f t="shared" ca="1" si="1"/>
        <v>41808</v>
      </c>
      <c r="AA10" s="12">
        <f ca="1">(Z10-$B$7)/365.25</f>
        <v>0.22450376454483231</v>
      </c>
      <c r="AB10" s="27">
        <v>3075</v>
      </c>
      <c r="AC10" s="20">
        <v>0</v>
      </c>
      <c r="AD10" s="16">
        <f ca="1">_xll.Export_VarianceSwap_VIXLike($F$12:$F$29,$G$12:$G$29,AA10,$AB$2,$AB$3,AB10,AC10,$B$24)</f>
        <v>19.836718736973907</v>
      </c>
      <c r="AF10" s="89">
        <v>19.75</v>
      </c>
      <c r="AG10" s="65">
        <v>18.101099999999999</v>
      </c>
      <c r="AH10" s="162">
        <v>41808</v>
      </c>
      <c r="AJ10" s="3">
        <f t="shared" ca="1" si="0"/>
        <v>41808</v>
      </c>
      <c r="AL10" s="136">
        <f ca="1">_xll.Export_ParabolicVol_VIXLikeOption($F$12:$F$28,$G$12:$G$28,$AD10,$AA10,AL$7,$B$9,$B$10,$B$11,$B$12,$B$13,$B$14,$B$15,$B$16,$B$17,$B$18,$B$25,$B$19,$B$23,$AJ$6,$AB$2,$AK$6,$B$24)</f>
        <v>-100</v>
      </c>
      <c r="AM10" s="132">
        <f ca="1">_xll.Export_ParabolicVol_VIXLikeOption($F$12:$F$28,$G$12:$G$28,$AD10,$AA10,AM$7,$B$9,$B$10,$B$11,$B$12,$B$13,$B$14,$B$15,$B$16,$B$17,$B$18,$B$25,$B$19,$B$23,$AJ$6,$AB$2,$AK$6,$B$24)</f>
        <v>38.849791898926917</v>
      </c>
      <c r="AN10" s="132">
        <f ca="1">_xll.Export_ParabolicVol_VIXLikeOption($F$12:$F$28,$G$12:$G$28,$AD10,$AA10,AN$7,$B$9,$B$10,$B$11,$B$12,$B$13,$B$14,$B$15,$B$16,$B$17,$B$18,$B$25,$B$19,$B$23,$AJ$6,$AB$2,$AK$6,$B$24)</f>
        <v>53.704444567322618</v>
      </c>
      <c r="AO10" s="132">
        <f ca="1">_xll.Export_ParabolicVol_VIXLikeOption($F$12:$F$28,$G$12:$G$28,$AD10,$AA10,AO$7,$B$9,$B$10,$B$11,$B$12,$B$13,$B$14,$B$15,$B$16,$B$17,$B$18,$B$25,$B$19,$B$23,$AJ$6,$AB$2,$AK$6,$B$24)</f>
        <v>63.077225944526347</v>
      </c>
      <c r="AP10" s="132">
        <f ca="1">_xll.Export_ParabolicVol_VIXLikeOption($F$12:$F$28,$G$12:$G$28,$AD10,$AA10,AP$7,$B$9,$B$10,$B$11,$B$12,$B$13,$B$14,$B$15,$B$16,$B$17,$B$18,$B$25,$B$19,$B$23,$AJ$6,$AB$2,$AK$6,$B$24)</f>
        <v>70.837214697183242</v>
      </c>
      <c r="AQ10" s="132">
        <f ca="1">_xll.Export_ParabolicVol_VIXLikeOption($F$12:$F$28,$G$12:$G$28,$AD10,$AA10,AQ$7,$B$9,$B$10,$B$11,$B$12,$B$13,$B$14,$B$15,$B$16,$B$17,$B$18,$B$25,$B$19,$B$23,$AJ$6,$AB$2,$AK$6,$B$24)</f>
        <v>77.911757623874948</v>
      </c>
      <c r="AR10" s="132">
        <f ca="1">_xll.Export_ParabolicVol_VIXLikeOption($F$12:$F$28,$G$12:$G$28,$AD10,$AA10,AR$7,$B$9,$B$10,$B$11,$B$12,$B$13,$B$14,$B$15,$B$16,$B$17,$B$18,$B$25,$B$19,$B$23,$AJ$6,$AB$2,$AK$6,$B$24)</f>
        <v>84.671217020025679</v>
      </c>
      <c r="AS10" s="132">
        <f ca="1">_xll.Export_ParabolicVol_VIXLikeOption($F$12:$F$28,$G$12:$G$28,$AD10,$AA10,AS$7,$B$9,$B$10,$B$11,$B$12,$B$13,$B$14,$B$15,$B$16,$B$17,$B$18,$B$25,$B$19,$B$23,$AJ$6,$AB$2,$AK$6,$B$24)</f>
        <v>91.28990175106378</v>
      </c>
      <c r="AT10" s="132">
        <f ca="1">_xll.Export_ParabolicVol_VIXLikeOption($F$12:$F$28,$G$12:$G$28,$AD10,$AA10,AT$7,$B$9,$B$10,$B$11,$B$12,$B$13,$B$14,$B$15,$B$16,$B$17,$B$18,$B$25,$B$19,$B$23,$AJ$6,$AB$2,$AK$6,$B$24)</f>
        <v>97.854316810219032</v>
      </c>
      <c r="AU10" s="132">
        <f ca="1">_xll.Export_ParabolicVol_VIXLikeOption($F$12:$F$28,$G$12:$G$28,$AD10,$AA10,AU$7,$B$9,$B$10,$B$11,$B$12,$B$13,$B$14,$B$15,$B$16,$B$17,$B$18,$B$25,$B$19,$B$23,$AJ$6,$AB$2,$AK$6,$B$24)</f>
        <v>104.40657858467752</v>
      </c>
      <c r="AV10" s="132">
        <f ca="1">_xll.Export_ParabolicVol_VIXLikeOption($F$12:$F$28,$G$12:$G$28,$AD10,$AA10,AV$7,$B$9,$B$10,$B$11,$B$12,$B$13,$B$14,$B$15,$B$16,$B$17,$B$18,$B$25,$B$19,$B$23,$AJ$6,$AB$2,$AK$6,$B$24)</f>
        <v>110.96499429239242</v>
      </c>
      <c r="AW10" s="132">
        <f ca="1">_xll.Export_ParabolicVol_VIXLikeOption($F$12:$F$28,$G$12:$G$28,$AD10,$AA10,AW$7,$B$9,$B$10,$B$11,$B$12,$B$13,$B$14,$B$15,$B$16,$B$17,$B$18,$B$25,$B$19,$B$23,$AJ$6,$AB$2,$AK$6,$B$24)</f>
        <v>117.53483276073014</v>
      </c>
      <c r="AX10" s="132">
        <f ca="1">_xll.Export_ParabolicVol_VIXLikeOption($F$12:$F$28,$G$12:$G$28,$AD10,$AA10,AX$7,$B$9,$B$10,$B$11,$B$12,$B$13,$B$14,$B$15,$B$16,$B$17,$B$18,$B$25,$B$19,$B$23,$AJ$6,$AB$2,$AK$6,$B$24)</f>
        <v>124.11426794570104</v>
      </c>
      <c r="AY10" s="132">
        <f ca="1">_xll.Export_ParabolicVol_VIXLikeOption($F$12:$F$28,$G$12:$G$28,$AD10,$AA10,AY$7,$B$9,$B$10,$B$11,$B$12,$B$13,$B$14,$B$15,$B$16,$B$17,$B$18,$B$25,$B$19,$B$23,$AJ$6,$AB$2,$AK$6,$B$24)</f>
        <v>130.69772370808232</v>
      </c>
      <c r="AZ10" s="132">
        <f ca="1">_xll.Export_ParabolicVol_VIXLikeOption($F$12:$F$28,$G$12:$G$28,$AD10,$AA10,AZ$7,$B$9,$B$10,$B$11,$B$12,$B$13,$B$14,$B$15,$B$16,$B$17,$B$18,$B$25,$B$19,$B$23,$AJ$6,$AB$2,$AK$6,$B$24)</f>
        <v>137.27774525373408</v>
      </c>
      <c r="BA10" s="132">
        <f ca="1">_xll.Export_ParabolicVol_VIXLikeOption($F$12:$F$28,$G$12:$G$28,$AD10,$AA10,BA$7,$B$9,$B$10,$B$11,$B$12,$B$13,$B$14,$B$15,$B$16,$B$17,$B$18,$B$25,$B$19,$B$23,$AJ$6,$AB$2,$AK$6,$B$24)</f>
        <v>143.84601692887838</v>
      </c>
      <c r="BB10" s="132">
        <f ca="1">_xll.Export_ParabolicVol_VIXLikeOption($F$12:$F$28,$G$12:$G$28,$AD10,$AA10,BB$7,$B$9,$B$10,$B$11,$B$12,$B$13,$B$14,$B$15,$B$16,$B$17,$B$18,$B$25,$B$19,$B$23,$AJ$6,$AB$2,$AK$6,$B$24)</f>
        <v>150.39388634434511</v>
      </c>
      <c r="BC10" s="132">
        <f ca="1">_xll.Export_ParabolicVol_VIXLikeOption($F$12:$F$28,$G$12:$G$28,$AD10,$AA10,BC$7,$B$9,$B$10,$B$11,$B$12,$B$13,$B$14,$B$15,$B$16,$B$17,$B$18,$B$25,$B$19,$B$23,$AJ$6,$AB$2,$AK$6,$B$24)</f>
        <v>156.9126095338944</v>
      </c>
      <c r="BD10" s="132">
        <f ca="1">_xll.Export_ParabolicVol_VIXLikeOption($F$12:$F$28,$G$12:$G$28,$AD10,$AA10,BD$7,$B$9,$B$10,$B$11,$B$12,$B$13,$B$14,$B$15,$B$16,$B$17,$B$18,$B$25,$B$19,$B$23,$AJ$6,$AB$2,$AK$6,$B$24)</f>
        <v>163.39344603677154</v>
      </c>
      <c r="BE10" s="132">
        <f ca="1">_xll.Export_ParabolicVol_VIXLikeOption($F$12:$F$28,$G$12:$G$28,$AD10,$AA10,BE$7,$B$9,$B$10,$B$11,$B$12,$B$13,$B$14,$B$15,$B$16,$B$17,$B$18,$B$25,$B$19,$B$23,$AJ$6,$AB$2,$AK$6,$B$24)</f>
        <v>169.82768062582971</v>
      </c>
      <c r="BF10" s="132">
        <f ca="1">_xll.Export_ParabolicVol_VIXLikeOption($F$12:$F$28,$G$12:$G$28,$AD10,$AA10,BF$7,$B$9,$B$10,$B$11,$B$12,$B$13,$B$14,$B$15,$B$16,$B$17,$B$18,$B$25,$B$19,$B$23,$AJ$6,$AB$2,$AK$6,$B$24)</f>
        <v>176.2066163539746</v>
      </c>
      <c r="BG10" s="132">
        <f ca="1">_xll.Export_ParabolicVol_VIXLikeOption($F$12:$F$28,$G$12:$G$28,$AD10,$AA10,BG$7,$B$9,$B$10,$B$11,$B$12,$B$13,$B$14,$B$15,$B$16,$B$17,$B$18,$B$25,$B$19,$B$23,$AJ$6,$AB$2,$AK$6,$B$24)</f>
        <v>182.52156392704714</v>
      </c>
      <c r="BH10" s="132">
        <f ca="1">_xll.Export_ParabolicVol_VIXLikeOption($F$12:$F$28,$G$12:$G$28,$AD10,$AA10,BH$7,$B$9,$B$10,$B$11,$B$12,$B$13,$B$14,$B$15,$B$16,$B$17,$B$18,$B$25,$B$19,$B$23,$AJ$6,$AB$2,$AK$6,$B$24)</f>
        <v>188.7638404507066</v>
      </c>
      <c r="BI10" s="132">
        <f ca="1">_xll.Export_ParabolicVol_VIXLikeOption($F$12:$F$28,$G$12:$G$28,$AD10,$AA10,BI$7,$B$9,$B$10,$B$11,$B$12,$B$13,$B$14,$B$15,$B$16,$B$17,$B$18,$B$25,$B$19,$B$23,$AJ$6,$AB$2,$AK$6,$B$24)</f>
        <v>194.92478342841281</v>
      </c>
      <c r="BJ10" s="132">
        <f ca="1">_xll.Export_ParabolicVol_VIXLikeOption($F$12:$F$28,$G$12:$G$28,$AD10,$AA10,BJ$7,$B$9,$B$10,$B$11,$B$12,$B$13,$B$14,$B$15,$B$16,$B$17,$B$18,$B$25,$B$19,$B$23,$AJ$6,$AB$2,$AK$6,$B$24)</f>
        <v>200.99578167355884</v>
      </c>
      <c r="BK10" s="137">
        <f ca="1">_xll.Export_ParabolicVol_VIXLikeOption($F$12:$F$28,$G$12:$G$28,$AD10,$AA10,BK$7,$B$9,$B$10,$B$11,$B$12,$B$13,$B$14,$B$15,$B$16,$B$17,$B$18,$B$25,$B$19,$B$23,$AJ$6,$AB$2,$AK$6,$B$24)</f>
        <v>206.96832238785515</v>
      </c>
    </row>
    <row r="11" spans="1:63" ht="15.75" thickBot="1">
      <c r="A11" s="1" t="s">
        <v>2</v>
      </c>
      <c r="B11" s="22">
        <v>0.6</v>
      </c>
      <c r="E11" s="78" t="s">
        <v>28</v>
      </c>
      <c r="F11" s="173" t="s">
        <v>29</v>
      </c>
      <c r="G11" s="10" t="s">
        <v>31</v>
      </c>
      <c r="I11" s="25" t="s">
        <v>29</v>
      </c>
      <c r="J11" s="25" t="s">
        <v>42</v>
      </c>
      <c r="K11" s="13" t="s">
        <v>39</v>
      </c>
      <c r="M11" s="17">
        <v>0.3</v>
      </c>
      <c r="N11" s="5">
        <f ca="1">_xll.Export_VarianceSwap_ForwardVariance($F$12:$F$29,$G$12:$G$29,M10,M11,$B$24)</f>
        <v>20.535681012463204</v>
      </c>
      <c r="P11" s="197"/>
      <c r="Q11" s="121">
        <v>17</v>
      </c>
      <c r="R11" s="126">
        <f ca="1">_xll.Export_ParabolicVol_VarianceSwapOption($B$9,$B$10,$B$11,$B$12,$B$13,$F$12:$F$29,$G$12:$G$29,R$7,$Q11,$R$2,$R$3,$B$14,$B$15,$B$16,$B$17,$B$18,$B$19,$B$23,$Q$5,$S$5,$B$24)</f>
        <v>285.79170461608754</v>
      </c>
      <c r="S11" s="122">
        <f ca="1">_xll.Export_ParabolicVol_VarianceSwapOption($B$9,$B$10,$B$11,$B$12,$B$13,$F$12:$F$29,$G$12:$G$29,S$7,$Q11,$R$2,$R$3,$B$14,$B$15,$B$16,$B$17,$B$18,$B$19,$B$23,$Q$5,$S$5,$B$24)</f>
        <v>285.65692796258861</v>
      </c>
      <c r="T11" s="122">
        <f ca="1">_xll.Export_ParabolicVol_VarianceSwapOption($B$9,$B$10,$B$11,$B$12,$B$13,$F$12:$F$29,$G$12:$G$29,T$7,$Q11,$R$2,$R$3,$B$14,$B$15,$B$16,$B$17,$B$18,$B$19,$B$23,$Q$5,$S$5,$B$24)</f>
        <v>283.55067395830838</v>
      </c>
      <c r="U11" s="122">
        <f ca="1">_xll.Export_ParabolicVol_VarianceSwapOption($B$9,$B$10,$B$11,$B$12,$B$13,$F$12:$F$29,$G$12:$G$29,U$7,$Q11,$R$2,$R$3,$B$14,$B$15,$B$16,$B$17,$B$18,$B$19,$B$23,$Q$5,$S$5,$B$24)</f>
        <v>281.35838412648326</v>
      </c>
      <c r="V11" s="127">
        <f ca="1">_xll.Export_ParabolicVol_VarianceSwapOption($B$9,$B$10,$B$11,$B$12,$B$13,$F$12:$F$29,$G$12:$G$29,V$7,$Q11,$R$2,$R$3,$B$14,$B$15,$B$16,$B$17,$B$18,$B$19,$B$23,$Q$5,$S$5,$B$24)</f>
        <v>278.72516306261531</v>
      </c>
      <c r="Z11" s="174">
        <f t="shared" ca="1" si="1"/>
        <v>41836</v>
      </c>
      <c r="AA11" s="12">
        <f ca="1">(Z11-$B$7)/365.25</f>
        <v>0.30116358658453113</v>
      </c>
      <c r="AB11" s="27">
        <v>3076</v>
      </c>
      <c r="AC11" s="20">
        <v>0</v>
      </c>
      <c r="AD11" s="16">
        <f ca="1">_xll.Export_VarianceSwap_VIXLike($F$12:$F$29,$G$12:$G$29,AA11,$AB$2,$AB$3,AB11,AC11,$B$24)</f>
        <v>20.296715540157038</v>
      </c>
      <c r="AF11" s="89">
        <v>20.25</v>
      </c>
      <c r="AG11" s="65">
        <v>20.25</v>
      </c>
      <c r="AH11" s="162">
        <v>41836</v>
      </c>
      <c r="AJ11" s="3">
        <f t="shared" ca="1" si="0"/>
        <v>41836</v>
      </c>
      <c r="AL11" s="136">
        <f ca="1">_xll.Export_ParabolicVol_VIXLikeOption($F$12:$F$28,$G$12:$G$28,$AD11,$AA11,AL$7,$B$9,$B$10,$B$11,$B$12,$B$13,$B$14,$B$15,$B$16,$B$17,$B$18,$B$25,$B$19,$B$23,$AJ$6,$AB$2,$AK$6,$B$24)</f>
        <v>-100</v>
      </c>
      <c r="AM11" s="132">
        <f ca="1">_xll.Export_ParabolicVol_VIXLikeOption($F$12:$F$28,$G$12:$G$28,$AD11,$AA11,AM$7,$B$9,$B$10,$B$11,$B$12,$B$13,$B$14,$B$15,$B$16,$B$17,$B$18,$B$25,$B$19,$B$23,$AJ$6,$AB$2,$AK$6,$B$24)</f>
        <v>34.180076095755922</v>
      </c>
      <c r="AN11" s="132">
        <f ca="1">_xll.Export_ParabolicVol_VIXLikeOption($F$12:$F$28,$G$12:$G$28,$AD11,$AA11,AN$7,$B$9,$B$10,$B$11,$B$12,$B$13,$B$14,$B$15,$B$16,$B$17,$B$18,$B$25,$B$19,$B$23,$AJ$6,$AB$2,$AK$6,$B$24)</f>
        <v>49.676263052645226</v>
      </c>
      <c r="AO11" s="132">
        <f ca="1">_xll.Export_ParabolicVol_VIXLikeOption($F$12:$F$28,$G$12:$G$28,$AD11,$AA11,AO$7,$B$9,$B$10,$B$11,$B$12,$B$13,$B$14,$B$15,$B$16,$B$17,$B$18,$B$25,$B$19,$B$23,$AJ$6,$AB$2,$AK$6,$B$24)</f>
        <v>59.078674515522856</v>
      </c>
      <c r="AP11" s="132">
        <f ca="1">_xll.Export_ParabolicVol_VIXLikeOption($F$12:$F$28,$G$12:$G$28,$AD11,$AA11,AP$7,$B$9,$B$10,$B$11,$B$12,$B$13,$B$14,$B$15,$B$16,$B$17,$B$18,$B$25,$B$19,$B$23,$AJ$6,$AB$2,$AK$6,$B$24)</f>
        <v>66.78579727144286</v>
      </c>
      <c r="AQ11" s="132">
        <f ca="1">_xll.Export_ParabolicVol_VIXLikeOption($F$12:$F$28,$G$12:$G$28,$AD11,$AA11,AQ$7,$B$9,$B$10,$B$11,$B$12,$B$13,$B$14,$B$15,$B$16,$B$17,$B$18,$B$25,$B$19,$B$23,$AJ$6,$AB$2,$AK$6,$B$24)</f>
        <v>73.754184920740926</v>
      </c>
      <c r="AR11" s="132">
        <f ca="1">_xll.Export_ParabolicVol_VIXLikeOption($F$12:$F$28,$G$12:$G$28,$AD11,$AA11,AR$7,$B$9,$B$10,$B$11,$B$12,$B$13,$B$14,$B$15,$B$16,$B$17,$B$18,$B$25,$B$19,$B$23,$AJ$6,$AB$2,$AK$6,$B$24)</f>
        <v>80.360154785507689</v>
      </c>
      <c r="AS11" s="132">
        <f ca="1">_xll.Export_ParabolicVol_VIXLikeOption($F$12:$F$28,$G$12:$G$28,$AD11,$AA11,AS$7,$B$9,$B$10,$B$11,$B$12,$B$13,$B$14,$B$15,$B$16,$B$17,$B$18,$B$25,$B$19,$B$23,$AJ$6,$AB$2,$AK$6,$B$24)</f>
        <v>86.781663060707785</v>
      </c>
      <c r="AT11" s="132">
        <f ca="1">_xll.Export_ParabolicVol_VIXLikeOption($F$12:$F$28,$G$12:$G$28,$AD11,$AA11,AT$7,$B$9,$B$10,$B$11,$B$12,$B$13,$B$14,$B$15,$B$16,$B$17,$B$18,$B$25,$B$19,$B$23,$AJ$6,$AB$2,$AK$6,$B$24)</f>
        <v>93.108878419053781</v>
      </c>
      <c r="AU11" s="132">
        <f ca="1">_xll.Export_ParabolicVol_VIXLikeOption($F$12:$F$28,$G$12:$G$28,$AD11,$AA11,AU$7,$B$9,$B$10,$B$11,$B$12,$B$13,$B$14,$B$15,$B$16,$B$17,$B$18,$B$25,$B$19,$B$23,$AJ$6,$AB$2,$AK$6,$B$24)</f>
        <v>99.387652818742794</v>
      </c>
      <c r="AV11" s="132">
        <f ca="1">_xll.Export_ParabolicVol_VIXLikeOption($F$12:$F$28,$G$12:$G$28,$AD11,$AA11,AV$7,$B$9,$B$10,$B$11,$B$12,$B$13,$B$14,$B$15,$B$16,$B$17,$B$18,$B$25,$B$19,$B$23,$AJ$6,$AB$2,$AK$6,$B$24)</f>
        <v>105.63983605658098</v>
      </c>
      <c r="AW11" s="132">
        <f ca="1">_xll.Export_ParabolicVol_VIXLikeOption($F$12:$F$28,$G$12:$G$28,$AD11,$AA11,AW$7,$B$9,$B$10,$B$11,$B$12,$B$13,$B$14,$B$15,$B$16,$B$17,$B$18,$B$25,$B$19,$B$23,$AJ$6,$AB$2,$AK$6,$B$24)</f>
        <v>111.873812590497</v>
      </c>
      <c r="AX11" s="132">
        <f ca="1">_xll.Export_ParabolicVol_VIXLikeOption($F$12:$F$28,$G$12:$G$28,$AD11,$AA11,AX$7,$B$9,$B$10,$B$11,$B$12,$B$13,$B$14,$B$15,$B$16,$B$17,$B$18,$B$25,$B$19,$B$23,$AJ$6,$AB$2,$AK$6,$B$24)</f>
        <v>118.09030885184637</v>
      </c>
      <c r="AY11" s="132">
        <f ca="1">_xll.Export_ParabolicVol_VIXLikeOption($F$12:$F$28,$G$12:$G$28,$AD11,$AA11,AY$7,$B$9,$B$10,$B$11,$B$12,$B$13,$B$14,$B$15,$B$16,$B$17,$B$18,$B$25,$B$19,$B$23,$AJ$6,$AB$2,$AK$6,$B$24)</f>
        <v>124.28569513585315</v>
      </c>
      <c r="AZ11" s="132">
        <f ca="1">_xll.Export_ParabolicVol_VIXLikeOption($F$12:$F$28,$G$12:$G$28,$AD11,$AA11,AZ$7,$B$9,$B$10,$B$11,$B$12,$B$13,$B$14,$B$15,$B$16,$B$17,$B$18,$B$25,$B$19,$B$23,$AJ$6,$AB$2,$AK$6,$B$24)</f>
        <v>130.45388345149902</v>
      </c>
      <c r="BA11" s="132">
        <f ca="1">_xll.Export_ParabolicVol_VIXLikeOption($F$12:$F$28,$G$12:$G$28,$AD11,$AA11,BA$7,$B$9,$B$10,$B$11,$B$12,$B$13,$B$14,$B$15,$B$16,$B$17,$B$18,$B$25,$B$19,$B$23,$AJ$6,$AB$2,$AK$6,$B$24)</f>
        <v>136.58741513270695</v>
      </c>
      <c r="BB11" s="132">
        <f ca="1">_xll.Export_ParabolicVol_VIXLikeOption($F$12:$F$28,$G$12:$G$28,$AD11,$AA11,BB$7,$B$9,$B$10,$B$11,$B$12,$B$13,$B$14,$B$15,$B$16,$B$17,$B$18,$B$25,$B$19,$B$23,$AJ$6,$AB$2,$AK$6,$B$24)</f>
        <v>142.67807701438602</v>
      </c>
      <c r="BC11" s="132">
        <f ca="1">_xll.Export_ParabolicVol_VIXLikeOption($F$12:$F$28,$G$12:$G$28,$AD11,$AA11,BC$7,$B$9,$B$10,$B$11,$B$12,$B$13,$B$14,$B$15,$B$16,$B$17,$B$18,$B$25,$B$19,$B$23,$AJ$6,$AB$2,$AK$6,$B$24)</f>
        <v>148.71724600593669</v>
      </c>
      <c r="BD11" s="132">
        <f ca="1">_xll.Export_ParabolicVol_VIXLikeOption($F$12:$F$28,$G$12:$G$28,$AD11,$AA11,BD$7,$B$9,$B$10,$B$11,$B$12,$B$13,$B$14,$B$15,$B$16,$B$17,$B$18,$B$25,$B$19,$B$23,$AJ$6,$AB$2,$AK$6,$B$24)</f>
        <v>154.69608171465558</v>
      </c>
      <c r="BE11" s="132">
        <f ca="1">_xll.Export_ParabolicVol_VIXLikeOption($F$12:$F$28,$G$12:$G$28,$AD11,$AA11,BE$7,$B$9,$B$10,$B$11,$B$12,$B$13,$B$14,$B$15,$B$16,$B$17,$B$18,$B$25,$B$19,$B$23,$AJ$6,$AB$2,$AK$6,$B$24)</f>
        <v>160.60563882406456</v>
      </c>
      <c r="BF11" s="132">
        <f ca="1">_xll.Export_ParabolicVol_VIXLikeOption($F$12:$F$28,$G$12:$G$28,$AD11,$AA11,BF$7,$B$9,$B$10,$B$11,$B$12,$B$13,$B$14,$B$15,$B$16,$B$17,$B$18,$B$25,$B$19,$B$23,$AJ$6,$AB$2,$AK$6,$B$24)</f>
        <v>166.43694168243326</v>
      </c>
      <c r="BG11" s="132">
        <f ca="1">_xll.Export_ParabolicVol_VIXLikeOption($F$12:$F$28,$G$12:$G$28,$AD11,$AA11,BG$7,$B$9,$B$10,$B$11,$B$12,$B$13,$B$14,$B$15,$B$16,$B$17,$B$18,$B$25,$B$19,$B$23,$AJ$6,$AB$2,$AK$6,$B$24)</f>
        <v>172.18104554770781</v>
      </c>
      <c r="BH11" s="132">
        <f ca="1">_xll.Export_ParabolicVol_VIXLikeOption($F$12:$F$28,$G$12:$G$28,$AD11,$AA11,BH$7,$B$9,$B$10,$B$11,$B$12,$B$13,$B$14,$B$15,$B$16,$B$17,$B$18,$B$25,$B$19,$B$23,$AJ$6,$AB$2,$AK$6,$B$24)</f>
        <v>177.82909781904942</v>
      </c>
      <c r="BI11" s="132">
        <f ca="1">_xll.Export_ParabolicVol_VIXLikeOption($F$12:$F$28,$G$12:$G$28,$AD11,$AA11,BI$7,$B$9,$B$10,$B$11,$B$12,$B$13,$B$14,$B$15,$B$16,$B$17,$B$18,$B$25,$B$19,$B$23,$AJ$6,$AB$2,$AK$6,$B$24)</f>
        <v>183.37240573490047</v>
      </c>
      <c r="BJ11" s="132">
        <f ca="1">_xll.Export_ParabolicVol_VIXLikeOption($F$12:$F$28,$G$12:$G$28,$AD11,$AA11,BJ$7,$B$9,$B$10,$B$11,$B$12,$B$13,$B$14,$B$15,$B$16,$B$17,$B$18,$B$25,$B$19,$B$23,$AJ$6,$AB$2,$AK$6,$B$24)</f>
        <v>188.80251281447343</v>
      </c>
      <c r="BK11" s="137">
        <f ca="1">_xll.Export_ParabolicVol_VIXLikeOption($F$12:$F$28,$G$12:$G$28,$AD11,$AA11,BK$7,$B$9,$B$10,$B$11,$B$12,$B$13,$B$14,$B$15,$B$16,$B$17,$B$18,$B$25,$B$19,$B$23,$AJ$6,$AB$2,$AK$6,$B$24)</f>
        <v>194.11128375991638</v>
      </c>
    </row>
    <row r="12" spans="1:63" ht="15.75" thickBot="1">
      <c r="A12" s="1" t="s">
        <v>3</v>
      </c>
      <c r="B12" s="22">
        <v>0.5</v>
      </c>
      <c r="E12" s="165">
        <v>41746</v>
      </c>
      <c r="F12" s="145">
        <f ca="1">I12*100</f>
        <v>17.406635326567503</v>
      </c>
      <c r="G12" s="12">
        <f ca="1">(E12-$B$7)/365.25</f>
        <v>5.4757015742642023E-2</v>
      </c>
      <c r="I12" s="175">
        <v>0.17406635326567502</v>
      </c>
      <c r="J12" s="170">
        <v>0.16689496859956854</v>
      </c>
      <c r="K12" s="91">
        <f ca="1">_xll.Export_ParabolicVol_VolSwap(0,G12,$B$9,$B$10,$B$11,$B$12,$B$13,$B$14,$B$15,$B$16,$B$17,$B$18,$F$12:$F$28,$G$12:$G$28,$B$25,$B$22,$B$23,$B$24)</f>
        <v>17.504938769092941</v>
      </c>
      <c r="M12" s="17">
        <v>0.4</v>
      </c>
      <c r="N12" s="5">
        <f ca="1">_xll.Export_VarianceSwap_ForwardVariance($F$12:$F$29,$G$12:$G$29,M11,M12,$B$24)</f>
        <v>20.7851843504477</v>
      </c>
      <c r="P12" s="197"/>
      <c r="Q12" s="121">
        <v>18</v>
      </c>
      <c r="R12" s="126">
        <f ca="1">_xll.Export_ParabolicVol_VarianceSwapOption($B$9,$B$10,$B$11,$B$12,$B$13,$F$12:$F$29,$G$12:$G$29,R$7,$Q12,$R$2,$R$3,$B$14,$B$15,$B$16,$B$17,$B$18,$B$19,$B$23,$Q$5,$S$5,$B$24)</f>
        <v>301.75265447390223</v>
      </c>
      <c r="S12" s="122">
        <f ca="1">_xll.Export_ParabolicVol_VarianceSwapOption($B$9,$B$10,$B$11,$B$12,$B$13,$F$12:$F$29,$G$12:$G$29,S$7,$Q12,$R$2,$R$3,$B$14,$B$15,$B$16,$B$17,$B$18,$B$19,$B$23,$Q$5,$S$5,$B$24)</f>
        <v>301.52866702965702</v>
      </c>
      <c r="T12" s="122">
        <f ca="1">_xll.Export_ParabolicVol_VarianceSwapOption($B$9,$B$10,$B$11,$B$12,$B$13,$F$12:$F$29,$G$12:$G$29,T$7,$Q12,$R$2,$R$3,$B$14,$B$15,$B$16,$B$17,$B$18,$B$19,$B$23,$Q$5,$S$5,$B$24)</f>
        <v>299.29387787438958</v>
      </c>
      <c r="U12" s="122">
        <f ca="1">_xll.Export_ParabolicVol_VarianceSwapOption($B$9,$B$10,$B$11,$B$12,$B$13,$F$12:$F$29,$G$12:$G$29,U$7,$Q12,$R$2,$R$3,$B$14,$B$15,$B$16,$B$17,$B$18,$B$19,$B$23,$Q$5,$S$5,$B$24)</f>
        <v>296.98967251802588</v>
      </c>
      <c r="V12" s="127">
        <f ca="1">_xll.Export_ParabolicVol_VarianceSwapOption($B$9,$B$10,$B$11,$B$12,$B$13,$F$12:$F$29,$G$12:$G$29,V$7,$Q12,$R$2,$R$3,$B$14,$B$15,$B$16,$B$17,$B$18,$B$19,$B$23,$Q$5,$S$5,$B$24)</f>
        <v>294.22423033137426</v>
      </c>
      <c r="Z12" s="174">
        <f t="shared" ca="1" si="1"/>
        <v>41871</v>
      </c>
      <c r="AA12" s="12">
        <f ca="1">(Z12-$B$7)/365.25</f>
        <v>0.39698836413415467</v>
      </c>
      <c r="AB12" s="27">
        <v>3076</v>
      </c>
      <c r="AC12" s="20">
        <v>0</v>
      </c>
      <c r="AD12" s="16">
        <f ca="1">_xll.Export_VarianceSwap_VIXLike($F$12:$F$29,$G$12:$G$29,AA12,$AB$2,$AB$3,AB12,AC12,$B$24)</f>
        <v>20.631519371157427</v>
      </c>
      <c r="AF12" s="89">
        <v>20.55</v>
      </c>
      <c r="AG12" s="65">
        <v>20.55</v>
      </c>
      <c r="AH12" s="162">
        <v>41871</v>
      </c>
      <c r="AJ12" s="3">
        <f t="shared" ca="1" si="0"/>
        <v>41871</v>
      </c>
      <c r="AL12" s="136">
        <f ca="1">_xll.Export_ParabolicVol_VIXLikeOption($F$12:$F$28,$G$12:$G$28,$AD12,$AA12,AL$7,$B$9,$B$10,$B$11,$B$12,$B$13,$B$14,$B$15,$B$16,$B$17,$B$18,$B$25,$B$19,$B$23,$AJ$6,$AB$2,$AK$6,$B$24)</f>
        <v>-100</v>
      </c>
      <c r="AM12" s="132">
        <f ca="1">_xll.Export_ParabolicVol_VIXLikeOption($F$12:$F$28,$G$12:$G$28,$AD12,$AA12,AM$7,$B$9,$B$10,$B$11,$B$12,$B$13,$B$14,$B$15,$B$16,$B$17,$B$18,$B$25,$B$19,$B$23,$AJ$6,$AB$2,$AK$6,$B$24)</f>
        <v>32.21035867743889</v>
      </c>
      <c r="AN12" s="132">
        <f ca="1">_xll.Export_ParabolicVol_VIXLikeOption($F$12:$F$28,$G$12:$G$28,$AD12,$AA12,AN$7,$B$9,$B$10,$B$11,$B$12,$B$13,$B$14,$B$15,$B$16,$B$17,$B$18,$B$25,$B$19,$B$23,$AJ$6,$AB$2,$AK$6,$B$24)</f>
        <v>47.014810303693693</v>
      </c>
      <c r="AO12" s="132">
        <f ca="1">_xll.Export_ParabolicVol_VIXLikeOption($F$12:$F$28,$G$12:$G$28,$AD12,$AA12,AO$7,$B$9,$B$10,$B$11,$B$12,$B$13,$B$14,$B$15,$B$16,$B$17,$B$18,$B$25,$B$19,$B$23,$AJ$6,$AB$2,$AK$6,$B$24)</f>
        <v>56.175469730277186</v>
      </c>
      <c r="AP12" s="132">
        <f ca="1">_xll.Export_ParabolicVol_VIXLikeOption($F$12:$F$28,$G$12:$G$28,$AD12,$AA12,AP$7,$B$9,$B$10,$B$11,$B$12,$B$13,$B$14,$B$15,$B$16,$B$17,$B$18,$B$25,$B$19,$B$23,$AJ$6,$AB$2,$AK$6,$B$24)</f>
        <v>63.717260992300794</v>
      </c>
      <c r="AQ12" s="132">
        <f ca="1">_xll.Export_ParabolicVol_VIXLikeOption($F$12:$F$28,$G$12:$G$28,$AD12,$AA12,AQ$7,$B$9,$B$10,$B$11,$B$12,$B$13,$B$14,$B$15,$B$16,$B$17,$B$18,$B$25,$B$19,$B$23,$AJ$6,$AB$2,$AK$6,$B$24)</f>
        <v>70.528638292323052</v>
      </c>
      <c r="AR12" s="132">
        <f ca="1">_xll.Export_ParabolicVol_VIXLikeOption($F$12:$F$28,$G$12:$G$28,$AD12,$AA12,AR$7,$B$9,$B$10,$B$11,$B$12,$B$13,$B$14,$B$15,$B$16,$B$17,$B$18,$B$25,$B$19,$B$23,$AJ$6,$AB$2,$AK$6,$B$24)</f>
        <v>76.962092577476639</v>
      </c>
      <c r="AS12" s="132">
        <f ca="1">_xll.Export_ParabolicVol_VIXLikeOption($F$12:$F$28,$G$12:$G$28,$AD12,$AA12,AS$7,$B$9,$B$10,$B$11,$B$12,$B$13,$B$14,$B$15,$B$16,$B$17,$B$18,$B$25,$B$19,$B$23,$AJ$6,$AB$2,$AK$6,$B$24)</f>
        <v>83.186014610903968</v>
      </c>
      <c r="AT12" s="132">
        <f ca="1">_xll.Export_ParabolicVol_VIXLikeOption($F$12:$F$28,$G$12:$G$28,$AD12,$AA12,AT$7,$B$9,$B$10,$B$11,$B$12,$B$13,$B$14,$B$15,$B$16,$B$17,$B$18,$B$25,$B$19,$B$23,$AJ$6,$AB$2,$AK$6,$B$24)</f>
        <v>89.28699441135312</v>
      </c>
      <c r="AU12" s="132">
        <f ca="1">_xll.Export_ParabolicVol_VIXLikeOption($F$12:$F$28,$G$12:$G$28,$AD12,$AA12,AU$7,$B$9,$B$10,$B$11,$B$12,$B$13,$B$14,$B$15,$B$16,$B$17,$B$18,$B$25,$B$19,$B$23,$AJ$6,$AB$2,$AK$6,$B$24)</f>
        <v>95.310085368109497</v>
      </c>
      <c r="AV12" s="132">
        <f ca="1">_xll.Export_ParabolicVol_VIXLikeOption($F$12:$F$28,$G$12:$G$28,$AD12,$AA12,AV$7,$B$9,$B$10,$B$11,$B$12,$B$13,$B$14,$B$15,$B$16,$B$17,$B$18,$B$25,$B$19,$B$23,$AJ$6,$AB$2,$AK$6,$B$24)</f>
        <v>101.27760718897892</v>
      </c>
      <c r="AW12" s="132">
        <f ca="1">_xll.Export_ParabolicVol_VIXLikeOption($F$12:$F$28,$G$12:$G$28,$AD12,$AA12,AW$7,$B$9,$B$10,$B$11,$B$12,$B$13,$B$14,$B$15,$B$16,$B$17,$B$18,$B$25,$B$19,$B$23,$AJ$6,$AB$2,$AK$6,$B$24)</f>
        <v>107.19889448195225</v>
      </c>
      <c r="AX12" s="132">
        <f ca="1">_xll.Export_ParabolicVol_VIXLikeOption($F$12:$F$28,$G$12:$G$28,$AD12,$AA12,AX$7,$B$9,$B$10,$B$11,$B$12,$B$13,$B$14,$B$15,$B$16,$B$17,$B$18,$B$25,$B$19,$B$23,$AJ$6,$AB$2,$AK$6,$B$24)</f>
        <v>113.07568521964852</v>
      </c>
      <c r="AY12" s="132">
        <f ca="1">_xll.Export_ParabolicVol_VIXLikeOption($F$12:$F$28,$G$12:$G$28,$AD12,$AA12,AY$7,$B$9,$B$10,$B$11,$B$12,$B$13,$B$14,$B$15,$B$16,$B$17,$B$18,$B$25,$B$19,$B$23,$AJ$6,$AB$2,$AK$6,$B$24)</f>
        <v>118.90521465082098</v>
      </c>
      <c r="AZ12" s="132">
        <f ca="1">_xll.Export_ParabolicVol_VIXLikeOption($F$12:$F$28,$G$12:$G$28,$AD12,$AA12,AZ$7,$B$9,$B$10,$B$11,$B$12,$B$13,$B$14,$B$15,$B$16,$B$17,$B$18,$B$25,$B$19,$B$23,$AJ$6,$AB$2,$AK$6,$B$24)</f>
        <v>124.6820312857094</v>
      </c>
      <c r="BA12" s="132">
        <f ca="1">_xll.Export_ParabolicVol_VIXLikeOption($F$12:$F$28,$G$12:$G$28,$AD12,$AA12,BA$7,$B$9,$B$10,$B$11,$B$12,$B$13,$B$14,$B$15,$B$16,$B$17,$B$18,$B$25,$B$19,$B$23,$AJ$6,$AB$2,$AK$6,$B$24)</f>
        <v>130.3990778498723</v>
      </c>
      <c r="BB12" s="132">
        <f ca="1">_xll.Export_ParabolicVol_VIXLikeOption($F$12:$F$28,$G$12:$G$28,$AD12,$AA12,BB$7,$B$9,$B$10,$B$11,$B$12,$B$13,$B$14,$B$15,$B$16,$B$17,$B$18,$B$25,$B$19,$B$23,$AJ$6,$AB$2,$AK$6,$B$24)</f>
        <v>136.0483438344674</v>
      </c>
      <c r="BC12" s="132">
        <f ca="1">_xll.Export_ParabolicVol_VIXLikeOption($F$12:$F$28,$G$12:$G$28,$AD12,$AA12,BC$7,$B$9,$B$10,$B$11,$B$12,$B$13,$B$14,$B$15,$B$16,$B$17,$B$18,$B$25,$B$19,$B$23,$AJ$6,$AB$2,$AK$6,$B$24)</f>
        <v>141.62126901861626</v>
      </c>
      <c r="BD12" s="132">
        <f ca="1">_xll.Export_ParabolicVol_VIXLikeOption($F$12:$F$28,$G$12:$G$28,$AD12,$AA12,BD$7,$B$9,$B$10,$B$11,$B$12,$B$13,$B$14,$B$15,$B$16,$B$17,$B$18,$B$25,$B$19,$B$23,$AJ$6,$AB$2,$AK$6,$B$24)</f>
        <v>147.10900484041773</v>
      </c>
      <c r="BE12" s="132">
        <f ca="1">_xll.Export_ParabolicVol_VIXLikeOption($F$12:$F$28,$G$12:$G$28,$AD12,$AA12,BE$7,$B$9,$B$10,$B$11,$B$12,$B$13,$B$14,$B$15,$B$16,$B$17,$B$18,$B$25,$B$19,$B$23,$AJ$6,$AB$2,$AK$6,$B$24)</f>
        <v>152.50259755933868</v>
      </c>
      <c r="BF12" s="132">
        <f ca="1">_xll.Export_ParabolicVol_VIXLikeOption($F$12:$F$28,$G$12:$G$28,$AD12,$AA12,BF$7,$B$9,$B$10,$B$11,$B$12,$B$13,$B$14,$B$15,$B$16,$B$17,$B$18,$B$25,$B$19,$B$23,$AJ$6,$AB$2,$AK$6,$B$24)</f>
        <v>157.7931310722322</v>
      </c>
      <c r="BG12" s="132">
        <f ca="1">_xll.Export_ParabolicVol_VIXLikeOption($F$12:$F$28,$G$12:$G$28,$AD12,$AA12,BG$7,$B$9,$B$10,$B$11,$B$12,$B$13,$B$14,$B$15,$B$16,$B$17,$B$18,$B$25,$B$19,$B$23,$AJ$6,$AB$2,$AK$6,$B$24)</f>
        <v>162.97185114188261</v>
      </c>
      <c r="BH12" s="132">
        <f ca="1">_xll.Export_ParabolicVol_VIXLikeOption($F$12:$F$28,$G$12:$G$28,$AD12,$AA12,BH$7,$B$9,$B$10,$B$11,$B$12,$B$13,$B$14,$B$15,$B$16,$B$17,$B$18,$B$25,$B$19,$B$23,$AJ$6,$AB$2,$AK$6,$B$24)</f>
        <v>168.03028275094286</v>
      </c>
      <c r="BI12" s="132">
        <f ca="1">_xll.Export_ParabolicVol_VIXLikeOption($F$12:$F$28,$G$12:$G$28,$AD12,$AA12,BI$7,$B$9,$B$10,$B$11,$B$12,$B$13,$B$14,$B$15,$B$16,$B$17,$B$18,$B$25,$B$19,$B$23,$AJ$6,$AB$2,$AK$6,$B$24)</f>
        <v>172.96034598996971</v>
      </c>
      <c r="BJ12" s="132">
        <f ca="1">_xll.Export_ParabolicVol_VIXLikeOption($F$12:$F$28,$G$12:$G$28,$AD12,$AA12,BJ$7,$B$9,$B$10,$B$11,$B$12,$B$13,$B$14,$B$15,$B$16,$B$17,$B$18,$B$25,$B$19,$B$23,$AJ$6,$AB$2,$AK$6,$B$24)</f>
        <v>177.75447192925679</v>
      </c>
      <c r="BK12" s="137">
        <f ca="1">_xll.Export_ParabolicVol_VIXLikeOption($F$12:$F$28,$G$12:$G$28,$AD12,$AA12,BK$7,$B$9,$B$10,$B$11,$B$12,$B$13,$B$14,$B$15,$B$16,$B$17,$B$18,$B$25,$B$19,$B$23,$AJ$6,$AB$2,$AK$6,$B$24)</f>
        <v>182.40571746002053</v>
      </c>
    </row>
    <row r="13" spans="1:63" ht="15.75" thickBot="1">
      <c r="A13" s="1" t="s">
        <v>4</v>
      </c>
      <c r="B13" s="22">
        <v>1</v>
      </c>
      <c r="E13" s="165">
        <v>41775</v>
      </c>
      <c r="F13" s="145">
        <f t="shared" ref="F13:F28" ca="1" si="2">I13*100</f>
        <v>18.35664904352398</v>
      </c>
      <c r="G13" s="12">
        <f ca="1">(E13-$B$7)/365.25</f>
        <v>0.13415468856947296</v>
      </c>
      <c r="I13" s="175">
        <v>0.18356649043523982</v>
      </c>
      <c r="J13" s="170">
        <v>0.16798905232215386</v>
      </c>
      <c r="K13" s="91">
        <f ca="1">_xll.Export_ParabolicVol_VolSwap(0,G13,$B$9,$B$10,$B$11,$B$12,$B$13,$B$14,$B$15,$B$16,$B$17,$B$18,$F$12:$F$28,$G$12:$G$28,$B$25,$B$22,$B$23,$B$24)</f>
        <v>17.614319802635915</v>
      </c>
      <c r="M13" s="17">
        <v>0.5</v>
      </c>
      <c r="N13" s="5">
        <f ca="1">_xll.Export_VarianceSwap_ForwardVariance($F$12:$F$29,$G$12:$G$29,M12,M13,$B$24)</f>
        <v>21.018537397967904</v>
      </c>
      <c r="P13" s="197"/>
      <c r="Q13" s="121">
        <v>19</v>
      </c>
      <c r="R13" s="126">
        <f ca="1">_xll.Export_ParabolicVol_VarianceSwapOption($B$9,$B$10,$B$11,$B$12,$B$13,$F$12:$F$29,$G$12:$G$29,R$7,$Q13,$R$2,$R$3,$B$14,$B$15,$B$16,$B$17,$B$18,$B$19,$B$23,$Q$5,$S$5,$B$24)</f>
        <v>317.64671360378009</v>
      </c>
      <c r="S13" s="122">
        <f ca="1">_xll.Export_ParabolicVol_VarianceSwapOption($B$9,$B$10,$B$11,$B$12,$B$13,$F$12:$F$29,$G$12:$G$29,S$7,$Q13,$R$2,$R$3,$B$14,$B$15,$B$16,$B$17,$B$18,$B$19,$B$23,$Q$5,$S$5,$B$24)</f>
        <v>317.33380552212742</v>
      </c>
      <c r="T13" s="122">
        <f ca="1">_xll.Export_ParabolicVol_VarianceSwapOption($B$9,$B$10,$B$11,$B$12,$B$13,$F$12:$F$29,$G$12:$G$29,T$7,$Q13,$R$2,$R$3,$B$14,$B$15,$B$16,$B$17,$B$18,$B$19,$B$23,$Q$5,$S$5,$B$24)</f>
        <v>314.97066594464701</v>
      </c>
      <c r="U13" s="122">
        <f ca="1">_xll.Export_ParabolicVol_VarianceSwapOption($B$9,$B$10,$B$11,$B$12,$B$13,$F$12:$F$29,$G$12:$G$29,U$7,$Q13,$R$2,$R$3,$B$14,$B$15,$B$16,$B$17,$B$18,$B$19,$B$23,$Q$5,$S$5,$B$24)</f>
        <v>312.55470039413058</v>
      </c>
      <c r="V13" s="127">
        <f ca="1">_xll.Export_ParabolicVol_VarianceSwapOption($B$9,$B$10,$B$11,$B$12,$B$13,$F$12:$F$29,$G$12:$G$29,V$7,$Q13,$R$2,$R$3,$B$14,$B$15,$B$16,$B$17,$B$18,$B$19,$B$23,$Q$5,$S$5,$B$24)</f>
        <v>309.65729545310535</v>
      </c>
      <c r="Z13" s="174">
        <f t="shared" ca="1" si="1"/>
        <v>41899</v>
      </c>
      <c r="AA13" s="12">
        <f ca="1">(Z13-$B$7)/365.25</f>
        <v>0.47364818617385351</v>
      </c>
      <c r="AB13" s="27">
        <v>3079</v>
      </c>
      <c r="AC13" s="20">
        <v>-30</v>
      </c>
      <c r="AD13" s="16">
        <f ca="1">_xll.Export_VarianceSwap_VIXLike($F$12:$F$29,$G$12:$G$29,AA13,$AB$2,$AB$3,AB13,AC13,$B$24)</f>
        <v>20.674030271184765</v>
      </c>
      <c r="AF13" s="89">
        <v>20.75</v>
      </c>
      <c r="AG13" s="65">
        <v>20.75</v>
      </c>
      <c r="AH13" s="162">
        <v>41899</v>
      </c>
      <c r="AJ13" s="3">
        <f t="shared" ca="1" si="0"/>
        <v>41899</v>
      </c>
      <c r="AL13" s="136">
        <f ca="1">_xll.Export_ParabolicVol_VIXLikeOption($F$12:$F$28,$G$12:$G$28,$AD13,$AA13,AL$7,$B$9,$B$10,$B$11,$B$12,$B$13,$B$14,$B$15,$B$16,$B$17,$B$18,$B$25,$B$19,$B$23,$AJ$6,$AB$2,$AK$6,$B$24)</f>
        <v>-100</v>
      </c>
      <c r="AM13" s="132">
        <f ca="1">_xll.Export_ParabolicVol_VIXLikeOption($F$12:$F$28,$G$12:$G$28,$AD13,$AA13,AM$7,$B$9,$B$10,$B$11,$B$12,$B$13,$B$14,$B$15,$B$16,$B$17,$B$18,$B$25,$B$19,$B$23,$AJ$6,$AB$2,$AK$6,$B$24)</f>
        <v>33.876761073466199</v>
      </c>
      <c r="AN13" s="132">
        <f ca="1">_xll.Export_ParabolicVol_VIXLikeOption($F$12:$F$28,$G$12:$G$28,$AD13,$AA13,AN$7,$B$9,$B$10,$B$11,$B$12,$B$13,$B$14,$B$15,$B$16,$B$17,$B$18,$B$25,$B$19,$B$23,$AJ$6,$AB$2,$AK$6,$B$24)</f>
        <v>46.834240177985784</v>
      </c>
      <c r="AO13" s="132">
        <f ca="1">_xll.Export_ParabolicVol_VIXLikeOption($F$12:$F$28,$G$12:$G$28,$AD13,$AA13,AO$7,$B$9,$B$10,$B$11,$B$12,$B$13,$B$14,$B$15,$B$16,$B$17,$B$18,$B$25,$B$19,$B$23,$AJ$6,$AB$2,$AK$6,$B$24)</f>
        <v>55.547916448843658</v>
      </c>
      <c r="AP13" s="132">
        <f ca="1">_xll.Export_ParabolicVol_VIXLikeOption($F$12:$F$28,$G$12:$G$28,$AD13,$AA13,AP$7,$B$9,$B$10,$B$11,$B$12,$B$13,$B$14,$B$15,$B$16,$B$17,$B$18,$B$25,$B$19,$B$23,$AJ$6,$AB$2,$AK$6,$B$24)</f>
        <v>62.868638524154662</v>
      </c>
      <c r="AQ13" s="132">
        <f ca="1">_xll.Export_ParabolicVol_VIXLikeOption($F$12:$F$28,$G$12:$G$28,$AD13,$AA13,AQ$7,$B$9,$B$10,$B$11,$B$12,$B$13,$B$14,$B$15,$B$16,$B$17,$B$18,$B$25,$B$19,$B$23,$AJ$6,$AB$2,$AK$6,$B$24)</f>
        <v>69.530490555134151</v>
      </c>
      <c r="AR13" s="132">
        <f ca="1">_xll.Export_ParabolicVol_VIXLikeOption($F$12:$F$28,$G$12:$G$28,$AD13,$AA13,AR$7,$B$9,$B$10,$B$11,$B$12,$B$13,$B$14,$B$15,$B$16,$B$17,$B$18,$B$25,$B$19,$B$23,$AJ$6,$AB$2,$AK$6,$B$24)</f>
        <v>75.836510033368114</v>
      </c>
      <c r="AS13" s="132">
        <f ca="1">_xll.Export_ParabolicVol_VIXLikeOption($F$12:$F$28,$G$12:$G$28,$AD13,$AA13,AS$7,$B$9,$B$10,$B$11,$B$12,$B$13,$B$14,$B$15,$B$16,$B$17,$B$18,$B$25,$B$19,$B$23,$AJ$6,$AB$2,$AK$6,$B$24)</f>
        <v>81.934081373002883</v>
      </c>
      <c r="AT13" s="132">
        <f ca="1">_xll.Export_ParabolicVol_VIXLikeOption($F$12:$F$28,$G$12:$G$28,$AD13,$AA13,AT$7,$B$9,$B$10,$B$11,$B$12,$B$13,$B$14,$B$15,$B$16,$B$17,$B$18,$B$25,$B$19,$B$23,$AJ$6,$AB$2,$AK$6,$B$24)</f>
        <v>87.899673596478777</v>
      </c>
      <c r="AU13" s="132">
        <f ca="1">_xll.Export_ParabolicVol_VIXLikeOption($F$12:$F$28,$G$12:$G$28,$AD13,$AA13,AU$7,$B$9,$B$10,$B$11,$B$12,$B$13,$B$14,$B$15,$B$16,$B$17,$B$18,$B$25,$B$19,$B$23,$AJ$6,$AB$2,$AK$6,$B$24)</f>
        <v>93.773186353395886</v>
      </c>
      <c r="AV13" s="132">
        <f ca="1">_xll.Export_ParabolicVol_VIXLikeOption($F$12:$F$28,$G$12:$G$28,$AD13,$AA13,AV$7,$B$9,$B$10,$B$11,$B$12,$B$13,$B$14,$B$15,$B$16,$B$17,$B$18,$B$25,$B$19,$B$23,$AJ$6,$AB$2,$AK$6,$B$24)</f>
        <v>99.574262168156793</v>
      </c>
      <c r="AW13" s="132">
        <f ca="1">_xll.Export_ParabolicVol_VIXLikeOption($F$12:$F$28,$G$12:$G$28,$AD13,$AA13,AW$7,$B$9,$B$10,$B$11,$B$12,$B$13,$B$14,$B$15,$B$16,$B$17,$B$18,$B$25,$B$19,$B$23,$AJ$6,$AB$2,$AK$6,$B$24)</f>
        <v>105.31083221403918</v>
      </c>
      <c r="AX13" s="132">
        <f ca="1">_xll.Export_ParabolicVol_VIXLikeOption($F$12:$F$28,$G$12:$G$28,$AD13,$AA13,AX$7,$B$9,$B$10,$B$11,$B$12,$B$13,$B$14,$B$15,$B$16,$B$17,$B$18,$B$25,$B$19,$B$23,$AJ$6,$AB$2,$AK$6,$B$24)</f>
        <v>110.98387865535277</v>
      </c>
      <c r="AY13" s="132">
        <f ca="1">_xll.Export_ParabolicVol_VIXLikeOption($F$12:$F$28,$G$12:$G$28,$AD13,$AA13,AY$7,$B$9,$B$10,$B$11,$B$12,$B$13,$B$14,$B$15,$B$16,$B$17,$B$18,$B$25,$B$19,$B$23,$AJ$6,$AB$2,$AK$6,$B$24)</f>
        <v>116.59019571244222</v>
      </c>
      <c r="AZ13" s="132">
        <f ca="1">_xll.Export_ParabolicVol_VIXLikeOption($F$12:$F$28,$G$12:$G$28,$AD13,$AA13,AZ$7,$B$9,$B$10,$B$11,$B$12,$B$13,$B$14,$B$15,$B$16,$B$17,$B$18,$B$25,$B$19,$B$23,$AJ$6,$AB$2,$AK$6,$B$24)</f>
        <v>122.12403504911006</v>
      </c>
      <c r="BA13" s="132">
        <f ca="1">_xll.Export_ParabolicVol_VIXLikeOption($F$12:$F$28,$G$12:$G$28,$AD13,$AA13,BA$7,$B$9,$B$10,$B$11,$B$12,$B$13,$B$14,$B$15,$B$16,$B$17,$B$18,$B$25,$B$19,$B$23,$AJ$6,$AB$2,$AK$6,$B$24)</f>
        <v>127.57811015921403</v>
      </c>
      <c r="BB13" s="132">
        <f ca="1">_xll.Export_ParabolicVol_VIXLikeOption($F$12:$F$28,$G$12:$G$28,$AD13,$AA13,BB$7,$B$9,$B$10,$B$11,$B$12,$B$13,$B$14,$B$15,$B$16,$B$17,$B$18,$B$25,$B$19,$B$23,$AJ$6,$AB$2,$AK$6,$B$24)</f>
        <v>132.94422768700315</v>
      </c>
      <c r="BC13" s="132">
        <f ca="1">_xll.Export_ParabolicVol_VIXLikeOption($F$12:$F$28,$G$12:$G$28,$AD13,$AA13,BC$7,$B$9,$B$10,$B$11,$B$12,$B$13,$B$14,$B$15,$B$16,$B$17,$B$18,$B$25,$B$19,$B$23,$AJ$6,$AB$2,$AK$6,$B$24)</f>
        <v>138.21370185908498</v>
      </c>
      <c r="BD13" s="132">
        <f ca="1">_xll.Export_ParabolicVol_VIXLikeOption($F$12:$F$28,$G$12:$G$28,$AD13,$AA13,BD$7,$B$9,$B$10,$B$11,$B$12,$B$13,$B$14,$B$15,$B$16,$B$17,$B$18,$B$25,$B$19,$B$23,$AJ$6,$AB$2,$AK$6,$B$24)</f>
        <v>143.37764450433949</v>
      </c>
      <c r="BE13" s="132">
        <f ca="1">_xll.Export_ParabolicVol_VIXLikeOption($F$12:$F$28,$G$12:$G$28,$AD13,$AA13,BE$7,$B$9,$B$10,$B$11,$B$12,$B$13,$B$14,$B$15,$B$16,$B$17,$B$18,$B$25,$B$19,$B$23,$AJ$6,$AB$2,$AK$6,$B$24)</f>
        <v>148.42718542921907</v>
      </c>
      <c r="BF13" s="132">
        <f ca="1">_xll.Export_ParabolicVol_VIXLikeOption($F$12:$F$28,$G$12:$G$28,$AD13,$AA13,BF$7,$B$9,$B$10,$B$11,$B$12,$B$13,$B$14,$B$15,$B$16,$B$17,$B$18,$B$25,$B$19,$B$23,$AJ$6,$AB$2,$AK$6,$B$24)</f>
        <v>153.35365499664749</v>
      </c>
      <c r="BG13" s="132">
        <f ca="1">_xll.Export_ParabolicVol_VIXLikeOption($F$12:$F$28,$G$12:$G$28,$AD13,$AA13,BG$7,$B$9,$B$10,$B$11,$B$12,$B$13,$B$14,$B$15,$B$16,$B$17,$B$18,$B$25,$B$19,$B$23,$AJ$6,$AB$2,$AK$6,$B$24)</f>
        <v>158.14874657177867</v>
      </c>
      <c r="BH13" s="132">
        <f ca="1">_xll.Export_ParabolicVol_VIXLikeOption($F$12:$F$28,$G$12:$G$28,$AD13,$AA13,BH$7,$B$9,$B$10,$B$11,$B$12,$B$13,$B$14,$B$15,$B$16,$B$17,$B$18,$B$25,$B$19,$B$23,$AJ$6,$AB$2,$AK$6,$B$24)</f>
        <v>162.80466761832128</v>
      </c>
      <c r="BI13" s="132">
        <f ca="1">_xll.Export_ParabolicVol_VIXLikeOption($F$12:$F$28,$G$12:$G$28,$AD13,$AA13,BI$7,$B$9,$B$10,$B$11,$B$12,$B$13,$B$14,$B$15,$B$16,$B$17,$B$18,$B$25,$B$19,$B$23,$AJ$6,$AB$2,$AK$6,$B$24)</f>
        <v>167.31428265154514</v>
      </c>
      <c r="BJ13" s="132">
        <f ca="1">_xll.Export_ParabolicVol_VIXLikeOption($F$12:$F$28,$G$12:$G$28,$AD13,$AA13,BJ$7,$B$9,$B$10,$B$11,$B$12,$B$13,$B$14,$B$15,$B$16,$B$17,$B$18,$B$25,$B$19,$B$23,$AJ$6,$AB$2,$AK$6,$B$24)</f>
        <v>171.67124778605472</v>
      </c>
      <c r="BK13" s="137">
        <f ca="1">_xll.Export_ParabolicVol_VIXLikeOption($F$12:$F$28,$G$12:$G$28,$AD13,$AA13,BK$7,$B$9,$B$10,$B$11,$B$12,$B$13,$B$14,$B$15,$B$16,$B$17,$B$18,$B$25,$B$19,$B$23,$AJ$6,$AB$2,$AK$6,$B$24)</f>
        <v>175.87013454164665</v>
      </c>
    </row>
    <row r="14" spans="1:63" ht="15.75" thickBot="1">
      <c r="A14" s="1" t="s">
        <v>5</v>
      </c>
      <c r="B14" s="22">
        <v>1.8</v>
      </c>
      <c r="E14" s="165">
        <v>41810</v>
      </c>
      <c r="F14" s="145">
        <f t="shared" ca="1" si="2"/>
        <v>19.253302066375031</v>
      </c>
      <c r="G14" s="12">
        <f ca="1">(E14-$B$7)/365.25</f>
        <v>0.2299794661190965</v>
      </c>
      <c r="I14" s="175">
        <v>0.1925330206637503</v>
      </c>
      <c r="J14" s="170">
        <v>0.17238246400024182</v>
      </c>
      <c r="K14" s="91">
        <f ca="1">_xll.Export_ParabolicVol_VolSwap(0,G14,$B$9,$B$10,$B$11,$B$12,$B$13,$B$14,$B$15,$B$16,$B$17,$B$18,$F$12:$F$28,$G$12:$G$28,$B$25,$B$22,$B$23,$B$24)</f>
        <v>18.225564792125802</v>
      </c>
      <c r="M14" s="17">
        <v>0.6</v>
      </c>
      <c r="N14" s="5">
        <f ca="1">_xll.Export_VarianceSwap_ForwardVariance($F$12:$F$29,$G$12:$G$29,M13,M14,$B$24)</f>
        <v>21.382154114955792</v>
      </c>
      <c r="P14" s="197"/>
      <c r="Q14" s="121">
        <v>20</v>
      </c>
      <c r="R14" s="126">
        <f ca="1">_xll.Export_ParabolicVol_VarianceSwapOption($B$9,$B$10,$B$11,$B$12,$B$13,$F$12:$F$29,$G$12:$G$29,R$7,$Q14,$R$2,$R$3,$B$14,$B$15,$B$16,$B$17,$B$18,$B$19,$B$23,$Q$5,$S$5,$B$24)</f>
        <v>333.47388026417104</v>
      </c>
      <c r="S14" s="122">
        <f ca="1">_xll.Export_ParabolicVol_VarianceSwapOption($B$9,$B$10,$B$11,$B$12,$B$13,$F$12:$F$29,$G$12:$G$29,S$7,$Q14,$R$2,$R$3,$B$14,$B$15,$B$16,$B$17,$B$18,$B$19,$B$23,$Q$5,$S$5,$B$24)</f>
        <v>333.07233783159859</v>
      </c>
      <c r="T14" s="122">
        <f ca="1">_xll.Export_ParabolicVol_VarianceSwapOption($B$9,$B$10,$B$11,$B$12,$B$13,$F$12:$F$29,$G$12:$G$29,T$7,$Q14,$R$2,$R$3,$B$14,$B$15,$B$16,$B$17,$B$18,$B$19,$B$23,$Q$5,$S$5,$B$24)</f>
        <v>330.58102923072335</v>
      </c>
      <c r="U14" s="122">
        <f ca="1">_xll.Export_ParabolicVol_VarianceSwapOption($B$9,$B$10,$B$11,$B$12,$B$13,$F$12:$F$29,$G$12:$G$29,U$7,$Q14,$R$2,$R$3,$B$14,$B$15,$B$16,$B$17,$B$18,$B$19,$B$23,$Q$5,$S$5,$B$24)</f>
        <v>328.05345360308587</v>
      </c>
      <c r="V14" s="127">
        <f ca="1">_xll.Export_ParabolicVol_VarianceSwapOption($B$9,$B$10,$B$11,$B$12,$B$13,$F$12:$F$29,$G$12:$G$29,V$7,$Q14,$R$2,$R$3,$B$14,$B$15,$B$16,$B$17,$B$18,$B$19,$B$23,$Q$5,$S$5,$B$24)</f>
        <v>325.02433510781827</v>
      </c>
      <c r="Z14" s="174">
        <f t="shared" ca="1" si="1"/>
        <v>41934</v>
      </c>
      <c r="AA14" s="12">
        <f ca="1">(Z14-$B$7)/365.25</f>
        <v>0.56947296372347711</v>
      </c>
      <c r="AB14" s="27">
        <v>3072</v>
      </c>
      <c r="AC14" s="20">
        <v>-60</v>
      </c>
      <c r="AD14" s="16">
        <f ca="1">_xll.Export_VarianceSwap_VIXLike($F$12:$F$29,$G$12:$G$29,AA14,$AB$2,$AB$3,AB14,AC14,$B$24)</f>
        <v>20.765683695818069</v>
      </c>
      <c r="AF14" s="151">
        <v>20.75</v>
      </c>
      <c r="AG14" s="65">
        <v>21</v>
      </c>
      <c r="AH14" s="162">
        <v>41934</v>
      </c>
      <c r="AJ14" s="3">
        <f t="shared" ca="1" si="0"/>
        <v>41934</v>
      </c>
      <c r="AL14" s="136">
        <f ca="1">_xll.Export_ParabolicVol_VIXLikeOption($F$12:$F$28,$G$12:$G$28,$AD14,$AA14,AL$7,$B$9,$B$10,$B$11,$B$12,$B$13,$B$14,$B$15,$B$16,$B$17,$B$18,$B$25,$B$19,$B$23,$AJ$6,$AB$2,$AK$6,$B$24)</f>
        <v>-100</v>
      </c>
      <c r="AM14" s="132">
        <f ca="1">_xll.Export_ParabolicVol_VIXLikeOption($F$12:$F$28,$G$12:$G$28,$AD14,$AA14,AM$7,$B$9,$B$10,$B$11,$B$12,$B$13,$B$14,$B$15,$B$16,$B$17,$B$18,$B$25,$B$19,$B$23,$AJ$6,$AB$2,$AK$6,$B$24)</f>
        <v>34.427454408487613</v>
      </c>
      <c r="AN14" s="132">
        <f ca="1">_xll.Export_ParabolicVol_VIXLikeOption($F$12:$F$28,$G$12:$G$28,$AD14,$AA14,AN$7,$B$9,$B$10,$B$11,$B$12,$B$13,$B$14,$B$15,$B$16,$B$17,$B$18,$B$25,$B$19,$B$23,$AJ$6,$AB$2,$AK$6,$B$24)</f>
        <v>46.199568035813563</v>
      </c>
      <c r="AO14" s="132">
        <f ca="1">_xll.Export_ParabolicVol_VIXLikeOption($F$12:$F$28,$G$12:$G$28,$AD14,$AA14,AO$7,$B$9,$B$10,$B$11,$B$12,$B$13,$B$14,$B$15,$B$16,$B$17,$B$18,$B$25,$B$19,$B$23,$AJ$6,$AB$2,$AK$6,$B$24)</f>
        <v>54.534772043740162</v>
      </c>
      <c r="AP14" s="132">
        <f ca="1">_xll.Export_ParabolicVol_VIXLikeOption($F$12:$F$28,$G$12:$G$28,$AD14,$AA14,AP$7,$B$9,$B$10,$B$11,$B$12,$B$13,$B$14,$B$15,$B$16,$B$17,$B$18,$B$25,$B$19,$B$23,$AJ$6,$AB$2,$AK$6,$B$24)</f>
        <v>61.635595057706325</v>
      </c>
      <c r="AQ14" s="132">
        <f ca="1">_xll.Export_ParabolicVol_VIXLikeOption($F$12:$F$28,$G$12:$G$28,$AD14,$AA14,AQ$7,$B$9,$B$10,$B$11,$B$12,$B$13,$B$14,$B$15,$B$16,$B$17,$B$18,$B$25,$B$19,$B$23,$AJ$6,$AB$2,$AK$6,$B$24)</f>
        <v>68.126671726259246</v>
      </c>
      <c r="AR14" s="132">
        <f ca="1">_xll.Export_ParabolicVol_VIXLikeOption($F$12:$F$28,$G$12:$G$28,$AD14,$AA14,AR$7,$B$9,$B$10,$B$11,$B$12,$B$13,$B$14,$B$15,$B$16,$B$17,$B$18,$B$25,$B$19,$B$23,$AJ$6,$AB$2,$AK$6,$B$24)</f>
        <v>74.273576902212071</v>
      </c>
      <c r="AS14" s="132">
        <f ca="1">_xll.Export_ParabolicVol_VIXLikeOption($F$12:$F$28,$G$12:$G$28,$AD14,$AA14,AS$7,$B$9,$B$10,$B$11,$B$12,$B$13,$B$14,$B$15,$B$16,$B$17,$B$18,$B$25,$B$19,$B$23,$AJ$6,$AB$2,$AK$6,$B$24)</f>
        <v>80.207345626568852</v>
      </c>
      <c r="AT14" s="132">
        <f ca="1">_xll.Export_ParabolicVol_VIXLikeOption($F$12:$F$28,$G$12:$G$28,$AD14,$AA14,AT$7,$B$9,$B$10,$B$11,$B$12,$B$13,$B$14,$B$15,$B$16,$B$17,$B$18,$B$25,$B$19,$B$23,$AJ$6,$AB$2,$AK$6,$B$24)</f>
        <v>85.996503659709745</v>
      </c>
      <c r="AU14" s="132">
        <f ca="1">_xll.Export_ParabolicVol_VIXLikeOption($F$12:$F$28,$G$12:$G$28,$AD14,$AA14,AU$7,$B$9,$B$10,$B$11,$B$12,$B$13,$B$14,$B$15,$B$16,$B$17,$B$18,$B$25,$B$19,$B$23,$AJ$6,$AB$2,$AK$6,$B$24)</f>
        <v>91.676915537714407</v>
      </c>
      <c r="AV14" s="132">
        <f ca="1">_xll.Export_ParabolicVol_VIXLikeOption($F$12:$F$28,$G$12:$G$28,$AD14,$AA14,AV$7,$B$9,$B$10,$B$11,$B$12,$B$13,$B$14,$B$15,$B$16,$B$17,$B$18,$B$25,$B$19,$B$23,$AJ$6,$AB$2,$AK$6,$B$24)</f>
        <v>97.266149359614559</v>
      </c>
      <c r="AW14" s="132">
        <f ca="1">_xll.Export_ParabolicVol_VIXLikeOption($F$12:$F$28,$G$12:$G$28,$AD14,$AA14,AW$7,$B$9,$B$10,$B$11,$B$12,$B$13,$B$14,$B$15,$B$16,$B$17,$B$18,$B$25,$B$19,$B$23,$AJ$6,$AB$2,$AK$6,$B$24)</f>
        <v>102.77107348900194</v>
      </c>
      <c r="AX14" s="132">
        <f ca="1">_xll.Export_ParabolicVol_VIXLikeOption($F$12:$F$28,$G$12:$G$28,$AD14,$AA14,AX$7,$B$9,$B$10,$B$11,$B$12,$B$13,$B$14,$B$15,$B$16,$B$17,$B$18,$B$25,$B$19,$B$23,$AJ$6,$AB$2,$AK$6,$B$24)</f>
        <v>108.19213000872693</v>
      </c>
      <c r="AY14" s="132">
        <f ca="1">_xll.Export_ParabolicVol_VIXLikeOption($F$12:$F$28,$G$12:$G$28,$AD14,$AA14,AY$7,$B$9,$B$10,$B$11,$B$12,$B$13,$B$14,$B$15,$B$16,$B$17,$B$18,$B$25,$B$19,$B$23,$AJ$6,$AB$2,$AK$6,$B$24)</f>
        <v>113.52584456034747</v>
      </c>
      <c r="AZ14" s="132">
        <f ca="1">_xll.Export_ParabolicVol_VIXLikeOption($F$12:$F$28,$G$12:$G$28,$AD14,$AA14,AZ$7,$B$9,$B$10,$B$11,$B$12,$B$13,$B$14,$B$15,$B$16,$B$17,$B$18,$B$25,$B$19,$B$23,$AJ$6,$AB$2,$AK$6,$B$24)</f>
        <v>118.76635225390189</v>
      </c>
      <c r="BA14" s="132">
        <f ca="1">_xll.Export_ParabolicVol_VIXLikeOption($F$12:$F$28,$G$12:$G$28,$AD14,$AA14,BA$7,$B$9,$B$10,$B$11,$B$12,$B$13,$B$14,$B$15,$B$16,$B$17,$B$18,$B$25,$B$19,$B$23,$AJ$6,$AB$2,$AK$6,$B$24)</f>
        <v>123.90635812400757</v>
      </c>
      <c r="BB14" s="132">
        <f ca="1">_xll.Export_ParabolicVol_VIXLikeOption($F$12:$F$28,$G$12:$G$28,$AD14,$AA14,BB$7,$B$9,$B$10,$B$11,$B$12,$B$13,$B$14,$B$15,$B$16,$B$17,$B$18,$B$25,$B$19,$B$23,$AJ$6,$AB$2,$AK$6,$B$24)</f>
        <v>128.93776783249646</v>
      </c>
      <c r="BC14" s="132">
        <f ca="1">_xll.Export_ParabolicVol_VIXLikeOption($F$12:$F$28,$G$12:$G$28,$AD14,$AA14,BC$7,$B$9,$B$10,$B$11,$B$12,$B$13,$B$14,$B$15,$B$16,$B$17,$B$18,$B$25,$B$19,$B$23,$AJ$6,$AB$2,$AK$6,$B$24)</f>
        <v>133.85212528721246</v>
      </c>
      <c r="BD14" s="132">
        <f ca="1">_xll.Export_ParabolicVol_VIXLikeOption($F$12:$F$28,$G$12:$G$28,$AD14,$AA14,BD$7,$B$9,$B$10,$B$11,$B$12,$B$13,$B$14,$B$15,$B$16,$B$17,$B$18,$B$25,$B$19,$B$23,$AJ$6,$AB$2,$AK$6,$B$24)</f>
        <v>138.64093736039652</v>
      </c>
      <c r="BE14" s="132">
        <f ca="1">_xll.Export_ParabolicVol_VIXLikeOption($F$12:$F$28,$G$12:$G$28,$AD14,$AA14,BE$7,$B$9,$B$10,$B$11,$B$12,$B$13,$B$14,$B$15,$B$16,$B$17,$B$18,$B$25,$B$19,$B$23,$AJ$6,$AB$2,$AK$6,$B$24)</f>
        <v>143.29593243183751</v>
      </c>
      <c r="BF14" s="132">
        <f ca="1">_xll.Export_ParabolicVol_VIXLikeOption($F$12:$F$28,$G$12:$G$28,$AD14,$AA14,BF$7,$B$9,$B$10,$B$11,$B$12,$B$13,$B$14,$B$15,$B$16,$B$17,$B$18,$B$25,$B$19,$B$23,$AJ$6,$AB$2,$AK$6,$B$24)</f>
        <v>147.8092791240872</v>
      </c>
      <c r="BG14" s="132">
        <f ca="1">_xll.Export_ParabolicVol_VIXLikeOption($F$12:$F$28,$G$12:$G$28,$AD14,$AA14,BG$7,$B$9,$B$10,$B$11,$B$12,$B$13,$B$14,$B$15,$B$16,$B$17,$B$18,$B$25,$B$19,$B$23,$AJ$6,$AB$2,$AK$6,$B$24)</f>
        <v>152.17377899510186</v>
      </c>
      <c r="BH14" s="132">
        <f ca="1">_xll.Export_ParabolicVol_VIXLikeOption($F$12:$F$28,$G$12:$G$28,$AD14,$AA14,BH$7,$B$9,$B$10,$B$11,$B$12,$B$13,$B$14,$B$15,$B$16,$B$17,$B$18,$B$25,$B$19,$B$23,$AJ$6,$AB$2,$AK$6,$B$24)</f>
        <v>156.38303910697695</v>
      </c>
      <c r="BI14" s="132">
        <f ca="1">_xll.Export_ParabolicVol_VIXLikeOption($F$12:$F$28,$G$12:$G$28,$AD14,$AA14,BI$7,$B$9,$B$10,$B$11,$B$12,$B$13,$B$14,$B$15,$B$16,$B$17,$B$18,$B$25,$B$19,$B$23,$AJ$6,$AB$2,$AK$6,$B$24)</f>
        <v>160.43162556326931</v>
      </c>
      <c r="BJ14" s="132">
        <f ca="1">_xll.Export_ParabolicVol_VIXLikeOption($F$12:$F$28,$G$12:$G$28,$AD14,$AA14,BJ$7,$B$9,$B$10,$B$11,$B$12,$B$13,$B$14,$B$15,$B$16,$B$17,$B$18,$B$25,$B$19,$B$23,$AJ$6,$AB$2,$AK$6,$B$24)</f>
        <v>164.31519627776925</v>
      </c>
      <c r="BK14" s="137">
        <f ca="1">_xll.Export_ParabolicVol_VIXLikeOption($F$12:$F$28,$G$12:$G$28,$AD14,$AA14,BK$7,$B$9,$B$10,$B$11,$B$12,$B$13,$B$14,$B$15,$B$16,$B$17,$B$18,$B$25,$B$19,$B$23,$AJ$6,$AB$2,$AK$6,$B$24)</f>
        <v>168.03060978754257</v>
      </c>
    </row>
    <row r="15" spans="1:63" ht="15.75" thickBot="1">
      <c r="A15" s="1" t="s">
        <v>6</v>
      </c>
      <c r="B15" s="22">
        <v>0.9</v>
      </c>
      <c r="E15" s="79">
        <v>41838</v>
      </c>
      <c r="F15" s="145">
        <f t="shared" ca="1" si="2"/>
        <v>19.568624759086678</v>
      </c>
      <c r="G15" s="12">
        <f ca="1">(E15-$B$7)/365.25</f>
        <v>0.30663928815879532</v>
      </c>
      <c r="I15" s="175">
        <v>0.19568624759086678</v>
      </c>
      <c r="J15" s="80">
        <v>0.1744</v>
      </c>
      <c r="K15" s="91">
        <f ca="1">_xll.Export_ParabolicVol_VolSwap(0,G15,$B$9,$B$10,$B$11,$B$12,$B$13,$B$14,$B$15,$B$16,$B$17,$B$18,$F$12:$F$28,$G$12:$G$28,$B$25,$B$22,$B$23,$B$24)</f>
        <v>17.745952318797716</v>
      </c>
      <c r="M15" s="17">
        <v>0.7</v>
      </c>
      <c r="N15" s="5">
        <f ca="1">_xll.Export_VarianceSwap_ForwardVariance($F$12:$F$29,$G$12:$G$29,M14,M15,$B$24)</f>
        <v>21.793300530343899</v>
      </c>
      <c r="P15" s="197"/>
      <c r="Q15" s="121">
        <v>21</v>
      </c>
      <c r="R15" s="126">
        <f ca="1">_xll.Export_ParabolicVol_VarianceSwapOption($B$9,$B$10,$B$11,$B$12,$B$13,$F$12:$F$29,$G$12:$G$29,R$7,$Q15,$R$2,$R$3,$B$14,$B$15,$B$16,$B$17,$B$18,$B$19,$B$23,$Q$5,$S$5,$B$24)</f>
        <v>349.23415304263057</v>
      </c>
      <c r="S15" s="122">
        <f ca="1">_xll.Export_ParabolicVol_VarianceSwapOption($B$9,$B$10,$B$11,$B$12,$B$13,$F$12:$F$29,$G$12:$G$29,S$7,$Q15,$R$2,$R$3,$B$14,$B$15,$B$16,$B$17,$B$18,$B$19,$B$23,$Q$5,$S$5,$B$24)</f>
        <v>348.74425940519995</v>
      </c>
      <c r="T15" s="122">
        <f ca="1">_xll.Export_ParabolicVol_VarianceSwapOption($B$9,$B$10,$B$11,$B$12,$B$13,$F$12:$F$29,$G$12:$G$29,T$7,$Q15,$R$2,$R$3,$B$14,$B$15,$B$16,$B$17,$B$18,$B$19,$B$23,$Q$5,$S$5,$B$24)</f>
        <v>346.12496047550968</v>
      </c>
      <c r="U15" s="122">
        <f ca="1">_xll.Export_ParabolicVol_VarianceSwapOption($B$9,$B$10,$B$11,$B$12,$B$13,$F$12:$F$29,$G$12:$G$29,U$7,$Q15,$R$2,$R$3,$B$14,$B$15,$B$16,$B$17,$B$18,$B$19,$B$23,$Q$5,$S$5,$B$24)</f>
        <v>343.48592065609472</v>
      </c>
      <c r="V15" s="127">
        <f ca="1">_xll.Export_ParabolicVol_VarianceSwapOption($B$9,$B$10,$B$11,$B$12,$B$13,$F$12:$F$29,$G$12:$G$29,V$7,$Q15,$R$2,$R$3,$B$14,$B$15,$B$16,$B$17,$B$18,$B$19,$B$23,$Q$5,$S$5,$B$24)</f>
        <v>340.32533036685015</v>
      </c>
      <c r="Z15" s="28">
        <v>41964</v>
      </c>
      <c r="AA15" s="12">
        <f ca="1">(Z15-$B$7)/365.25</f>
        <v>0.65160848733744015</v>
      </c>
      <c r="AB15" s="27">
        <v>3068</v>
      </c>
      <c r="AC15" s="20">
        <v>-100</v>
      </c>
      <c r="AD15" s="16">
        <f ca="1">_xll.Export_VarianceSwap_VIXLike($F$12:$F$29,$G$12:$G$29,AA15,$AB$2,$AB$3,AB15,AC15,$B$24)</f>
        <v>20.725584896679266</v>
      </c>
      <c r="AF15" s="152">
        <v>20.75</v>
      </c>
      <c r="AG15" s="69">
        <v>21.25</v>
      </c>
      <c r="AH15" s="163">
        <v>41962</v>
      </c>
      <c r="AJ15" s="3">
        <f t="shared" ca="1" si="0"/>
        <v>41964</v>
      </c>
      <c r="AL15" s="136">
        <f ca="1">_xll.Export_ParabolicVol_VIXLikeOption($F$12:$F$28,$G$12:$G$28,$AD15,$AA15,AL$7,$B$9,$B$10,$B$11,$B$12,$B$13,$B$14,$B$15,$B$16,$B$17,$B$18,$B$25,$B$19,$B$23,$AJ$6,$AB$2,$AK$6,$B$24)</f>
        <v>-100</v>
      </c>
      <c r="AM15" s="132">
        <f ca="1">_xll.Export_ParabolicVol_VIXLikeOption($F$12:$F$28,$G$12:$G$28,$AD15,$AA15,AM$7,$B$9,$B$10,$B$11,$B$12,$B$13,$B$14,$B$15,$B$16,$B$17,$B$18,$B$25,$B$19,$B$23,$AJ$6,$AB$2,$AK$6,$B$24)</f>
        <v>35.83138312912218</v>
      </c>
      <c r="AN15" s="132">
        <f ca="1">_xll.Export_ParabolicVol_VIXLikeOption($F$12:$F$28,$G$12:$G$28,$AD15,$AA15,AN$7,$B$9,$B$10,$B$11,$B$12,$B$13,$B$14,$B$15,$B$16,$B$17,$B$18,$B$25,$B$19,$B$23,$AJ$6,$AB$2,$AK$6,$B$24)</f>
        <v>46.49216788476587</v>
      </c>
      <c r="AO15" s="132">
        <f ca="1">_xll.Export_ParabolicVol_VIXLikeOption($F$12:$F$28,$G$12:$G$28,$AD15,$AA15,AO$7,$B$9,$B$10,$B$11,$B$12,$B$13,$B$14,$B$15,$B$16,$B$17,$B$18,$B$25,$B$19,$B$23,$AJ$6,$AB$2,$AK$6,$B$24)</f>
        <v>54.452632075238284</v>
      </c>
      <c r="AP15" s="132">
        <f ca="1">_xll.Export_ParabolicVol_VIXLikeOption($F$12:$F$28,$G$12:$G$28,$AD15,$AA15,AP$7,$B$9,$B$10,$B$11,$B$12,$B$13,$B$14,$B$15,$B$16,$B$17,$B$18,$B$25,$B$19,$B$23,$AJ$6,$AB$2,$AK$6,$B$24)</f>
        <v>61.345851550940608</v>
      </c>
      <c r="AQ15" s="132">
        <f ca="1">_xll.Export_ParabolicVol_VIXLikeOption($F$12:$F$28,$G$12:$G$28,$AD15,$AA15,AQ$7,$B$9,$B$10,$B$11,$B$12,$B$13,$B$14,$B$15,$B$16,$B$17,$B$18,$B$25,$B$19,$B$23,$AJ$6,$AB$2,$AK$6,$B$24)</f>
        <v>67.687634943159694</v>
      </c>
      <c r="AR15" s="132">
        <f ca="1">_xll.Export_ParabolicVol_VIXLikeOption($F$12:$F$28,$G$12:$G$28,$AD15,$AA15,AR$7,$B$9,$B$10,$B$11,$B$12,$B$13,$B$14,$B$15,$B$16,$B$17,$B$18,$B$25,$B$19,$B$23,$AJ$6,$AB$2,$AK$6,$B$24)</f>
        <v>73.705064637674866</v>
      </c>
      <c r="AS15" s="132">
        <f ca="1">_xll.Export_ParabolicVol_VIXLikeOption($F$12:$F$28,$G$12:$G$28,$AD15,$AA15,AS$7,$B$9,$B$10,$B$11,$B$12,$B$13,$B$14,$B$15,$B$16,$B$17,$B$18,$B$25,$B$19,$B$23,$AJ$6,$AB$2,$AK$6,$B$24)</f>
        <v>79.511832439501092</v>
      </c>
      <c r="AT15" s="132">
        <f ca="1">_xll.Export_ParabolicVol_VIXLikeOption($F$12:$F$28,$G$12:$G$28,$AD15,$AA15,AT$7,$B$9,$B$10,$B$11,$B$12,$B$13,$B$14,$B$15,$B$16,$B$17,$B$18,$B$25,$B$19,$B$23,$AJ$6,$AB$2,$AK$6,$B$24)</f>
        <v>85.167623717439767</v>
      </c>
      <c r="AU15" s="132">
        <f ca="1">_xll.Export_ParabolicVol_VIXLikeOption($F$12:$F$28,$G$12:$G$28,$AD15,$AA15,AU$7,$B$9,$B$10,$B$11,$B$12,$B$13,$B$14,$B$15,$B$16,$B$17,$B$18,$B$25,$B$19,$B$23,$AJ$6,$AB$2,$AK$6,$B$24)</f>
        <v>90.703469562436368</v>
      </c>
      <c r="AV15" s="132">
        <f ca="1">_xll.Export_ParabolicVol_VIXLikeOption($F$12:$F$28,$G$12:$G$28,$AD15,$AA15,AV$7,$B$9,$B$10,$B$11,$B$12,$B$13,$B$14,$B$15,$B$16,$B$17,$B$18,$B$25,$B$19,$B$23,$AJ$6,$AB$2,$AK$6,$B$24)</f>
        <v>96.134174720386412</v>
      </c>
      <c r="AW15" s="132">
        <f ca="1">_xll.Export_ParabolicVol_VIXLikeOption($F$12:$F$28,$G$12:$G$28,$AD15,$AA15,AW$7,$B$9,$B$10,$B$11,$B$12,$B$13,$B$14,$B$15,$B$16,$B$17,$B$18,$B$25,$B$19,$B$23,$AJ$6,$AB$2,$AK$6,$B$24)</f>
        <v>101.46497610567182</v>
      </c>
      <c r="AX15" s="132">
        <f ca="1">_xll.Export_ParabolicVol_VIXLikeOption($F$12:$F$28,$G$12:$G$28,$AD15,$AA15,AX$7,$B$9,$B$10,$B$11,$B$12,$B$13,$B$14,$B$15,$B$16,$B$17,$B$18,$B$25,$B$19,$B$23,$AJ$6,$AB$2,$AK$6,$B$24)</f>
        <v>106.69533289198463</v>
      </c>
      <c r="AY15" s="132">
        <f ca="1">_xll.Export_ParabolicVol_VIXLikeOption($F$12:$F$28,$G$12:$G$28,$AD15,$AA15,AY$7,$B$9,$B$10,$B$11,$B$12,$B$13,$B$14,$B$15,$B$16,$B$17,$B$18,$B$25,$B$19,$B$23,$AJ$6,$AB$2,$AK$6,$B$24)</f>
        <v>111.82118422578071</v>
      </c>
      <c r="AZ15" s="132">
        <f ca="1">_xll.Export_ParabolicVol_VIXLikeOption($F$12:$F$28,$G$12:$G$28,$AD15,$AA15,AZ$7,$B$9,$B$10,$B$11,$B$12,$B$13,$B$14,$B$15,$B$16,$B$17,$B$18,$B$25,$B$19,$B$23,$AJ$6,$AB$2,$AK$6,$B$24)</f>
        <v>116.83634938904991</v>
      </c>
      <c r="BA15" s="132">
        <f ca="1">_xll.Export_ParabolicVol_VIXLikeOption($F$12:$F$28,$G$12:$G$28,$AD15,$AA15,BA$7,$B$9,$B$10,$B$11,$B$12,$B$13,$B$14,$B$15,$B$16,$B$17,$B$18,$B$25,$B$19,$B$23,$AJ$6,$AB$2,$AK$6,$B$24)</f>
        <v>121.73343424534102</v>
      </c>
      <c r="BB15" s="132">
        <f ca="1">_xll.Export_ParabolicVol_VIXLikeOption($F$12:$F$28,$G$12:$G$28,$AD15,$AA15,BB$7,$B$9,$B$10,$B$11,$B$12,$B$13,$B$14,$B$15,$B$16,$B$17,$B$18,$B$25,$B$19,$B$23,$AJ$6,$AB$2,$AK$6,$B$24)</f>
        <v>126.50444874417448</v>
      </c>
      <c r="BC15" s="132">
        <f ca="1">_xll.Export_ParabolicVol_VIXLikeOption($F$12:$F$28,$G$12:$G$28,$AD15,$AA15,BC$7,$B$9,$B$10,$B$11,$B$12,$B$13,$B$14,$B$15,$B$16,$B$17,$B$18,$B$25,$B$19,$B$23,$AJ$6,$AB$2,$AK$6,$B$24)</f>
        <v>131.14125347349673</v>
      </c>
      <c r="BD15" s="132">
        <f ca="1">_xll.Export_ParabolicVol_VIXLikeOption($F$12:$F$28,$G$12:$G$28,$AD15,$AA15,BD$7,$B$9,$B$10,$B$11,$B$12,$B$13,$B$14,$B$15,$B$16,$B$17,$B$18,$B$25,$B$19,$B$23,$AJ$6,$AB$2,$AK$6,$B$24)</f>
        <v>135.63590353084857</v>
      </c>
      <c r="BE15" s="132">
        <f ca="1">_xll.Export_ParabolicVol_VIXLikeOption($F$12:$F$28,$G$12:$G$28,$AD15,$AA15,BE$7,$B$9,$B$10,$B$11,$B$12,$B$13,$B$14,$B$15,$B$16,$B$17,$B$18,$B$25,$B$19,$B$23,$AJ$6,$AB$2,$AK$6,$B$24)</f>
        <v>139.98092846964707</v>
      </c>
      <c r="BF15" s="132">
        <f ca="1">_xll.Export_ParabolicVol_VIXLikeOption($F$12:$F$28,$G$12:$G$28,$AD15,$AA15,BF$7,$B$9,$B$10,$B$11,$B$12,$B$13,$B$14,$B$15,$B$16,$B$17,$B$18,$B$25,$B$19,$B$23,$AJ$6,$AB$2,$AK$6,$B$24)</f>
        <v>144.1695691410996</v>
      </c>
      <c r="BG15" s="132">
        <f ca="1">_xll.Export_ParabolicVol_VIXLikeOption($F$12:$F$28,$G$12:$G$28,$AD15,$AA15,BG$7,$B$9,$B$10,$B$11,$B$12,$B$13,$B$14,$B$15,$B$16,$B$17,$B$18,$B$25,$B$19,$B$23,$AJ$6,$AB$2,$AK$6,$B$24)</f>
        <v>148.19598124775425</v>
      </c>
      <c r="BH15" s="132">
        <f ca="1">_xll.Export_ParabolicVol_VIXLikeOption($F$12:$F$28,$G$12:$G$28,$AD15,$AA15,BH$7,$B$9,$B$10,$B$11,$B$12,$B$13,$B$14,$B$15,$B$16,$B$17,$B$18,$B$25,$B$19,$B$23,$AJ$6,$AB$2,$AK$6,$B$24)</f>
        <v>152.05540874870849</v>
      </c>
      <c r="BI15" s="132">
        <f ca="1">_xll.Export_ParabolicVol_VIXLikeOption($F$12:$F$28,$G$12:$G$28,$AD15,$AA15,BI$7,$B$9,$B$10,$B$11,$B$12,$B$13,$B$14,$B$15,$B$16,$B$17,$B$18,$B$25,$B$19,$B$23,$AJ$6,$AB$2,$AK$6,$B$24)</f>
        <v>155.74432640547002</v>
      </c>
      <c r="BJ15" s="132">
        <f ca="1">_xll.Export_ParabolicVol_VIXLikeOption($F$12:$F$28,$G$12:$G$28,$AD15,$AA15,BJ$7,$B$9,$B$10,$B$11,$B$12,$B$13,$B$14,$B$15,$B$16,$B$17,$B$18,$B$25,$B$19,$B$23,$AJ$6,$AB$2,$AK$6,$B$24)</f>
        <v>159.2605488347082</v>
      </c>
      <c r="BK15" s="137">
        <f ca="1">_xll.Export_ParabolicVol_VIXLikeOption($F$12:$F$28,$G$12:$G$28,$AD15,$AA15,BK$7,$B$9,$B$10,$B$11,$B$12,$B$13,$B$14,$B$15,$B$16,$B$17,$B$18,$B$25,$B$19,$B$23,$AJ$6,$AB$2,$AK$6,$B$24)</f>
        <v>162.6033028790809</v>
      </c>
    </row>
    <row r="16" spans="1:63" ht="15.75" thickBot="1">
      <c r="A16" s="1" t="s">
        <v>7</v>
      </c>
      <c r="B16" s="22">
        <v>-0.01</v>
      </c>
      <c r="E16" s="79">
        <v>41866</v>
      </c>
      <c r="F16" s="145">
        <f t="shared" ca="1" si="2"/>
        <v>19.816951944717704</v>
      </c>
      <c r="G16" s="12">
        <f ca="1">(E16-$B$7)/365.25</f>
        <v>0.38329911019849416</v>
      </c>
      <c r="I16" s="175">
        <v>0.19816951944717706</v>
      </c>
      <c r="J16" s="80">
        <v>0.17499999999999999</v>
      </c>
      <c r="K16" s="91">
        <f ca="1">_xll.Export_ParabolicVol_VolSwap(0,G16,$B$9,$B$10,$B$11,$B$12,$B$13,$B$14,$B$15,$B$16,$B$17,$B$18,$F$12:$F$28,$G$12:$G$28,$B$25,$B$22,$B$23,$B$24)</f>
        <v>17.925012194326065</v>
      </c>
      <c r="M16" s="17">
        <v>0.8</v>
      </c>
      <c r="N16" s="5">
        <f ca="1">_xll.Export_VarianceSwap_ForwardVariance($F$12:$F$29,$G$12:$G$29,M15,M16,$B$24)</f>
        <v>22.217039772600515</v>
      </c>
      <c r="P16" s="197"/>
      <c r="Q16" s="121">
        <v>22</v>
      </c>
      <c r="R16" s="126">
        <f ca="1">_xll.Export_ParabolicVol_VarianceSwapOption($B$9,$B$10,$B$11,$B$12,$B$13,$F$12:$F$29,$G$12:$G$29,R$7,$Q16,$R$2,$R$3,$B$14,$B$15,$B$16,$B$17,$B$18,$B$19,$B$23,$Q$5,$S$5,$B$24)</f>
        <v>364.92753078186388</v>
      </c>
      <c r="S16" s="122">
        <f ca="1">_xll.Export_ParabolicVol_VarianceSwapOption($B$9,$B$10,$B$11,$B$12,$B$13,$F$12:$F$29,$G$12:$G$29,S$7,$Q16,$R$2,$R$3,$B$14,$B$15,$B$16,$B$17,$B$18,$B$19,$B$23,$Q$5,$S$5,$B$24)</f>
        <v>364.34956650929541</v>
      </c>
      <c r="T16" s="122">
        <f ca="1">_xll.Export_ParabolicVol_VarianceSwapOption($B$9,$B$10,$B$11,$B$12,$B$13,$F$12:$F$29,$G$12:$G$29,T$7,$Q16,$R$2,$R$3,$B$14,$B$15,$B$16,$B$17,$B$18,$B$19,$B$23,$Q$5,$S$5,$B$24)</f>
        <v>361.60245372691583</v>
      </c>
      <c r="U16" s="122">
        <f ca="1">_xll.Export_ParabolicVol_VarianceSwapOption($B$9,$B$10,$B$11,$B$12,$B$13,$F$12:$F$29,$G$12:$G$29,U$7,$Q16,$R$2,$R$3,$B$14,$B$15,$B$16,$B$17,$B$18,$B$19,$B$23,$Q$5,$S$5,$B$24)</f>
        <v>358.85209213100262</v>
      </c>
      <c r="V16" s="127">
        <f ca="1">_xll.Export_ParabolicVol_VarianceSwapOption($B$9,$B$10,$B$11,$B$12,$B$13,$F$12:$F$29,$G$12:$G$29,V$7,$Q16,$R$2,$R$3,$B$14,$B$15,$B$16,$B$17,$B$18,$B$19,$B$23,$Q$5,$S$5,$B$24)</f>
        <v>355.56026570876395</v>
      </c>
      <c r="Z16" s="28">
        <v>42020</v>
      </c>
      <c r="AA16" s="12">
        <f ca="1">(Z16-$B$7)/365.25</f>
        <v>0.80492813141683783</v>
      </c>
      <c r="AB16" s="27">
        <f ca="1">AB15</f>
        <v>3068</v>
      </c>
      <c r="AC16" s="20">
        <f ca="1">AC15</f>
        <v>-100</v>
      </c>
      <c r="AD16" s="16">
        <f ca="1">_xll.Export_VarianceSwap_VIXLike($F$12:$F$29,$G$12:$G$29,AA16,$AB$2,$AB$3,AB16,AC16,$B$24)</f>
        <v>21.375409177837387</v>
      </c>
      <c r="AF16" s="22"/>
      <c r="AH16" s="118"/>
      <c r="AJ16" s="3">
        <f t="shared" ca="1" si="0"/>
        <v>42020</v>
      </c>
      <c r="AL16" s="136">
        <f ca="1">_xll.Export_ParabolicVol_VIXLikeOption($F$12:$F$28,$G$12:$G$28,$AD16,$AA16,AL$7,$B$9,$B$10,$B$11,$B$12,$B$13,$B$14,$B$15,$B$16,$B$17,$B$18,$B$25,$B$19,$B$23,$AJ$6,$AB$2,$AK$6,$B$24)</f>
        <v>-100</v>
      </c>
      <c r="AM16" s="132">
        <f ca="1">_xll.Export_ParabolicVol_VIXLikeOption($F$12:$F$28,$G$12:$G$28,$AD16,$AA16,AM$7,$B$9,$B$10,$B$11,$B$12,$B$13,$B$14,$B$15,$B$16,$B$17,$B$18,$B$25,$B$19,$B$23,$AJ$6,$AB$2,$AK$6,$B$24)</f>
        <v>30.164527269352583</v>
      </c>
      <c r="AN16" s="132">
        <f ca="1">_xll.Export_ParabolicVol_VIXLikeOption($F$12:$F$28,$G$12:$G$28,$AD16,$AA16,AN$7,$B$9,$B$10,$B$11,$B$12,$B$13,$B$14,$B$15,$B$16,$B$17,$B$18,$B$25,$B$19,$B$23,$AJ$6,$AB$2,$AK$6,$B$24)</f>
        <v>41.817021291264993</v>
      </c>
      <c r="AO16" s="132">
        <f ca="1">_xll.Export_ParabolicVol_VIXLikeOption($F$12:$F$28,$G$12:$G$28,$AD16,$AA16,AO$7,$B$9,$B$10,$B$11,$B$12,$B$13,$B$14,$B$15,$B$16,$B$17,$B$18,$B$25,$B$19,$B$23,$AJ$6,$AB$2,$AK$6,$B$24)</f>
        <v>49.87225138631424</v>
      </c>
      <c r="AP16" s="132">
        <f ca="1">_xll.Export_ParabolicVol_VIXLikeOption($F$12:$F$28,$G$12:$G$28,$AD16,$AA16,AP$7,$B$9,$B$10,$B$11,$B$12,$B$13,$B$14,$B$15,$B$16,$B$17,$B$18,$B$25,$B$19,$B$23,$AJ$6,$AB$2,$AK$6,$B$24)</f>
        <v>56.667236736505778</v>
      </c>
      <c r="AQ16" s="132">
        <f ca="1">_xll.Export_ParabolicVol_VIXLikeOption($F$12:$F$28,$G$12:$G$28,$AD16,$AA16,AQ$7,$B$9,$B$10,$B$11,$B$12,$B$13,$B$14,$B$15,$B$16,$B$17,$B$18,$B$25,$B$19,$B$23,$AJ$6,$AB$2,$AK$6,$B$24)</f>
        <v>62.822220758238956</v>
      </c>
      <c r="AR16" s="132">
        <f ca="1">_xll.Export_ParabolicVol_VIXLikeOption($F$12:$F$28,$G$12:$G$28,$AD16,$AA16,AR$7,$B$9,$B$10,$B$11,$B$12,$B$13,$B$14,$B$15,$B$16,$B$17,$B$18,$B$25,$B$19,$B$23,$AJ$6,$AB$2,$AK$6,$B$24)</f>
        <v>68.597294270189067</v>
      </c>
      <c r="AS16" s="132">
        <f ca="1">_xll.Export_ParabolicVol_VIXLikeOption($F$12:$F$28,$G$12:$G$28,$AD16,$AA16,AS$7,$B$9,$B$10,$B$11,$B$12,$B$13,$B$14,$B$15,$B$16,$B$17,$B$18,$B$25,$B$19,$B$23,$AJ$6,$AB$2,$AK$6,$B$24)</f>
        <v>74.121070559280966</v>
      </c>
      <c r="AT16" s="132">
        <f ca="1">_xll.Export_ParabolicVol_VIXLikeOption($F$12:$F$28,$G$12:$G$28,$AD16,$AA16,AT$7,$B$9,$B$10,$B$11,$B$12,$B$13,$B$14,$B$15,$B$16,$B$17,$B$18,$B$25,$B$19,$B$23,$AJ$6,$AB$2,$AK$6,$B$24)</f>
        <v>79.461706458976849</v>
      </c>
      <c r="AU16" s="132">
        <f ca="1">_xll.Export_ParabolicVol_VIXLikeOption($F$12:$F$28,$G$12:$G$28,$AD16,$AA16,AU$7,$B$9,$B$10,$B$11,$B$12,$B$13,$B$14,$B$15,$B$16,$B$17,$B$18,$B$25,$B$19,$B$23,$AJ$6,$AB$2,$AK$6,$B$24)</f>
        <v>84.65580629789919</v>
      </c>
      <c r="AV16" s="132">
        <f ca="1">_xll.Export_ParabolicVol_VIXLikeOption($F$12:$F$28,$G$12:$G$28,$AD16,$AA16,AV$7,$B$9,$B$10,$B$11,$B$12,$B$13,$B$14,$B$15,$B$16,$B$17,$B$18,$B$25,$B$19,$B$23,$AJ$6,$AB$2,$AK$6,$B$24)</f>
        <v>89.722199533374507</v>
      </c>
      <c r="AW16" s="132">
        <f ca="1">_xll.Export_ParabolicVol_VIXLikeOption($F$12:$F$28,$G$12:$G$28,$AD16,$AA16,AW$7,$B$9,$B$10,$B$11,$B$12,$B$13,$B$14,$B$15,$B$16,$B$17,$B$18,$B$25,$B$19,$B$23,$AJ$6,$AB$2,$AK$6,$B$24)</f>
        <v>94.669216012962039</v>
      </c>
      <c r="AX16" s="132">
        <f ca="1">_xll.Export_ParabolicVol_VIXLikeOption($F$12:$F$28,$G$12:$G$28,$AD16,$AA16,AX$7,$B$9,$B$10,$B$11,$B$12,$B$13,$B$14,$B$15,$B$16,$B$17,$B$18,$B$25,$B$19,$B$23,$AJ$6,$AB$2,$AK$6,$B$24)</f>
        <v>99.498811089047479</v>
      </c>
      <c r="AY16" s="132">
        <f ca="1">_xll.Export_ParabolicVol_VIXLikeOption($F$12:$F$28,$G$12:$G$28,$AD16,$AA16,AY$7,$B$9,$B$10,$B$11,$B$12,$B$13,$B$14,$B$15,$B$16,$B$17,$B$18,$B$25,$B$19,$B$23,$AJ$6,$AB$2,$AK$6,$B$24)</f>
        <v>104.20903479546473</v>
      </c>
      <c r="AZ16" s="132">
        <f ca="1">_xll.Export_ParabolicVol_VIXLikeOption($F$12:$F$28,$G$12:$G$28,$AD16,$AA16,AZ$7,$B$9,$B$10,$B$11,$B$12,$B$13,$B$14,$B$15,$B$16,$B$17,$B$18,$B$25,$B$19,$B$23,$AJ$6,$AB$2,$AK$6,$B$24)</f>
        <v>108.79558064054309</v>
      </c>
      <c r="BA16" s="132">
        <f ca="1">_xll.Export_ParabolicVol_VIXLikeOption($F$12:$F$28,$G$12:$G$28,$AD16,$AA16,BA$7,$B$9,$B$10,$B$11,$B$12,$B$13,$B$14,$B$15,$B$16,$B$17,$B$18,$B$25,$B$19,$B$23,$AJ$6,$AB$2,$AK$6,$B$24)</f>
        <v>113.25280292247237</v>
      </c>
      <c r="BB16" s="132">
        <f ca="1">_xll.Export_ParabolicVol_VIXLikeOption($F$12:$F$28,$G$12:$G$28,$AD16,$AA16,BB$7,$B$9,$B$10,$B$11,$B$12,$B$13,$B$14,$B$15,$B$16,$B$17,$B$18,$B$25,$B$19,$B$23,$AJ$6,$AB$2,$AK$6,$B$24)</f>
        <v>117.57441845524397</v>
      </c>
      <c r="BC16" s="132">
        <f ca="1">_xll.Export_ParabolicVol_VIXLikeOption($F$12:$F$28,$G$12:$G$28,$AD16,$AA16,BC$7,$B$9,$B$10,$B$11,$B$12,$B$13,$B$14,$B$15,$B$16,$B$17,$B$18,$B$25,$B$19,$B$23,$AJ$6,$AB$2,$AK$6,$B$24)</f>
        <v>121.75401603442934</v>
      </c>
      <c r="BD16" s="132">
        <f ca="1">_xll.Export_ParabolicVol_VIXLikeOption($F$12:$F$28,$G$12:$G$28,$AD16,$AA16,BD$7,$B$9,$B$10,$B$11,$B$12,$B$13,$B$14,$B$15,$B$16,$B$17,$B$18,$B$25,$B$19,$B$23,$AJ$6,$AB$2,$AK$6,$B$24)</f>
        <v>125.78544473870264</v>
      </c>
      <c r="BE16" s="132">
        <f ca="1">_xll.Export_ParabolicVol_VIXLikeOption($F$12:$F$28,$G$12:$G$28,$AD16,$AA16,BE$7,$B$9,$B$10,$B$11,$B$12,$B$13,$B$14,$B$15,$B$16,$B$17,$B$18,$B$25,$B$19,$B$23,$AJ$6,$AB$2,$AK$6,$B$24)</f>
        <v>129.66312151389812</v>
      </c>
      <c r="BF16" s="132">
        <f ca="1">_xll.Export_ParabolicVol_VIXLikeOption($F$12:$F$28,$G$12:$G$28,$AD16,$AA16,BF$7,$B$9,$B$10,$B$11,$B$12,$B$13,$B$14,$B$15,$B$16,$B$17,$B$18,$B$25,$B$19,$B$23,$AJ$6,$AB$2,$AK$6,$B$24)</f>
        <v>133.38228006311402</v>
      </c>
      <c r="BG16" s="132">
        <f ca="1">_xll.Export_ParabolicVol_VIXLikeOption($F$12:$F$28,$G$12:$G$28,$AD16,$AA16,BG$7,$B$9,$B$10,$B$11,$B$12,$B$13,$B$14,$B$15,$B$16,$B$17,$B$18,$B$25,$B$19,$B$23,$AJ$6,$AB$2,$AK$6,$B$24)</f>
        <v>136.93917193212644</v>
      </c>
      <c r="BH16" s="132">
        <f ca="1">_xll.Export_ParabolicVol_VIXLikeOption($F$12:$F$28,$G$12:$G$28,$AD16,$AA16,BH$7,$B$9,$B$10,$B$11,$B$12,$B$13,$B$14,$B$15,$B$16,$B$17,$B$18,$B$25,$B$19,$B$23,$AJ$6,$AB$2,$AK$6,$B$24)</f>
        <v>140.33122410766424</v>
      </c>
      <c r="BI16" s="132">
        <f ca="1">_xll.Export_ParabolicVol_VIXLikeOption($F$12:$F$28,$G$12:$G$28,$AD16,$AA16,BI$7,$B$9,$B$10,$B$11,$B$12,$B$13,$B$14,$B$15,$B$16,$B$17,$B$18,$B$25,$B$19,$B$23,$AJ$6,$AB$2,$AK$6,$B$24)</f>
        <v>143.55715386450277</v>
      </c>
      <c r="BJ16" s="132">
        <f ca="1">_xll.Export_ParabolicVol_VIXLikeOption($F$12:$F$28,$G$12:$G$28,$AD16,$AA16,BJ$7,$B$9,$B$10,$B$11,$B$12,$B$13,$B$14,$B$15,$B$16,$B$17,$B$18,$B$25,$B$19,$B$23,$AJ$6,$AB$2,$AK$6,$B$24)</f>
        <v>146.61704005130454</v>
      </c>
      <c r="BK16" s="137">
        <f ca="1">_xll.Export_ParabolicVol_VIXLikeOption($F$12:$F$28,$G$12:$G$28,$AD16,$AA16,BK$7,$B$9,$B$10,$B$11,$B$12,$B$13,$B$14,$B$15,$B$16,$B$17,$B$18,$B$25,$B$19,$B$23,$AJ$6,$AB$2,$AK$6,$B$24)</f>
        <v>149.51234987228639</v>
      </c>
    </row>
    <row r="17" spans="1:63" ht="15.75" thickBot="1">
      <c r="A17" s="21" t="s">
        <v>41</v>
      </c>
      <c r="B17" s="22">
        <v>0.01</v>
      </c>
      <c r="E17" s="171">
        <v>41901</v>
      </c>
      <c r="F17" s="145">
        <f t="shared" ca="1" si="2"/>
        <v>20.052935030208314</v>
      </c>
      <c r="G17" s="12">
        <f ca="1">(E17-$B$7)/365.25</f>
        <v>0.4791238877481177</v>
      </c>
      <c r="I17" s="175">
        <v>0.20052935030208313</v>
      </c>
      <c r="J17" s="172">
        <v>0.17597952960090329</v>
      </c>
      <c r="K17" s="91">
        <f ca="1">_xll.Export_ParabolicVol_VolSwap(0,G17,$B$9,$B$10,$B$11,$B$12,$B$13,$B$14,$B$15,$B$16,$B$17,$B$18,$F$12:$F$28,$G$12:$G$28,$B$25,$B$22,$B$23,$B$24)</f>
        <v>18.102260649321881</v>
      </c>
      <c r="M17" s="17">
        <v>0.9</v>
      </c>
      <c r="N17" s="5">
        <f ca="1">_xll.Export_VarianceSwap_ForwardVariance($F$12:$F$29,$G$12:$G$29,M16,M17,$B$24)</f>
        <v>22.582939007939455</v>
      </c>
      <c r="P17" s="197"/>
      <c r="Q17" s="121">
        <v>23</v>
      </c>
      <c r="R17" s="126">
        <f ca="1">_xll.Export_ParabolicVol_VarianceSwapOption($B$9,$B$10,$B$11,$B$12,$B$13,$F$12:$F$29,$G$12:$G$29,R$7,$Q17,$R$2,$R$3,$B$14,$B$15,$B$16,$B$17,$B$18,$B$19,$B$23,$Q$5,$S$5,$B$24)</f>
        <v>380.55401252485706</v>
      </c>
      <c r="S17" s="122">
        <f ca="1">_xll.Export_ParabolicVol_VarianceSwapOption($B$9,$B$10,$B$11,$B$12,$B$13,$F$12:$F$29,$G$12:$G$29,S$7,$Q17,$R$2,$R$3,$B$14,$B$15,$B$16,$B$17,$B$18,$B$19,$B$23,$Q$5,$S$5,$B$24)</f>
        <v>379.88825605395118</v>
      </c>
      <c r="T17" s="122">
        <f ca="1">_xll.Export_ParabolicVol_VarianceSwapOption($B$9,$B$10,$B$11,$B$12,$B$13,$F$12:$F$29,$G$12:$G$29,T$7,$Q17,$R$2,$R$3,$B$14,$B$15,$B$16,$B$17,$B$18,$B$19,$B$23,$Q$5,$S$5,$B$24)</f>
        <v>377.01350405835996</v>
      </c>
      <c r="U17" s="122">
        <f ca="1">_xll.Export_ParabolicVol_VarianceSwapOption($B$9,$B$10,$B$11,$B$12,$B$13,$F$12:$F$29,$G$12:$G$29,U$7,$Q17,$R$2,$R$3,$B$14,$B$15,$B$16,$B$17,$B$18,$B$19,$B$23,$Q$5,$S$5,$B$24)</f>
        <v>374.15196022939443</v>
      </c>
      <c r="V17" s="127">
        <f ca="1">_xll.Export_ParabolicVol_VarianceSwapOption($B$9,$B$10,$B$11,$B$12,$B$13,$F$12:$F$29,$G$12:$G$29,V$7,$Q17,$R$2,$R$3,$B$14,$B$15,$B$16,$B$17,$B$18,$B$19,$B$23,$Q$5,$S$5,$B$24)</f>
        <v>370.72912828856732</v>
      </c>
      <c r="Z17" s="28">
        <v>42055</v>
      </c>
      <c r="AA17" s="12">
        <f ca="1">(Z17-$B$7)/365.25</f>
        <v>0.90075290896646132</v>
      </c>
      <c r="AB17" s="29">
        <f t="shared" ref="AB17:AB34" ca="1" si="3">AB16</f>
        <v>3068</v>
      </c>
      <c r="AC17" s="20">
        <f t="shared" ref="AC17:AC34" ca="1" si="4">AC16</f>
        <v>-100</v>
      </c>
      <c r="AD17" s="16">
        <f ca="1">_xll.Export_VarianceSwap_VIXLike($F$12:$F$29,$G$12:$G$29,AA17,$AB$2,$AB$3,AB17,AC17,$B$24)</f>
        <v>21.66442743040491</v>
      </c>
      <c r="AF17" s="22"/>
      <c r="AH17" s="118"/>
      <c r="AJ17" s="3">
        <f t="shared" ca="1" si="0"/>
        <v>42055</v>
      </c>
      <c r="AL17" s="136">
        <f ca="1">_xll.Export_ParabolicVol_VIXLikeOption($F$12:$F$28,$G$12:$G$28,$AD17,$AA17,AL$7,$B$9,$B$10,$B$11,$B$12,$B$13,$B$14,$B$15,$B$16,$B$17,$B$18,$B$25,$B$19,$B$23,$AJ$6,$AB$2,$AK$6,$B$24)</f>
        <v>-100</v>
      </c>
      <c r="AM17" s="132">
        <f ca="1">_xll.Export_ParabolicVol_VIXLikeOption($F$12:$F$28,$G$12:$G$28,$AD17,$AA17,AM$7,$B$9,$B$10,$B$11,$B$12,$B$13,$B$14,$B$15,$B$16,$B$17,$B$18,$B$25,$B$19,$B$23,$AJ$6,$AB$2,$AK$6,$B$24)</f>
        <v>27.786102921739079</v>
      </c>
      <c r="AN17" s="132">
        <f ca="1">_xll.Export_ParabolicVol_VIXLikeOption($F$12:$F$28,$G$12:$G$28,$AD17,$AA17,AN$7,$B$9,$B$10,$B$11,$B$12,$B$13,$B$14,$B$15,$B$16,$B$17,$B$18,$B$25,$B$19,$B$23,$AJ$6,$AB$2,$AK$6,$B$24)</f>
        <v>39.833658615955954</v>
      </c>
      <c r="AO17" s="132">
        <f ca="1">_xll.Export_ParabolicVol_VIXLikeOption($F$12:$F$28,$G$12:$G$28,$AD17,$AA17,AO$7,$B$9,$B$10,$B$11,$B$12,$B$13,$B$14,$B$15,$B$16,$B$17,$B$18,$B$25,$B$19,$B$23,$AJ$6,$AB$2,$AK$6,$B$24)</f>
        <v>47.87316053383779</v>
      </c>
      <c r="AP17" s="132">
        <f ca="1">_xll.Export_ParabolicVol_VIXLikeOption($F$12:$F$28,$G$12:$G$28,$AD17,$AA17,AP$7,$B$9,$B$10,$B$11,$B$12,$B$13,$B$14,$B$15,$B$16,$B$17,$B$18,$B$25,$B$19,$B$23,$AJ$6,$AB$2,$AK$6,$B$24)</f>
        <v>54.586335756790561</v>
      </c>
      <c r="AQ17" s="132">
        <f ca="1">_xll.Export_ParabolicVol_VIXLikeOption($F$12:$F$28,$G$12:$G$28,$AD17,$AA17,AQ$7,$B$9,$B$10,$B$11,$B$12,$B$13,$B$14,$B$15,$B$16,$B$17,$B$18,$B$25,$B$19,$B$23,$AJ$6,$AB$2,$AK$6,$B$24)</f>
        <v>60.629245926144982</v>
      </c>
      <c r="AR17" s="132">
        <f ca="1">_xll.Export_ParabolicVol_VIXLikeOption($F$12:$F$28,$G$12:$G$28,$AD17,$AA17,AR$7,$B$9,$B$10,$B$11,$B$12,$B$13,$B$14,$B$15,$B$16,$B$17,$B$18,$B$25,$B$19,$B$23,$AJ$6,$AB$2,$AK$6,$B$24)</f>
        <v>66.271557137445868</v>
      </c>
      <c r="AS17" s="132">
        <f ca="1">_xll.Export_ParabolicVol_VIXLikeOption($F$12:$F$28,$G$12:$G$28,$AD17,$AA17,AS$7,$B$9,$B$10,$B$11,$B$12,$B$13,$B$14,$B$15,$B$16,$B$17,$B$18,$B$25,$B$19,$B$23,$AJ$6,$AB$2,$AK$6,$B$24)</f>
        <v>71.645899490082456</v>
      </c>
      <c r="AT17" s="132">
        <f ca="1">_xll.Export_ParabolicVol_VIXLikeOption($F$12:$F$28,$G$12:$G$28,$AD17,$AA17,AT$7,$B$9,$B$10,$B$11,$B$12,$B$13,$B$14,$B$15,$B$16,$B$17,$B$18,$B$25,$B$19,$B$23,$AJ$6,$AB$2,$AK$6,$B$24)</f>
        <v>76.822748412166092</v>
      </c>
      <c r="AU17" s="132">
        <f ca="1">_xll.Export_ParabolicVol_VIXLikeOption($F$12:$F$28,$G$12:$G$28,$AD17,$AA17,AU$7,$B$9,$B$10,$B$11,$B$12,$B$13,$B$14,$B$15,$B$16,$B$17,$B$18,$B$25,$B$19,$B$23,$AJ$6,$AB$2,$AK$6,$B$24)</f>
        <v>81.840353303327191</v>
      </c>
      <c r="AV17" s="132">
        <f ca="1">_xll.Export_ParabolicVol_VIXLikeOption($F$12:$F$28,$G$12:$G$28,$AD17,$AA17,AV$7,$B$9,$B$10,$B$11,$B$12,$B$13,$B$14,$B$15,$B$16,$B$17,$B$18,$B$25,$B$19,$B$23,$AJ$6,$AB$2,$AK$6,$B$24)</f>
        <v>86.718854390309602</v>
      </c>
      <c r="AW17" s="132">
        <f ca="1">_xll.Export_ParabolicVol_VIXLikeOption($F$12:$F$28,$G$12:$G$28,$AD17,$AA17,AW$7,$B$9,$B$10,$B$11,$B$12,$B$13,$B$14,$B$15,$B$16,$B$17,$B$18,$B$25,$B$19,$B$23,$AJ$6,$AB$2,$AK$6,$B$24)</f>
        <v>91.467697666328689</v>
      </c>
      <c r="AX17" s="132">
        <f ca="1">_xll.Export_ParabolicVol_VIXLikeOption($F$12:$F$28,$G$12:$G$28,$AD17,$AA17,AX$7,$B$9,$B$10,$B$11,$B$12,$B$13,$B$14,$B$15,$B$16,$B$17,$B$18,$B$25,$B$19,$B$23,$AJ$6,$AB$2,$AK$6,$B$24)</f>
        <v>96.089834972064494</v>
      </c>
      <c r="AY17" s="132">
        <f ca="1">_xll.Export_ParabolicVol_VIXLikeOption($F$12:$F$28,$G$12:$G$28,$AD17,$AA17,AY$7,$B$9,$B$10,$B$11,$B$12,$B$13,$B$14,$B$15,$B$16,$B$17,$B$18,$B$25,$B$19,$B$23,$AJ$6,$AB$2,$AK$6,$B$24)</f>
        <v>100.58424485351418</v>
      </c>
      <c r="AZ17" s="132">
        <f ca="1">_xll.Export_ParabolicVol_VIXLikeOption($F$12:$F$28,$G$12:$G$28,$AD17,$AA17,AZ$7,$B$9,$B$10,$B$11,$B$12,$B$13,$B$14,$B$15,$B$16,$B$17,$B$18,$B$25,$B$19,$B$23,$AJ$6,$AB$2,$AK$6,$B$24)</f>
        <v>104.94752263976829</v>
      </c>
      <c r="BA17" s="132">
        <f ca="1">_xll.Export_ParabolicVol_VIXLikeOption($F$12:$F$28,$G$12:$G$28,$AD17,$AA17,BA$7,$B$9,$B$10,$B$11,$B$12,$B$13,$B$14,$B$15,$B$16,$B$17,$B$18,$B$25,$B$19,$B$23,$AJ$6,$AB$2,$AK$6,$B$24)</f>
        <v>109.17493218935141</v>
      </c>
      <c r="BB17" s="132">
        <f ca="1">_xll.Export_ParabolicVol_VIXLikeOption($F$12:$F$28,$G$12:$G$28,$AD17,$AA17,BB$7,$B$9,$B$10,$B$11,$B$12,$B$13,$B$14,$B$15,$B$16,$B$17,$B$18,$B$25,$B$19,$B$23,$AJ$6,$AB$2,$AK$6,$B$24)</f>
        <v>113.26113566847063</v>
      </c>
      <c r="BC17" s="132">
        <f ca="1">_xll.Export_ParabolicVol_VIXLikeOption($F$12:$F$28,$G$12:$G$28,$AD17,$AA17,BC$7,$B$9,$B$10,$B$11,$B$12,$B$13,$B$14,$B$15,$B$16,$B$17,$B$18,$B$25,$B$19,$B$23,$AJ$6,$AB$2,$AK$6,$B$24)</f>
        <v>117.20072426212533</v>
      </c>
      <c r="BD17" s="132">
        <f ca="1">_xll.Export_ParabolicVol_VIXLikeOption($F$12:$F$28,$G$12:$G$28,$AD17,$AA17,BD$7,$B$9,$B$10,$B$11,$B$12,$B$13,$B$14,$B$15,$B$16,$B$17,$B$18,$B$25,$B$19,$B$23,$AJ$6,$AB$2,$AK$6,$B$24)</f>
        <v>120.9886203438997</v>
      </c>
      <c r="BE17" s="132">
        <f ca="1">_xll.Export_ParabolicVol_VIXLikeOption($F$12:$F$28,$G$12:$G$28,$AD17,$AA17,BE$7,$B$9,$B$10,$B$11,$B$12,$B$13,$B$14,$B$15,$B$16,$B$17,$B$18,$B$25,$B$19,$B$23,$AJ$6,$AB$2,$AK$6,$B$24)</f>
        <v>124.62039111599641</v>
      </c>
      <c r="BF17" s="132">
        <f ca="1">_xll.Export_ParabolicVol_VIXLikeOption($F$12:$F$28,$G$12:$G$28,$AD17,$AA17,BF$7,$B$9,$B$10,$B$11,$B$12,$B$13,$B$14,$B$15,$B$16,$B$17,$B$18,$B$25,$B$19,$B$23,$AJ$6,$AB$2,$AK$6,$B$24)</f>
        <v>128.09249555871639</v>
      </c>
      <c r="BG17" s="132">
        <f ca="1">_xll.Export_ParabolicVol_VIXLikeOption($F$12:$F$28,$G$12:$G$28,$AD17,$AA17,BG$7,$B$9,$B$10,$B$11,$B$12,$B$13,$B$14,$B$15,$B$16,$B$17,$B$18,$B$25,$B$19,$B$23,$AJ$6,$AB$2,$AK$6,$B$24)</f>
        <v>131.40247571160015</v>
      </c>
      <c r="BH17" s="132">
        <f ca="1">_xll.Export_ParabolicVol_VIXLikeOption($F$12:$F$28,$G$12:$G$28,$AD17,$AA17,BH$7,$B$9,$B$10,$B$11,$B$12,$B$13,$B$14,$B$15,$B$16,$B$17,$B$18,$B$25,$B$19,$B$23,$AJ$6,$AB$2,$AK$6,$B$24)</f>
        <v>134.54909710070217</v>
      </c>
      <c r="BI17" s="132">
        <f ca="1">_xll.Export_ParabolicVol_VIXLikeOption($F$12:$F$28,$G$12:$G$28,$AD17,$AA17,BI$7,$B$9,$B$10,$B$11,$B$12,$B$13,$B$14,$B$15,$B$16,$B$17,$B$18,$B$25,$B$19,$B$23,$AJ$6,$AB$2,$AK$6,$B$24)</f>
        <v>137.53243993601325</v>
      </c>
      <c r="BJ17" s="132">
        <f ca="1">_xll.Export_ParabolicVol_VIXLikeOption($F$12:$F$28,$G$12:$G$28,$AD17,$AA17,BJ$7,$B$9,$B$10,$B$11,$B$12,$B$13,$B$14,$B$15,$B$16,$B$17,$B$18,$B$25,$B$19,$B$23,$AJ$6,$AB$2,$AK$6,$B$24)</f>
        <v>140.35394154683573</v>
      </c>
      <c r="BK17" s="137">
        <f ca="1">_xll.Export_ParabolicVol_VIXLikeOption($F$12:$F$28,$G$12:$G$28,$AD17,$AA17,BK$7,$B$9,$B$10,$B$11,$B$12,$B$13,$B$14,$B$15,$B$16,$B$17,$B$18,$B$25,$B$19,$B$23,$AJ$6,$AB$2,$AK$6,$B$24)</f>
        <v>143.0163907415924</v>
      </c>
    </row>
    <row r="18" spans="1:63" ht="15.75" thickBot="1">
      <c r="A18" s="21" t="s">
        <v>353</v>
      </c>
      <c r="B18" s="22">
        <v>0.10651592790126439</v>
      </c>
      <c r="E18" s="171">
        <v>41992</v>
      </c>
      <c r="F18" s="145">
        <f t="shared" ca="1" si="2"/>
        <v>20.597614390610865</v>
      </c>
      <c r="G18" s="12">
        <f ca="1">(E18-$B$7)/365.25</f>
        <v>0.72826830937713893</v>
      </c>
      <c r="I18" s="175">
        <v>0.20597614390610866</v>
      </c>
      <c r="J18" s="172">
        <v>0.18577706250929477</v>
      </c>
      <c r="K18" s="91">
        <f ca="1">_xll.Export_ParabolicVol_VolSwap(0,G18,$B$9,$B$10,$B$11,$B$12,$B$13,$B$14,$B$15,$B$16,$B$17,$B$18,$F$12:$F$28,$G$12:$G$28,$B$25,$B$22,$B$23,$B$24)</f>
        <v>17.989387326812974</v>
      </c>
      <c r="M18" s="17">
        <v>1</v>
      </c>
      <c r="N18" s="5">
        <f ca="1">_xll.Export_VarianceSwap_ForwardVariance($F$12:$F$29,$G$12:$G$29,M17,M18,$B$24)</f>
        <v>22.854960131497933</v>
      </c>
      <c r="P18" s="197"/>
      <c r="Q18" s="121">
        <v>24</v>
      </c>
      <c r="R18" s="126">
        <f ca="1">_xll.Export_ParabolicVol_VarianceSwapOption($B$9,$B$10,$B$11,$B$12,$B$13,$F$12:$F$29,$G$12:$G$29,R$7,$Q18,$R$2,$R$3,$B$14,$B$15,$B$16,$B$17,$B$18,$B$19,$B$23,$Q$5,$S$5,$B$24)</f>
        <v>396.11359747358625</v>
      </c>
      <c r="S18" s="122">
        <f ca="1">_xll.Export_ParabolicVol_VarianceSwapOption($B$9,$B$10,$B$11,$B$12,$B$13,$F$12:$F$29,$G$12:$G$29,S$7,$Q18,$R$2,$R$3,$B$14,$B$15,$B$16,$B$17,$B$18,$B$19,$B$23,$Q$5,$S$5,$B$24)</f>
        <v>395.36032546069202</v>
      </c>
      <c r="T18" s="122">
        <f ca="1">_xll.Export_ParabolicVol_VarianceSwapOption($B$9,$B$10,$B$11,$B$12,$B$13,$F$12:$F$29,$G$12:$G$29,T$7,$Q18,$R$2,$R$3,$B$14,$B$15,$B$16,$B$17,$B$18,$B$19,$B$23,$Q$5,$S$5,$B$24)</f>
        <v>392.35810735815579</v>
      </c>
      <c r="U18" s="122">
        <f ca="1">_xll.Export_ParabolicVol_VarianceSwapOption($B$9,$B$10,$B$11,$B$12,$B$13,$F$12:$F$29,$G$12:$G$29,U$7,$Q18,$R$2,$R$3,$B$14,$B$15,$B$16,$B$17,$B$18,$B$19,$B$23,$Q$5,$S$5,$B$24)</f>
        <v>389.38551844293227</v>
      </c>
      <c r="V18" s="127">
        <f ca="1">_xll.Export_ParabolicVol_VarianceSwapOption($B$9,$B$10,$B$11,$B$12,$B$13,$F$12:$F$29,$G$12:$G$29,V$7,$Q18,$R$2,$R$3,$B$14,$B$15,$B$16,$B$17,$B$18,$B$19,$B$23,$Q$5,$S$5,$B$24)</f>
        <v>385.83190738730889</v>
      </c>
      <c r="Z18" s="28">
        <v>42083</v>
      </c>
      <c r="AA18" s="12">
        <f ca="1">(Z18-$B$7)/365.25</f>
        <v>0.97741273100616022</v>
      </c>
      <c r="AB18" s="29">
        <f t="shared" ca="1" si="3"/>
        <v>3068</v>
      </c>
      <c r="AC18" s="20">
        <f t="shared" ca="1" si="4"/>
        <v>-100</v>
      </c>
      <c r="AD18" s="16">
        <f ca="1">_xll.Export_VarianceSwap_VIXLike($F$12:$F$29,$G$12:$G$29,AA18,$AB$2,$AB$3,AB18,AC18,$B$24)</f>
        <v>21.831533802600429</v>
      </c>
      <c r="AH18" s="118"/>
      <c r="AJ18" s="3">
        <f t="shared" ca="1" si="0"/>
        <v>42083</v>
      </c>
      <c r="AL18" s="136">
        <f ca="1">_xll.Export_ParabolicVol_VIXLikeOption($F$12:$F$28,$G$12:$G$28,$AD18,$AA18,AL$7,$B$9,$B$10,$B$11,$B$12,$B$13,$B$14,$B$15,$B$16,$B$17,$B$18,$B$25,$B$19,$B$23,$AJ$6,$AB$2,$AK$6,$B$24)</f>
        <v>-100</v>
      </c>
      <c r="AM18" s="132">
        <f ca="1">_xll.Export_ParabolicVol_VIXLikeOption($F$12:$F$28,$G$12:$G$28,$AD18,$AA18,AM$7,$B$9,$B$10,$B$11,$B$12,$B$13,$B$14,$B$15,$B$16,$B$17,$B$18,$B$25,$B$19,$B$23,$AJ$6,$AB$2,$AK$6,$B$24)</f>
        <v>26.643362553539074</v>
      </c>
      <c r="AN18" s="132">
        <f ca="1">_xll.Export_ParabolicVol_VIXLikeOption($F$12:$F$28,$G$12:$G$28,$AD18,$AA18,AN$7,$B$9,$B$10,$B$11,$B$12,$B$13,$B$14,$B$15,$B$16,$B$17,$B$18,$B$25,$B$19,$B$23,$AJ$6,$AB$2,$AK$6,$B$24)</f>
        <v>38.739696373214642</v>
      </c>
      <c r="AO18" s="132">
        <f ca="1">_xll.Export_ParabolicVol_VIXLikeOption($F$12:$F$28,$G$12:$G$28,$AD18,$AA18,AO$7,$B$9,$B$10,$B$11,$B$12,$B$13,$B$14,$B$15,$B$16,$B$17,$B$18,$B$25,$B$19,$B$23,$AJ$6,$AB$2,$AK$6,$B$24)</f>
        <v>46.708185809979348</v>
      </c>
      <c r="AP18" s="132">
        <f ca="1">_xll.Export_ParabolicVol_VIXLikeOption($F$12:$F$28,$G$12:$G$28,$AD18,$AA18,AP$7,$B$9,$B$10,$B$11,$B$12,$B$13,$B$14,$B$15,$B$16,$B$17,$B$18,$B$25,$B$19,$B$23,$AJ$6,$AB$2,$AK$6,$B$24)</f>
        <v>53.336837777557122</v>
      </c>
      <c r="AQ18" s="132">
        <f ca="1">_xll.Export_ParabolicVol_VIXLikeOption($F$12:$F$28,$G$12:$G$28,$AD18,$AA18,AQ$7,$B$9,$B$10,$B$11,$B$12,$B$13,$B$14,$B$15,$B$16,$B$17,$B$18,$B$25,$B$19,$B$23,$AJ$6,$AB$2,$AK$6,$B$24)</f>
        <v>59.286544689002916</v>
      </c>
      <c r="AR18" s="132">
        <f ca="1">_xll.Export_ParabolicVol_VIXLikeOption($F$12:$F$28,$G$12:$G$28,$AD18,$AA18,AR$7,$B$9,$B$10,$B$11,$B$12,$B$13,$B$14,$B$15,$B$16,$B$17,$B$18,$B$25,$B$19,$B$23,$AJ$6,$AB$2,$AK$6,$B$24)</f>
        <v>64.827109476395918</v>
      </c>
      <c r="AS18" s="132">
        <f ca="1">_xll.Export_ParabolicVol_VIXLikeOption($F$12:$F$28,$G$12:$G$28,$AD18,$AA18,AS$7,$B$9,$B$10,$B$11,$B$12,$B$13,$B$14,$B$15,$B$16,$B$17,$B$18,$B$25,$B$19,$B$23,$AJ$6,$AB$2,$AK$6,$B$24)</f>
        <v>70.09107584220564</v>
      </c>
      <c r="AT18" s="132">
        <f ca="1">_xll.Export_ParabolicVol_VIXLikeOption($F$12:$F$28,$G$12:$G$28,$AD18,$AA18,AT$7,$B$9,$B$10,$B$11,$B$12,$B$13,$B$14,$B$15,$B$16,$B$17,$B$18,$B$25,$B$19,$B$23,$AJ$6,$AB$2,$AK$6,$B$24)</f>
        <v>75.149028274233245</v>
      </c>
      <c r="AU18" s="132">
        <f ca="1">_xll.Export_ParabolicVol_VIXLikeOption($F$12:$F$28,$G$12:$G$28,$AD18,$AA18,AU$7,$B$9,$B$10,$B$11,$B$12,$B$13,$B$14,$B$15,$B$16,$B$17,$B$18,$B$25,$B$19,$B$23,$AJ$6,$AB$2,$AK$6,$B$24)</f>
        <v>80.039494037110444</v>
      </c>
      <c r="AV18" s="132">
        <f ca="1">_xll.Export_ParabolicVol_VIXLikeOption($F$12:$F$28,$G$12:$G$28,$AD18,$AA18,AV$7,$B$9,$B$10,$B$11,$B$12,$B$13,$B$14,$B$15,$B$16,$B$17,$B$18,$B$25,$B$19,$B$23,$AJ$6,$AB$2,$AK$6,$B$24)</f>
        <v>84.782997745529144</v>
      </c>
      <c r="AW18" s="132">
        <f ca="1">_xll.Export_ParabolicVol_VIXLikeOption($F$12:$F$28,$G$12:$G$28,$AD18,$AA18,AW$7,$B$9,$B$10,$B$11,$B$12,$B$13,$B$14,$B$15,$B$16,$B$17,$B$18,$B$25,$B$19,$B$23,$AJ$6,$AB$2,$AK$6,$B$24)</f>
        <v>89.389434596514647</v>
      </c>
      <c r="AX18" s="132">
        <f ca="1">_xll.Export_ParabolicVol_VIXLikeOption($F$12:$F$28,$G$12:$G$28,$AD18,$AA18,AX$7,$B$9,$B$10,$B$11,$B$12,$B$13,$B$14,$B$15,$B$16,$B$17,$B$18,$B$25,$B$19,$B$23,$AJ$6,$AB$2,$AK$6,$B$24)</f>
        <v>93.862250971527928</v>
      </c>
      <c r="AY18" s="132">
        <f ca="1">_xll.Export_ParabolicVol_VIXLikeOption($F$12:$F$28,$G$12:$G$28,$AD18,$AA18,AY$7,$B$9,$B$10,$B$11,$B$12,$B$13,$B$14,$B$15,$B$16,$B$17,$B$18,$B$25,$B$19,$B$23,$AJ$6,$AB$2,$AK$6,$B$24)</f>
        <v>98.200961431443559</v>
      </c>
      <c r="AZ18" s="132">
        <f ca="1">_xll.Export_ParabolicVol_VIXLikeOption($F$12:$F$28,$G$12:$G$28,$AD18,$AA18,AZ$7,$B$9,$B$10,$B$11,$B$12,$B$13,$B$14,$B$15,$B$16,$B$17,$B$18,$B$25,$B$19,$B$23,$AJ$6,$AB$2,$AK$6,$B$24)</f>
        <v>102.40274405146981</v>
      </c>
      <c r="BA18" s="132">
        <f ca="1">_xll.Export_ParabolicVol_VIXLikeOption($F$12:$F$28,$G$12:$G$28,$AD18,$AA18,BA$7,$B$9,$B$10,$B$11,$B$12,$B$13,$B$14,$B$15,$B$16,$B$17,$B$18,$B$25,$B$19,$B$23,$AJ$6,$AB$2,$AK$6,$B$24)</f>
        <v>106.46350149930528</v>
      </c>
      <c r="BB18" s="132">
        <f ca="1">_xll.Export_ParabolicVol_VIXLikeOption($F$12:$F$28,$G$12:$G$28,$AD18,$AA18,BB$7,$B$9,$B$10,$B$11,$B$12,$B$13,$B$14,$B$15,$B$16,$B$17,$B$18,$B$25,$B$19,$B$23,$AJ$6,$AB$2,$AK$6,$B$24)</f>
        <v>110.3786005474318</v>
      </c>
      <c r="BC18" s="132">
        <f ca="1">_xll.Export_ParabolicVol_VIXLikeOption($F$12:$F$28,$G$12:$G$28,$AD18,$AA18,BC$7,$B$9,$B$10,$B$11,$B$12,$B$13,$B$14,$B$15,$B$16,$B$17,$B$18,$B$25,$B$19,$B$23,$AJ$6,$AB$2,$AK$6,$B$24)</f>
        <v>114.1434103206069</v>
      </c>
      <c r="BD18" s="132">
        <f ca="1">_xll.Export_ParabolicVol_VIXLikeOption($F$12:$F$28,$G$12:$G$28,$AD18,$AA18,BD$7,$B$9,$B$10,$B$11,$B$12,$B$13,$B$14,$B$15,$B$16,$B$17,$B$18,$B$25,$B$19,$B$23,$AJ$6,$AB$2,$AK$6,$B$24)</f>
        <v>117.75370801778283</v>
      </c>
      <c r="BE18" s="132">
        <f ca="1">_xll.Export_ParabolicVol_VIXLikeOption($F$12:$F$28,$G$12:$G$28,$AD18,$AA18,BE$7,$B$9,$B$10,$B$11,$B$12,$B$13,$B$14,$B$15,$B$16,$B$17,$B$18,$B$25,$B$19,$B$23,$AJ$6,$AB$2,$AK$6,$B$24)</f>
        <v>121.20599097357594</v>
      </c>
      <c r="BF18" s="132">
        <f ca="1">_xll.Export_ParabolicVol_VIXLikeOption($F$12:$F$28,$G$12:$G$28,$AD18,$AA18,BF$7,$B$9,$B$10,$B$11,$B$12,$B$13,$B$14,$B$15,$B$16,$B$17,$B$18,$B$25,$B$19,$B$23,$AJ$6,$AB$2,$AK$6,$B$24)</f>
        <v>124.49771629379714</v>
      </c>
      <c r="BG18" s="132">
        <f ca="1">_xll.Export_ParabolicVol_VIXLikeOption($F$12:$F$28,$G$12:$G$28,$AD18,$AA18,BG$7,$B$9,$B$10,$B$11,$B$12,$B$13,$B$14,$B$15,$B$16,$B$17,$B$18,$B$25,$B$19,$B$23,$AJ$6,$AB$2,$AK$6,$B$24)</f>
        <v>127.62747897515547</v>
      </c>
      <c r="BH18" s="132">
        <f ca="1">_xll.Export_ParabolicVol_VIXLikeOption($F$12:$F$28,$G$12:$G$28,$AD18,$AA18,BH$7,$B$9,$B$10,$B$11,$B$12,$B$13,$B$14,$B$15,$B$16,$B$17,$B$18,$B$25,$B$19,$B$23,$AJ$6,$AB$2,$AK$6,$B$24)</f>
        <v>130.59513367730816</v>
      </c>
      <c r="BI18" s="132">
        <f ca="1">_xll.Export_ParabolicVol_VIXLikeOption($F$12:$F$28,$G$12:$G$28,$AD18,$AA18,BI$7,$B$9,$B$10,$B$11,$B$12,$B$13,$B$14,$B$15,$B$16,$B$17,$B$18,$B$25,$B$19,$B$23,$AJ$6,$AB$2,$AK$6,$B$24)</f>
        <v>133.40186256303943</v>
      </c>
      <c r="BJ18" s="132">
        <f ca="1">_xll.Export_ParabolicVol_VIXLikeOption($F$12:$F$28,$G$12:$G$28,$AD18,$AA18,BJ$7,$B$9,$B$10,$B$11,$B$12,$B$13,$B$14,$B$15,$B$16,$B$17,$B$18,$B$25,$B$19,$B$23,$AJ$6,$AB$2,$AK$6,$B$24)</f>
        <v>136.05019085798284</v>
      </c>
      <c r="BK18" s="137">
        <f ca="1">_xll.Export_ParabolicVol_VIXLikeOption($F$12:$F$28,$G$12:$G$28,$AD18,$AA18,BK$7,$B$9,$B$10,$B$11,$B$12,$B$13,$B$14,$B$15,$B$16,$B$17,$B$18,$B$25,$B$19,$B$23,$AJ$6,$AB$2,$AK$6,$B$24)</f>
        <v>138.54395231702264</v>
      </c>
    </row>
    <row r="19" spans="1:63" ht="15.75" thickBot="1">
      <c r="A19" s="1" t="s">
        <v>11</v>
      </c>
      <c r="B19" s="22">
        <v>0.01</v>
      </c>
      <c r="E19" s="171">
        <v>42174</v>
      </c>
      <c r="F19" s="145">
        <f t="shared" ca="1" si="2"/>
        <v>21.530543775315508</v>
      </c>
      <c r="G19" s="12">
        <f ca="1">(E19-$B$7)/365.25</f>
        <v>1.2265571526351813</v>
      </c>
      <c r="I19" s="175">
        <v>0.21530543775315508</v>
      </c>
      <c r="J19" s="172">
        <v>0.19453793805086778</v>
      </c>
      <c r="K19" s="91">
        <f ca="1">_xll.Export_ParabolicVol_VolSwap(0,G19,$B$9,$B$10,$B$11,$B$12,$B$13,$B$14,$B$15,$B$16,$B$17,$B$18,$F$12:$F$28,$G$12:$G$28,$B$25,$B$22,$B$23,$B$24)</f>
        <v>17.889237183203097</v>
      </c>
      <c r="M19" s="17">
        <v>1.1000000000000001</v>
      </c>
      <c r="N19" s="5">
        <f ca="1">_xll.Export_VarianceSwap_ForwardVariance($F$12:$F$29,$G$12:$G$29,M18,M19,$B$24)</f>
        <v>23.035998039080567</v>
      </c>
      <c r="P19" s="197"/>
      <c r="Q19" s="121">
        <v>25</v>
      </c>
      <c r="R19" s="126">
        <f ca="1">_xll.Export_ParabolicVol_VarianceSwapOption($B$9,$B$10,$B$11,$B$12,$B$13,$F$12:$F$29,$G$12:$G$29,R$7,$Q19,$R$2,$R$3,$B$14,$B$15,$B$16,$B$17,$B$18,$B$19,$B$23,$Q$5,$S$5,$B$24)</f>
        <v>411.60628495754247</v>
      </c>
      <c r="S19" s="122">
        <f ca="1">_xll.Export_ParabolicVol_VarianceSwapOption($B$9,$B$10,$B$11,$B$12,$B$13,$F$12:$F$29,$G$12:$G$29,S$7,$Q19,$R$2,$R$3,$B$14,$B$15,$B$16,$B$17,$B$18,$B$19,$B$23,$Q$5,$S$5,$B$24)</f>
        <v>410.76577256158123</v>
      </c>
      <c r="T19" s="122">
        <f ca="1">_xll.Export_ParabolicVol_VarianceSwapOption($B$9,$B$10,$B$11,$B$12,$B$13,$F$12:$F$29,$G$12:$G$29,T$7,$Q19,$R$2,$R$3,$B$14,$B$15,$B$16,$B$17,$B$18,$B$19,$B$23,$Q$5,$S$5,$B$24)</f>
        <v>407.63626016877311</v>
      </c>
      <c r="U19" s="122">
        <f ca="1">_xll.Export_ParabolicVol_VarianceSwapOption($B$9,$B$10,$B$11,$B$12,$B$13,$F$12:$F$29,$G$12:$G$29,U$7,$Q19,$R$2,$R$3,$B$14,$B$15,$B$16,$B$17,$B$18,$B$19,$B$23,$Q$5,$S$5,$B$24)</f>
        <v>404.5527612987384</v>
      </c>
      <c r="V19" s="127">
        <f ca="1">_xll.Export_ParabolicVol_VarianceSwapOption($B$9,$B$10,$B$11,$B$12,$B$13,$F$12:$F$29,$G$12:$G$29,V$7,$Q19,$R$2,$R$3,$B$14,$B$15,$B$16,$B$17,$B$18,$B$19,$B$23,$Q$5,$S$5,$B$24)</f>
        <v>400.86859399216223</v>
      </c>
      <c r="Z19" s="28">
        <v>42111</v>
      </c>
      <c r="AA19" s="12">
        <f ca="1">(Z19-$B$7)/365.25</f>
        <v>1.054072553045859</v>
      </c>
      <c r="AB19" s="29">
        <f t="shared" ca="1" si="3"/>
        <v>3068</v>
      </c>
      <c r="AC19" s="20">
        <f t="shared" ca="1" si="4"/>
        <v>-100</v>
      </c>
      <c r="AD19" s="16">
        <f ca="1">_xll.Export_VarianceSwap_VIXLike($F$12:$F$29,$G$12:$G$29,AA19,$AB$2,$AB$3,AB19,AC19,$B$24)</f>
        <v>21.943638340979756</v>
      </c>
      <c r="AH19" s="118"/>
      <c r="AJ19" s="3">
        <f t="shared" ca="1" si="0"/>
        <v>42111</v>
      </c>
      <c r="AL19" s="136">
        <f ca="1">_xll.Export_ParabolicVol_VIXLikeOption($F$12:$F$28,$G$12:$G$28,$AD19,$AA19,AL$7,$B$9,$B$10,$B$11,$B$12,$B$13,$B$14,$B$15,$B$16,$B$17,$B$18,$B$25,$B$19,$B$23,$AJ$6,$AB$2,$AK$6,$B$24)</f>
        <v>-100</v>
      </c>
      <c r="AM19" s="132">
        <f ca="1">_xll.Export_ParabolicVol_VIXLikeOption($F$12:$F$28,$G$12:$G$28,$AD19,$AA19,AM$7,$B$9,$B$10,$B$11,$B$12,$B$13,$B$14,$B$15,$B$16,$B$17,$B$18,$B$25,$B$19,$B$23,$AJ$6,$AB$2,$AK$6,$B$24)</f>
        <v>26.187427325035458</v>
      </c>
      <c r="AN19" s="132">
        <f ca="1">_xll.Export_ParabolicVol_VIXLikeOption($F$12:$F$28,$G$12:$G$28,$AD19,$AA19,AN$7,$B$9,$B$10,$B$11,$B$12,$B$13,$B$14,$B$15,$B$16,$B$17,$B$18,$B$25,$B$19,$B$23,$AJ$6,$AB$2,$AK$6,$B$24)</f>
        <v>38.050176068407779</v>
      </c>
      <c r="AO19" s="132">
        <f ca="1">_xll.Export_ParabolicVol_VIXLikeOption($F$12:$F$28,$G$12:$G$28,$AD19,$AA19,AO$7,$B$9,$B$10,$B$11,$B$12,$B$13,$B$14,$B$15,$B$16,$B$17,$B$18,$B$25,$B$19,$B$23,$AJ$6,$AB$2,$AK$6,$B$24)</f>
        <v>45.894007116007721</v>
      </c>
      <c r="AP19" s="132">
        <f ca="1">_xll.Export_ParabolicVol_VIXLikeOption($F$12:$F$28,$G$12:$G$28,$AD19,$AA19,AP$7,$B$9,$B$10,$B$11,$B$12,$B$13,$B$14,$B$15,$B$16,$B$17,$B$18,$B$25,$B$19,$B$23,$AJ$6,$AB$2,$AK$6,$B$24)</f>
        <v>52.419831379576173</v>
      </c>
      <c r="AQ19" s="132">
        <f ca="1">_xll.Export_ParabolicVol_VIXLikeOption($F$12:$F$28,$G$12:$G$28,$AD19,$AA19,AQ$7,$B$9,$B$10,$B$11,$B$12,$B$13,$B$14,$B$15,$B$16,$B$17,$B$18,$B$25,$B$19,$B$23,$AJ$6,$AB$2,$AK$6,$B$24)</f>
        <v>58.271276296324771</v>
      </c>
      <c r="AR19" s="132">
        <f ca="1">_xll.Export_ParabolicVol_VIXLikeOption($F$12:$F$28,$G$12:$G$28,$AD19,$AA19,AR$7,$B$9,$B$10,$B$11,$B$12,$B$13,$B$14,$B$15,$B$16,$B$17,$B$18,$B$25,$B$19,$B$23,$AJ$6,$AB$2,$AK$6,$B$24)</f>
        <v>63.71165878680619</v>
      </c>
      <c r="AS19" s="132">
        <f ca="1">_xll.Export_ParabolicVol_VIXLikeOption($F$12:$F$28,$G$12:$G$28,$AD19,$AA19,AS$7,$B$9,$B$10,$B$11,$B$12,$B$13,$B$14,$B$15,$B$16,$B$17,$B$18,$B$25,$B$19,$B$23,$AJ$6,$AB$2,$AK$6,$B$24)</f>
        <v>68.870614484449817</v>
      </c>
      <c r="AT19" s="132">
        <f ca="1">_xll.Export_ParabolicVol_VIXLikeOption($F$12:$F$28,$G$12:$G$28,$AD19,$AA19,AT$7,$B$9,$B$10,$B$11,$B$12,$B$13,$B$14,$B$15,$B$16,$B$17,$B$18,$B$25,$B$19,$B$23,$AJ$6,$AB$2,$AK$6,$B$24)</f>
        <v>73.817373481638398</v>
      </c>
      <c r="AU19" s="132">
        <f ca="1">_xll.Export_ParabolicVol_VIXLikeOption($F$12:$F$28,$G$12:$G$28,$AD19,$AA19,AU$7,$B$9,$B$10,$B$11,$B$12,$B$13,$B$14,$B$15,$B$16,$B$17,$B$18,$B$25,$B$19,$B$23,$AJ$6,$AB$2,$AK$6,$B$24)</f>
        <v>78.589883223376049</v>
      </c>
      <c r="AV19" s="132">
        <f ca="1">_xll.Export_ParabolicVol_VIXLikeOption($F$12:$F$28,$G$12:$G$28,$AD19,$AA19,AV$7,$B$9,$B$10,$B$11,$B$12,$B$13,$B$14,$B$15,$B$16,$B$17,$B$18,$B$25,$B$19,$B$23,$AJ$6,$AB$2,$AK$6,$B$24)</f>
        <v>83.208510367924077</v>
      </c>
      <c r="AW19" s="132">
        <f ca="1">_xll.Export_ParabolicVol_VIXLikeOption($F$12:$F$28,$G$12:$G$28,$AD19,$AA19,AW$7,$B$9,$B$10,$B$11,$B$12,$B$13,$B$14,$B$15,$B$16,$B$17,$B$18,$B$25,$B$19,$B$23,$AJ$6,$AB$2,$AK$6,$B$24)</f>
        <v>87.683241310218932</v>
      </c>
      <c r="AX19" s="132">
        <f ca="1">_xll.Export_ParabolicVol_VIXLikeOption($F$12:$F$28,$G$12:$G$28,$AD19,$AA19,AX$7,$B$9,$B$10,$B$11,$B$12,$B$13,$B$14,$B$15,$B$16,$B$17,$B$18,$B$25,$B$19,$B$23,$AJ$6,$AB$2,$AK$6,$B$24)</f>
        <v>92.017776792207684</v>
      </c>
      <c r="AY19" s="132">
        <f ca="1">_xll.Export_ParabolicVol_VIXLikeOption($F$12:$F$28,$G$12:$G$28,$AD19,$AA19,AY$7,$B$9,$B$10,$B$11,$B$12,$B$13,$B$14,$B$15,$B$16,$B$17,$B$18,$B$25,$B$19,$B$23,$AJ$6,$AB$2,$AK$6,$B$24)</f>
        <v>96.212007877928897</v>
      </c>
      <c r="AZ19" s="132">
        <f ca="1">_xll.Export_ParabolicVol_VIXLikeOption($F$12:$F$28,$G$12:$G$28,$AD19,$AA19,AZ$7,$B$9,$B$10,$B$11,$B$12,$B$13,$B$14,$B$15,$B$16,$B$17,$B$18,$B$25,$B$19,$B$23,$AJ$6,$AB$2,$AK$6,$B$24)</f>
        <v>100.26359401257324</v>
      </c>
      <c r="BA19" s="132">
        <f ca="1">_xll.Export_ParabolicVol_VIXLikeOption($F$12:$F$28,$G$12:$G$28,$AD19,$AA19,BA$7,$B$9,$B$10,$B$11,$B$12,$B$13,$B$14,$B$15,$B$16,$B$17,$B$18,$B$25,$B$19,$B$23,$AJ$6,$AB$2,$AK$6,$B$24)</f>
        <v>104.16901867326251</v>
      </c>
      <c r="BB19" s="132">
        <f ca="1">_xll.Export_ParabolicVol_VIXLikeOption($F$12:$F$28,$G$12:$G$28,$AD19,$AA19,BB$7,$B$9,$B$10,$B$11,$B$12,$B$13,$B$14,$B$15,$B$16,$B$17,$B$18,$B$25,$B$19,$B$23,$AJ$6,$AB$2,$AK$6,$B$24)</f>
        <v>107.92432814712096</v>
      </c>
      <c r="BC19" s="132">
        <f ca="1">_xll.Export_ParabolicVol_VIXLikeOption($F$12:$F$28,$G$12:$G$28,$AD19,$AA19,BC$7,$B$9,$B$10,$B$11,$B$12,$B$13,$B$14,$B$15,$B$16,$B$17,$B$18,$B$25,$B$19,$B$23,$AJ$6,$AB$2,$AK$6,$B$24)</f>
        <v>111.52566923411955</v>
      </c>
      <c r="BD19" s="132">
        <f ca="1">_xll.Export_ParabolicVol_VIXLikeOption($F$12:$F$28,$G$12:$G$28,$AD19,$AA19,BD$7,$B$9,$B$10,$B$11,$B$12,$B$13,$B$14,$B$15,$B$16,$B$17,$B$18,$B$25,$B$19,$B$23,$AJ$6,$AB$2,$AK$6,$B$24)</f>
        <v>114.9696917416131</v>
      </c>
      <c r="BE19" s="132">
        <f ca="1">_xll.Export_ParabolicVol_VIXLikeOption($F$12:$F$28,$G$12:$G$28,$AD19,$AA19,BE$7,$B$9,$B$10,$B$11,$B$12,$B$13,$B$14,$B$15,$B$16,$B$17,$B$18,$B$25,$B$19,$B$23,$AJ$6,$AB$2,$AK$6,$B$24)</f>
        <v>118.25385287688361</v>
      </c>
      <c r="BF19" s="132">
        <f ca="1">_xll.Export_ParabolicVol_VIXLikeOption($F$12:$F$28,$G$12:$G$28,$AD19,$AA19,BF$7,$B$9,$B$10,$B$11,$B$12,$B$13,$B$14,$B$15,$B$16,$B$17,$B$18,$B$25,$B$19,$B$23,$AJ$6,$AB$2,$AK$6,$B$24)</f>
        <v>121.37664386092071</v>
      </c>
      <c r="BG19" s="132">
        <f ca="1">_xll.Export_ParabolicVol_VIXLikeOption($F$12:$F$28,$G$12:$G$28,$AD19,$AA19,BG$7,$B$9,$B$10,$B$11,$B$12,$B$13,$B$14,$B$15,$B$16,$B$17,$B$18,$B$25,$B$19,$B$23,$AJ$6,$AB$2,$AK$6,$B$24)</f>
        <v>124.33774946904886</v>
      </c>
      <c r="BH19" s="132">
        <f ca="1">_xll.Export_ParabolicVol_VIXLikeOption($F$12:$F$28,$G$12:$G$28,$AD19,$AA19,BH$7,$B$9,$B$10,$B$11,$B$12,$B$13,$B$14,$B$15,$B$16,$B$17,$B$18,$B$25,$B$19,$B$23,$AJ$6,$AB$2,$AK$6,$B$24)</f>
        <v>127.13814608144382</v>
      </c>
      <c r="BI19" s="132">
        <f ca="1">_xll.Export_ParabolicVol_VIXLikeOption($F$12:$F$28,$G$12:$G$28,$AD19,$AA19,BI$7,$B$9,$B$10,$B$11,$B$12,$B$13,$B$14,$B$15,$B$16,$B$17,$B$18,$B$25,$B$19,$B$23,$AJ$6,$AB$2,$AK$6,$B$24)</f>
        <v>129.78014161586478</v>
      </c>
      <c r="BJ19" s="132">
        <f ca="1">_xll.Export_ParabolicVol_VIXLikeOption($F$12:$F$28,$G$12:$G$28,$AD19,$AA19,BJ$7,$B$9,$B$10,$B$11,$B$12,$B$13,$B$14,$B$15,$B$16,$B$17,$B$18,$B$25,$B$19,$B$23,$AJ$6,$AB$2,$AK$6,$B$24)</f>
        <v>132.26736039869371</v>
      </c>
      <c r="BK19" s="137">
        <f ca="1">_xll.Export_ParabolicVol_VIXLikeOption($F$12:$F$28,$G$12:$G$28,$AD19,$AA19,BK$7,$B$9,$B$10,$B$11,$B$12,$B$13,$B$14,$B$15,$B$16,$B$17,$B$18,$B$25,$B$19,$B$23,$AJ$6,$AB$2,$AK$6,$B$24)</f>
        <v>134.6046768931609</v>
      </c>
    </row>
    <row r="20" spans="1:63" ht="15.75" thickBot="1">
      <c r="A20" s="1" t="s">
        <v>13</v>
      </c>
      <c r="B20" s="22">
        <v>1</v>
      </c>
      <c r="E20" s="171">
        <v>42356</v>
      </c>
      <c r="F20" s="145">
        <f t="shared" ca="1" si="2"/>
        <v>22.044069957112111</v>
      </c>
      <c r="G20" s="12">
        <f ca="1">(E20-$B$7)/365.25</f>
        <v>1.7248459958932238</v>
      </c>
      <c r="I20" s="175">
        <v>0.22044069957112111</v>
      </c>
      <c r="J20" s="172">
        <v>0.19905975858986666</v>
      </c>
      <c r="K20" s="91">
        <f ca="1">_xll.Export_ParabolicVol_VolSwap(0,G20,$B$9,$B$10,$B$11,$B$12,$B$13,$B$14,$B$15,$B$16,$B$17,$B$18,$F$12:$F$28,$G$12:$G$28,$B$25,$B$22,$B$23,$B$24)</f>
        <v>17.595841725393022</v>
      </c>
      <c r="M20" s="17">
        <v>1.2</v>
      </c>
      <c r="N20" s="5">
        <f ca="1">_xll.Export_VarianceSwap_ForwardVariance($F$12:$F$29,$G$12:$G$29,M19,M20,$B$24)</f>
        <v>23.128189366416272</v>
      </c>
      <c r="P20" s="197"/>
      <c r="Q20" s="121">
        <v>26</v>
      </c>
      <c r="R20" s="126">
        <f ca="1">_xll.Export_ParabolicVol_VarianceSwapOption($B$9,$B$10,$B$11,$B$12,$B$13,$F$12:$F$29,$G$12:$G$29,R$7,$Q20,$R$2,$R$3,$B$14,$B$15,$B$16,$B$17,$B$18,$B$19,$B$23,$Q$5,$S$5,$B$24)</f>
        <v>427.03207440944766</v>
      </c>
      <c r="S20" s="122">
        <f ca="1">_xll.Export_ParabolicVol_VarianceSwapOption($B$9,$B$10,$B$11,$B$12,$B$13,$F$12:$F$29,$G$12:$G$29,S$7,$Q20,$R$2,$R$3,$B$14,$B$15,$B$16,$B$17,$B$18,$B$19,$B$23,$Q$5,$S$5,$B$24)</f>
        <v>426.10459552129481</v>
      </c>
      <c r="T20" s="122">
        <f ca="1">_xll.Export_ParabolicVol_VarianceSwapOption($B$9,$B$10,$B$11,$B$12,$B$13,$F$12:$F$29,$G$12:$G$29,T$7,$Q20,$R$2,$R$3,$B$14,$B$15,$B$16,$B$17,$B$18,$B$19,$B$23,$Q$5,$S$5,$B$24)</f>
        <v>422.84795956271245</v>
      </c>
      <c r="U20" s="122">
        <f ca="1">_xll.Export_ParabolicVol_VarianceSwapOption($B$9,$B$10,$B$11,$B$12,$B$13,$F$12:$F$29,$G$12:$G$29,U$7,$Q20,$R$2,$R$3,$B$14,$B$15,$B$16,$B$17,$B$18,$B$19,$B$23,$Q$5,$S$5,$B$24)</f>
        <v>419.65368416281086</v>
      </c>
      <c r="V20" s="127">
        <f ca="1">_xll.Export_ParabolicVol_VarianceSwapOption($B$9,$B$10,$B$11,$B$12,$B$13,$F$12:$F$29,$G$12:$G$29,V$7,$Q20,$R$2,$R$3,$B$14,$B$15,$B$16,$B$17,$B$18,$B$19,$B$23,$Q$5,$S$5,$B$24)</f>
        <v>415.83918047228138</v>
      </c>
      <c r="Z20" s="28">
        <v>42139</v>
      </c>
      <c r="AA20" s="12">
        <f ca="1">(Z20-$B$7)/365.25</f>
        <v>1.1307323750855578</v>
      </c>
      <c r="AB20" s="29">
        <f t="shared" ca="1" si="3"/>
        <v>3068</v>
      </c>
      <c r="AC20" s="20">
        <f t="shared" ca="1" si="4"/>
        <v>-100</v>
      </c>
      <c r="AD20" s="16">
        <f ca="1">_xll.Export_VarianceSwap_VIXLike($F$12:$F$29,$G$12:$G$29,AA20,$AB$2,$AB$3,AB20,AC20,$B$24)</f>
        <v>22.00194215805988</v>
      </c>
      <c r="AH20" s="118"/>
      <c r="AJ20" s="3">
        <f t="shared" ca="1" si="0"/>
        <v>42139</v>
      </c>
      <c r="AL20" s="136">
        <f ca="1">_xll.Export_ParabolicVol_VIXLikeOption($F$12:$F$28,$G$12:$G$28,$AD20,$AA20,AL$7,$B$9,$B$10,$B$11,$B$12,$B$13,$B$14,$B$15,$B$16,$B$17,$B$18,$B$25,$B$19,$B$23,$AJ$6,$AB$2,$AK$6,$B$24)</f>
        <v>-100</v>
      </c>
      <c r="AM20" s="132">
        <f ca="1">_xll.Export_ParabolicVol_VIXLikeOption($F$12:$F$28,$G$12:$G$28,$AD20,$AA20,AM$7,$B$9,$B$10,$B$11,$B$12,$B$13,$B$14,$B$15,$B$16,$B$17,$B$18,$B$25,$B$19,$B$23,$AJ$6,$AB$2,$AK$6,$B$24)</f>
        <v>26.354350830631951</v>
      </c>
      <c r="AN20" s="132">
        <f ca="1">_xll.Export_ParabolicVol_VIXLikeOption($F$12:$F$28,$G$12:$G$28,$AD20,$AA20,AN$7,$B$9,$B$10,$B$11,$B$12,$B$13,$B$14,$B$15,$B$16,$B$17,$B$18,$B$25,$B$19,$B$23,$AJ$6,$AB$2,$AK$6,$B$24)</f>
        <v>37.733153182513256</v>
      </c>
      <c r="AO20" s="132">
        <f ca="1">_xll.Export_ParabolicVol_VIXLikeOption($F$12:$F$28,$G$12:$G$28,$AD20,$AA20,AO$7,$B$9,$B$10,$B$11,$B$12,$B$13,$B$14,$B$15,$B$16,$B$17,$B$18,$B$25,$B$19,$B$23,$AJ$6,$AB$2,$AK$6,$B$24)</f>
        <v>45.40301913805159</v>
      </c>
      <c r="AP20" s="132">
        <f ca="1">_xll.Export_ParabolicVol_VIXLikeOption($F$12:$F$28,$G$12:$G$28,$AD20,$AA20,AP$7,$B$9,$B$10,$B$11,$B$12,$B$13,$B$14,$B$15,$B$16,$B$17,$B$18,$B$25,$B$19,$B$23,$AJ$6,$AB$2,$AK$6,$B$24)</f>
        <v>51.808481969080667</v>
      </c>
      <c r="AQ20" s="132">
        <f ca="1">_xll.Export_ParabolicVol_VIXLikeOption($F$12:$F$28,$G$12:$G$28,$AD20,$AA20,AQ$7,$B$9,$B$10,$B$11,$B$12,$B$13,$B$14,$B$15,$B$16,$B$17,$B$18,$B$25,$B$19,$B$23,$AJ$6,$AB$2,$AK$6,$B$24)</f>
        <v>57.556015345809072</v>
      </c>
      <c r="AR20" s="132">
        <f ca="1">_xll.Export_ParabolicVol_VIXLikeOption($F$12:$F$28,$G$12:$G$28,$AD20,$AA20,AR$7,$B$9,$B$10,$B$11,$B$12,$B$13,$B$14,$B$15,$B$16,$B$17,$B$18,$B$25,$B$19,$B$23,$AJ$6,$AB$2,$AK$6,$B$24)</f>
        <v>62.89645641803213</v>
      </c>
      <c r="AS20" s="132">
        <f ca="1">_xll.Export_ParabolicVol_VIXLikeOption($F$12:$F$28,$G$12:$G$28,$AD20,$AA20,AS$7,$B$9,$B$10,$B$11,$B$12,$B$13,$B$14,$B$15,$B$16,$B$17,$B$18,$B$25,$B$19,$B$23,$AJ$6,$AB$2,$AK$6,$B$24)</f>
        <v>67.953976869320911</v>
      </c>
      <c r="AT20" s="132">
        <f ca="1">_xll.Export_ParabolicVol_VIXLikeOption($F$12:$F$28,$G$12:$G$28,$AD20,$AA20,AT$7,$B$9,$B$10,$B$11,$B$12,$B$13,$B$14,$B$15,$B$16,$B$17,$B$18,$B$25,$B$19,$B$23,$AJ$6,$AB$2,$AK$6,$B$24)</f>
        <v>72.795128800389193</v>
      </c>
      <c r="AU20" s="132">
        <f ca="1">_xll.Export_ParabolicVol_VIXLikeOption($F$12:$F$28,$G$12:$G$28,$AD20,$AA20,AU$7,$B$9,$B$10,$B$11,$B$12,$B$13,$B$14,$B$15,$B$16,$B$17,$B$18,$B$25,$B$19,$B$23,$AJ$6,$AB$2,$AK$6,$B$24)</f>
        <v>77.456506822936717</v>
      </c>
      <c r="AV20" s="132">
        <f ca="1">_xll.Export_ParabolicVol_VIXLikeOption($F$12:$F$28,$G$12:$G$28,$AD20,$AA20,AV$7,$B$9,$B$10,$B$11,$B$12,$B$13,$B$14,$B$15,$B$16,$B$17,$B$18,$B$25,$B$19,$B$23,$AJ$6,$AB$2,$AK$6,$B$24)</f>
        <v>81.957833965924763</v>
      </c>
      <c r="AW20" s="132">
        <f ca="1">_xll.Export_ParabolicVol_VIXLikeOption($F$12:$F$28,$G$12:$G$28,$AD20,$AA20,AW$7,$B$9,$B$10,$B$11,$B$12,$B$13,$B$14,$B$15,$B$16,$B$17,$B$18,$B$25,$B$19,$B$23,$AJ$6,$AB$2,$AK$6,$B$24)</f>
        <v>86.308871075701106</v>
      </c>
      <c r="AX20" s="132">
        <f ca="1">_xll.Export_ParabolicVol_VIXLikeOption($F$12:$F$28,$G$12:$G$28,$AD20,$AA20,AX$7,$B$9,$B$10,$B$11,$B$12,$B$13,$B$14,$B$15,$B$16,$B$17,$B$18,$B$25,$B$19,$B$23,$AJ$6,$AB$2,$AK$6,$B$24)</f>
        <v>90.513365626669724</v>
      </c>
      <c r="AY20" s="132">
        <f ca="1">_xll.Export_ParabolicVol_VIXLikeOption($F$12:$F$28,$G$12:$G$28,$AD20,$AA20,AY$7,$B$9,$B$10,$B$11,$B$12,$B$13,$B$14,$B$15,$B$16,$B$17,$B$18,$B$25,$B$19,$B$23,$AJ$6,$AB$2,$AK$6,$B$24)</f>
        <v>94.571453429032303</v>
      </c>
      <c r="AZ20" s="132">
        <f ca="1">_xll.Export_ParabolicVol_VIXLikeOption($F$12:$F$28,$G$12:$G$28,$AD20,$AA20,AZ$7,$B$9,$B$10,$B$11,$B$12,$B$13,$B$14,$B$15,$B$16,$B$17,$B$18,$B$25,$B$19,$B$23,$AJ$6,$AB$2,$AK$6,$B$24)</f>
        <v>98.481199228860277</v>
      </c>
      <c r="BA20" s="132">
        <f ca="1">_xll.Export_ParabolicVol_VIXLikeOption($F$12:$F$28,$G$12:$G$28,$AD20,$AA20,BA$7,$B$9,$B$10,$B$11,$B$12,$B$13,$B$14,$B$15,$B$16,$B$17,$B$18,$B$25,$B$19,$B$23,$AJ$6,$AB$2,$AK$6,$B$24)</f>
        <v>102.23963351777508</v>
      </c>
      <c r="BB20" s="132">
        <f ca="1">_xll.Export_ParabolicVol_VIXLikeOption($F$12:$F$28,$G$12:$G$28,$AD20,$AA20,BB$7,$B$9,$B$10,$B$11,$B$12,$B$13,$B$14,$B$15,$B$16,$B$17,$B$18,$B$25,$B$19,$B$23,$AJ$6,$AB$2,$AK$6,$B$24)</f>
        <v>105.843480736511</v>
      </c>
      <c r="BC20" s="132">
        <f ca="1">_xll.Export_ParabolicVol_VIXLikeOption($F$12:$F$28,$G$12:$G$28,$AD20,$AA20,BC$7,$B$9,$B$10,$B$11,$B$12,$B$13,$B$14,$B$15,$B$16,$B$17,$B$18,$B$25,$B$19,$B$23,$AJ$6,$AB$2,$AK$6,$B$24)</f>
        <v>109.28968844090734</v>
      </c>
      <c r="BD20" s="132">
        <f ca="1">_xll.Export_ParabolicVol_VIXLikeOption($F$12:$F$28,$G$12:$G$28,$AD20,$AA20,BD$7,$B$9,$B$10,$B$11,$B$12,$B$13,$B$14,$B$15,$B$16,$B$17,$B$18,$B$25,$B$19,$B$23,$AJ$6,$AB$2,$AK$6,$B$24)</f>
        <v>112.57581947576705</v>
      </c>
      <c r="BE20" s="132">
        <f ca="1">_xll.Export_ParabolicVol_VIXLikeOption($F$12:$F$28,$G$12:$G$28,$AD20,$AA20,BE$7,$B$9,$B$10,$B$11,$B$12,$B$13,$B$14,$B$15,$B$16,$B$17,$B$18,$B$25,$B$19,$B$23,$AJ$6,$AB$2,$AK$6,$B$24)</f>
        <v>115.70034201518664</v>
      </c>
      <c r="BF20" s="132">
        <f ca="1">_xll.Export_ParabolicVol_VIXLikeOption($F$12:$F$28,$G$12:$G$28,$AD20,$AA20,BF$7,$B$9,$B$10,$B$11,$B$12,$B$13,$B$14,$B$15,$B$16,$B$17,$B$18,$B$25,$B$19,$B$23,$AJ$6,$AB$2,$AK$6,$B$24)</f>
        <v>118.6628366960508</v>
      </c>
      <c r="BG20" s="132">
        <f ca="1">_xll.Export_ParabolicVol_VIXLikeOption($F$12:$F$28,$G$12:$G$28,$AD20,$AA20,BG$7,$B$9,$B$10,$B$11,$B$12,$B$13,$B$14,$B$15,$B$16,$B$17,$B$18,$B$25,$B$19,$B$23,$AJ$6,$AB$2,$AK$6,$B$24)</f>
        <v>121.46413137379126</v>
      </c>
      <c r="BH20" s="132">
        <f ca="1">_xll.Export_ParabolicVol_VIXLikeOption($F$12:$F$28,$G$12:$G$28,$AD20,$AA20,BH$7,$B$9,$B$10,$B$11,$B$12,$B$13,$B$14,$B$15,$B$16,$B$17,$B$18,$B$25,$B$19,$B$23,$AJ$6,$AB$2,$AK$6,$B$24)</f>
        <v>124.10636967415958</v>
      </c>
      <c r="BI20" s="132">
        <f ca="1">_xll.Export_ParabolicVol_VIXLikeOption($F$12:$F$28,$G$12:$G$28,$AD20,$AA20,BI$7,$B$9,$B$10,$B$11,$B$12,$B$13,$B$14,$B$15,$B$16,$B$17,$B$18,$B$25,$B$19,$B$23,$AJ$6,$AB$2,$AK$6,$B$24)</f>
        <v>126.59301793554036</v>
      </c>
      <c r="BJ20" s="132">
        <f ca="1">_xll.Export_ParabolicVol_VIXLikeOption($F$12:$F$28,$G$12:$G$28,$AD20,$AA20,BJ$7,$B$9,$B$10,$B$11,$B$12,$B$13,$B$14,$B$15,$B$16,$B$17,$B$18,$B$25,$B$19,$B$23,$AJ$6,$AB$2,$AK$6,$B$24)</f>
        <v>128.92881530156154</v>
      </c>
      <c r="BK20" s="137">
        <f ca="1">_xll.Export_ParabolicVol_VIXLikeOption($F$12:$F$28,$G$12:$G$28,$AD20,$AA20,BK$7,$B$9,$B$10,$B$11,$B$12,$B$13,$B$14,$B$15,$B$16,$B$17,$B$18,$B$25,$B$19,$B$23,$AJ$6,$AB$2,$AK$6,$B$24)</f>
        <v>131.11967289268003</v>
      </c>
    </row>
    <row r="21" spans="1:63" ht="15.75" thickBot="1">
      <c r="B21" s="22"/>
      <c r="E21" s="171">
        <v>42720</v>
      </c>
      <c r="F21" s="145">
        <f t="shared" ca="1" si="2"/>
        <v>22.827411417476366</v>
      </c>
      <c r="G21" s="12">
        <f ca="1">(E21-$B$7)/365.25</f>
        <v>2.7214236824093088</v>
      </c>
      <c r="I21" s="175">
        <v>0.22827411417476365</v>
      </c>
      <c r="J21" s="172">
        <v>0.2058316336200294</v>
      </c>
      <c r="K21" s="91">
        <f ca="1">_xll.Export_ParabolicVol_VolSwap(0,G21,$B$9,$B$10,$B$11,$B$12,$B$13,$B$14,$B$15,$B$16,$B$17,$B$18,$F$12:$F$28,$G$12:$G$28,$B$25,$B$22,$B$23,$B$24)</f>
        <v>17.079512419662386</v>
      </c>
      <c r="M21" s="17">
        <v>1.3</v>
      </c>
      <c r="N21" s="5">
        <f ca="1">_xll.Export_VarianceSwap_ForwardVariance($F$12:$F$29,$G$12:$G$29,M20,M21,$B$24)</f>
        <v>23.140996078707069</v>
      </c>
      <c r="P21" s="197"/>
      <c r="Q21" s="121">
        <v>27</v>
      </c>
      <c r="R21" s="126">
        <f ca="1">_xll.Export_ParabolicVol_VarianceSwapOption($B$9,$B$10,$B$11,$B$12,$B$13,$F$12:$F$29,$G$12:$G$29,R$7,$Q21,$R$2,$R$3,$B$14,$B$15,$B$16,$B$17,$B$18,$B$19,$B$23,$Q$5,$S$5,$B$24)</f>
        <v>442.39096534632483</v>
      </c>
      <c r="S21" s="122">
        <f ca="1">_xll.Export_ParabolicVol_VarianceSwapOption($B$9,$B$10,$B$11,$B$12,$B$13,$F$12:$F$29,$G$12:$G$29,S$7,$Q21,$R$2,$R$3,$B$14,$B$15,$B$16,$B$17,$B$18,$B$19,$B$23,$Q$5,$S$5,$B$24)</f>
        <v>441.37679277630815</v>
      </c>
      <c r="T21" s="122">
        <f ca="1">_xll.Export_ParabolicVol_VarianceSwapOption($B$9,$B$10,$B$11,$B$12,$B$13,$F$12:$F$29,$G$12:$G$29,T$7,$Q21,$R$2,$R$3,$B$14,$B$15,$B$16,$B$17,$B$18,$B$19,$B$23,$Q$5,$S$5,$B$24)</f>
        <v>437.99320304561763</v>
      </c>
      <c r="U21" s="122">
        <f ca="1">_xll.Export_ParabolicVol_VarianceSwapOption($B$9,$B$10,$B$11,$B$12,$B$13,$F$12:$F$29,$G$12:$G$29,U$7,$Q21,$R$2,$R$3,$B$14,$B$15,$B$16,$B$17,$B$18,$B$19,$B$23,$Q$5,$S$5,$B$24)</f>
        <v>434.68828308660125</v>
      </c>
      <c r="V21" s="127">
        <f ca="1">_xll.Export_ParabolicVol_VarianceSwapOption($B$9,$B$10,$B$11,$B$12,$B$13,$F$12:$F$29,$G$12:$G$29,V$7,$Q21,$R$2,$R$3,$B$14,$B$15,$B$16,$B$17,$B$18,$B$19,$B$23,$Q$5,$S$5,$B$24)</f>
        <v>430.74366032587614</v>
      </c>
      <c r="Z21" s="28">
        <v>42174</v>
      </c>
      <c r="AA21" s="12">
        <f ca="1">(Z21-$B$7)/365.25</f>
        <v>1.2265571526351813</v>
      </c>
      <c r="AB21" s="29">
        <f t="shared" ca="1" si="3"/>
        <v>3068</v>
      </c>
      <c r="AC21" s="20">
        <f t="shared" ca="1" si="4"/>
        <v>-100</v>
      </c>
      <c r="AD21" s="16">
        <f ca="1">_xll.Export_VarianceSwap_VIXLike($F$12:$F$29,$G$12:$G$29,AA21,$AB$2,$AB$3,AB21,AC21,$B$24)</f>
        <v>22.014581203663941</v>
      </c>
      <c r="AH21" s="118"/>
      <c r="AJ21" s="3">
        <f t="shared" ca="1" si="0"/>
        <v>42174</v>
      </c>
      <c r="AL21" s="136">
        <f ca="1">_xll.Export_ParabolicVol_VIXLikeOption($F$12:$F$28,$G$12:$G$28,$AD21,$AA21,AL$7,$B$9,$B$10,$B$11,$B$12,$B$13,$B$14,$B$15,$B$16,$B$17,$B$18,$B$25,$B$19,$B$23,$AJ$6,$AB$2,$AK$6,$B$24)</f>
        <v>-100</v>
      </c>
      <c r="AM21" s="132">
        <f ca="1">_xll.Export_ParabolicVol_VIXLikeOption($F$12:$F$28,$G$12:$G$28,$AD21,$AA21,AM$7,$B$9,$B$10,$B$11,$B$12,$B$13,$B$14,$B$15,$B$16,$B$17,$B$18,$B$25,$B$19,$B$23,$AJ$6,$AB$2,$AK$6,$B$24)</f>
        <v>27.104673187776807</v>
      </c>
      <c r="AN21" s="132">
        <f ca="1">_xll.Export_ParabolicVol_VIXLikeOption($F$12:$F$28,$G$12:$G$28,$AD21,$AA21,AN$7,$B$9,$B$10,$B$11,$B$12,$B$13,$B$14,$B$15,$B$16,$B$17,$B$18,$B$25,$B$19,$B$23,$AJ$6,$AB$2,$AK$6,$B$24)</f>
        <v>37.717548825475802</v>
      </c>
      <c r="AO21" s="132">
        <f ca="1">_xll.Export_ParabolicVol_VIXLikeOption($F$12:$F$28,$G$12:$G$28,$AD21,$AA21,AO$7,$B$9,$B$10,$B$11,$B$12,$B$13,$B$14,$B$15,$B$16,$B$17,$B$18,$B$25,$B$19,$B$23,$AJ$6,$AB$2,$AK$6,$B$24)</f>
        <v>45.128693195694694</v>
      </c>
      <c r="AP21" s="132">
        <f ca="1">_xll.Export_ParabolicVol_VIXLikeOption($F$12:$F$28,$G$12:$G$28,$AD21,$AA21,AP$7,$B$9,$B$10,$B$11,$B$12,$B$13,$B$14,$B$15,$B$16,$B$17,$B$18,$B$25,$B$19,$B$23,$AJ$6,$AB$2,$AK$6,$B$24)</f>
        <v>51.368331510116604</v>
      </c>
      <c r="AQ21" s="132">
        <f ca="1">_xll.Export_ParabolicVol_VIXLikeOption($F$12:$F$28,$G$12:$G$28,$AD21,$AA21,AQ$7,$B$9,$B$10,$B$11,$B$12,$B$13,$B$14,$B$15,$B$16,$B$17,$B$18,$B$25,$B$19,$B$23,$AJ$6,$AB$2,$AK$6,$B$24)</f>
        <v>56.980942828376826</v>
      </c>
      <c r="AR21" s="132">
        <f ca="1">_xll.Export_ParabolicVol_VIXLikeOption($F$12:$F$28,$G$12:$G$28,$AD21,$AA21,AR$7,$B$9,$B$10,$B$11,$B$12,$B$13,$B$14,$B$15,$B$16,$B$17,$B$18,$B$25,$B$19,$B$23,$AJ$6,$AB$2,$AK$6,$B$24)</f>
        <v>62.196722094355472</v>
      </c>
      <c r="AS21" s="132">
        <f ca="1">_xll.Export_ParabolicVol_VIXLikeOption($F$12:$F$28,$G$12:$G$28,$AD21,$AA21,AS$7,$B$9,$B$10,$B$11,$B$12,$B$13,$B$14,$B$15,$B$16,$B$17,$B$18,$B$25,$B$19,$B$23,$AJ$6,$AB$2,$AK$6,$B$24)</f>
        <v>67.130783428173359</v>
      </c>
      <c r="AT21" s="132">
        <f ca="1">_xll.Export_ParabolicVol_VIXLikeOption($F$12:$F$28,$G$12:$G$28,$AD21,$AA21,AT$7,$B$9,$B$10,$B$11,$B$12,$B$13,$B$14,$B$15,$B$16,$B$17,$B$18,$B$25,$B$19,$B$23,$AJ$6,$AB$2,$AK$6,$B$24)</f>
        <v>71.845153863060062</v>
      </c>
      <c r="AU21" s="132">
        <f ca="1">_xll.Export_ParabolicVol_VIXLikeOption($F$12:$F$28,$G$12:$G$28,$AD21,$AA21,AU$7,$B$9,$B$10,$B$11,$B$12,$B$13,$B$14,$B$15,$B$16,$B$17,$B$18,$B$25,$B$19,$B$23,$AJ$6,$AB$2,$AK$6,$B$24)</f>
        <v>76.37404264559008</v>
      </c>
      <c r="AV21" s="132">
        <f ca="1">_xll.Export_ParabolicVol_VIXLikeOption($F$12:$F$28,$G$12:$G$28,$AD21,$AA21,AV$7,$B$9,$B$10,$B$11,$B$12,$B$13,$B$14,$B$15,$B$16,$B$17,$B$18,$B$25,$B$19,$B$23,$AJ$6,$AB$2,$AK$6,$B$24)</f>
        <v>80.735933897322681</v>
      </c>
      <c r="AW21" s="132">
        <f ca="1">_xll.Export_ParabolicVol_VIXLikeOption($F$12:$F$28,$G$12:$G$28,$AD21,$AA21,AW$7,$B$9,$B$10,$B$11,$B$12,$B$13,$B$14,$B$15,$B$16,$B$17,$B$18,$B$25,$B$19,$B$23,$AJ$6,$AB$2,$AK$6,$B$24)</f>
        <v>84.940030497169118</v>
      </c>
      <c r="AX21" s="132">
        <f ca="1">_xll.Export_ParabolicVol_VIXLikeOption($F$12:$F$28,$G$12:$G$28,$AD21,$AA21,AX$7,$B$9,$B$10,$B$11,$B$12,$B$13,$B$14,$B$15,$B$16,$B$17,$B$18,$B$25,$B$19,$B$23,$AJ$6,$AB$2,$AK$6,$B$24)</f>
        <v>88.989968724431307</v>
      </c>
      <c r="AY21" s="132">
        <f ca="1">_xll.Export_ParabolicVol_VIXLikeOption($F$12:$F$28,$G$12:$G$28,$AD21,$AA21,AY$7,$B$9,$B$10,$B$11,$B$12,$B$13,$B$14,$B$15,$B$16,$B$17,$B$18,$B$25,$B$19,$B$23,$AJ$6,$AB$2,$AK$6,$B$24)</f>
        <v>92.886097595177617</v>
      </c>
      <c r="AZ21" s="132">
        <f ca="1">_xll.Export_ParabolicVol_VIXLikeOption($F$12:$F$28,$G$12:$G$28,$AD21,$AA21,AZ$7,$B$9,$B$10,$B$11,$B$12,$B$13,$B$14,$B$15,$B$16,$B$17,$B$18,$B$25,$B$19,$B$23,$AJ$6,$AB$2,$AK$6,$B$24)</f>
        <v>96.626953809548581</v>
      </c>
      <c r="BA21" s="132">
        <f ca="1">_xll.Export_ParabolicVol_VIXLikeOption($F$12:$F$28,$G$12:$G$28,$AD21,$AA21,BA$7,$B$9,$B$10,$B$11,$B$12,$B$13,$B$14,$B$15,$B$16,$B$17,$B$18,$B$25,$B$19,$B$23,$AJ$6,$AB$2,$AK$6,$B$24)</f>
        <v>100.21026140396117</v>
      </c>
      <c r="BB21" s="132">
        <f ca="1">_xll.Export_ParabolicVol_VIXLikeOption($F$12:$F$28,$G$12:$G$28,$AD21,$AA21,BB$7,$B$9,$B$10,$B$11,$B$12,$B$13,$B$14,$B$15,$B$16,$B$17,$B$18,$B$25,$B$19,$B$23,$AJ$6,$AB$2,$AK$6,$B$24)</f>
        <v>103.63363558970239</v>
      </c>
      <c r="BC21" s="132">
        <f ca="1">_xll.Export_ParabolicVol_VIXLikeOption($F$12:$F$28,$G$12:$G$28,$AD21,$AA21,BC$7,$B$9,$B$10,$B$11,$B$12,$B$13,$B$14,$B$15,$B$16,$B$17,$B$18,$B$25,$B$19,$B$23,$AJ$6,$AB$2,$AK$6,$B$24)</f>
        <v>106.89509113298894</v>
      </c>
      <c r="BD21" s="132">
        <f ca="1">_xll.Export_ParabolicVol_VIXLikeOption($F$12:$F$28,$G$12:$G$28,$AD21,$AA21,BD$7,$B$9,$B$10,$B$11,$B$12,$B$13,$B$14,$B$15,$B$16,$B$17,$B$18,$B$25,$B$19,$B$23,$AJ$6,$AB$2,$AK$6,$B$24)</f>
        <v>109.99341186138405</v>
      </c>
      <c r="BE21" s="132">
        <f ca="1">_xll.Export_ParabolicVol_VIXLikeOption($F$12:$F$28,$G$12:$G$28,$AD21,$AA21,BE$7,$B$9,$B$10,$B$11,$B$12,$B$13,$B$14,$B$15,$B$16,$B$17,$B$18,$B$25,$B$19,$B$23,$AJ$6,$AB$2,$AK$6,$B$24)</f>
        <v>112.92841313103537</v>
      </c>
      <c r="BF21" s="132">
        <f ca="1">_xll.Export_ParabolicVol_VIXLikeOption($F$12:$F$28,$G$12:$G$28,$AD21,$AA21,BF$7,$B$9,$B$10,$B$11,$B$12,$B$13,$B$14,$B$15,$B$16,$B$17,$B$18,$B$25,$B$19,$B$23,$AJ$6,$AB$2,$AK$6,$B$24)</f>
        <v>115.70111521884945</v>
      </c>
      <c r="BG21" s="132">
        <f ca="1">_xll.Export_ParabolicVol_VIXLikeOption($F$12:$F$28,$G$12:$G$28,$AD21,$AA21,BG$7,$B$9,$B$10,$B$11,$B$12,$B$13,$B$14,$B$15,$B$16,$B$17,$B$18,$B$25,$B$19,$B$23,$AJ$6,$AB$2,$AK$6,$B$24)</f>
        <v>118.31383827864315</v>
      </c>
      <c r="BH21" s="132">
        <f ca="1">_xll.Export_ParabolicVol_VIXLikeOption($F$12:$F$28,$G$12:$G$28,$AD21,$AA21,BH$7,$B$9,$B$10,$B$11,$B$12,$B$13,$B$14,$B$15,$B$16,$B$17,$B$18,$B$25,$B$19,$B$23,$AJ$6,$AB$2,$AK$6,$B$24)</f>
        <v>120.7702262386159</v>
      </c>
      <c r="BI21" s="132">
        <f ca="1">_xll.Export_ParabolicVol_VIXLikeOption($F$12:$F$28,$G$12:$G$28,$AD21,$AA21,BI$7,$B$9,$B$10,$B$11,$B$12,$B$13,$B$14,$B$15,$B$16,$B$17,$B$18,$B$25,$B$19,$B$23,$AJ$6,$AB$2,$AK$6,$B$24)</f>
        <v>123.07520627502156</v>
      </c>
      <c r="BJ21" s="132">
        <f ca="1">_xll.Export_ParabolicVol_VIXLikeOption($F$12:$F$28,$G$12:$G$28,$AD21,$AA21,BJ$7,$B$9,$B$10,$B$11,$B$12,$B$13,$B$14,$B$15,$B$16,$B$17,$B$18,$B$25,$B$19,$B$23,$AJ$6,$AB$2,$AK$6,$B$24)</f>
        <v>125.23489122532121</v>
      </c>
      <c r="BK21" s="137">
        <f ca="1">_xll.Export_ParabolicVol_VIXLikeOption($F$12:$F$28,$G$12:$G$28,$AD21,$AA21,BK$7,$B$9,$B$10,$B$11,$B$12,$B$13,$B$14,$B$15,$B$16,$B$17,$B$18,$B$25,$B$19,$B$23,$AJ$6,$AB$2,$AK$6,$B$24)</f>
        <v>127.25643373879298</v>
      </c>
    </row>
    <row r="22" spans="1:63" ht="15.75" thickBot="1">
      <c r="A22" s="1" t="s">
        <v>19</v>
      </c>
      <c r="B22" s="6">
        <f ca="1">3/12</f>
        <v>0.25</v>
      </c>
      <c r="E22" s="171">
        <v>43084</v>
      </c>
      <c r="F22" s="145">
        <f t="shared" ca="1" si="2"/>
        <v>23.313387945396673</v>
      </c>
      <c r="G22" s="12">
        <f ca="1">(E22-$B$7)/365.25</f>
        <v>3.7180013689253935</v>
      </c>
      <c r="I22" s="175">
        <v>0.23313387945396674</v>
      </c>
      <c r="J22" s="172">
        <v>0.20981548146007131</v>
      </c>
      <c r="K22" s="91">
        <f ca="1">_xll.Export_ParabolicVol_VolSwap(0,G22,$B$9,$B$10,$B$11,$B$12,$B$13,$B$14,$B$15,$B$16,$B$17,$B$18,$F$12:$F$28,$G$12:$G$28,$B$25,$B$22,$B$23,$B$24)</f>
        <v>16.535990334635368</v>
      </c>
      <c r="M22" s="17">
        <v>1.4</v>
      </c>
      <c r="N22" s="5">
        <f ca="1">_xll.Export_VarianceSwap_ForwardVariance($F$12:$F$29,$G$12:$G$29,M21,M22,$B$24)</f>
        <v>23.151663341824545</v>
      </c>
      <c r="P22" s="197"/>
      <c r="Q22" s="121">
        <v>28</v>
      </c>
      <c r="R22" s="126">
        <f ca="1">_xll.Export_ParabolicVol_VarianceSwapOption($B$9,$B$10,$B$11,$B$12,$B$13,$F$12:$F$29,$G$12:$G$29,R$7,$Q22,$R$2,$R$3,$B$14,$B$15,$B$16,$B$17,$B$18,$B$19,$B$23,$Q$5,$S$5,$B$24)</f>
        <v>457.68295735458003</v>
      </c>
      <c r="S22" s="122">
        <f ca="1">_xll.Export_ParabolicVol_VarianceSwapOption($B$9,$B$10,$B$11,$B$12,$B$13,$F$12:$F$29,$G$12:$G$29,S$7,$Q22,$R$2,$R$3,$B$14,$B$15,$B$16,$B$17,$B$18,$B$19,$B$23,$Q$5,$S$5,$B$24)</f>
        <v>456.58236298695556</v>
      </c>
      <c r="T22" s="122">
        <f ca="1">_xll.Export_ParabolicVol_VarianceSwapOption($B$9,$B$10,$B$11,$B$12,$B$13,$F$12:$F$29,$G$12:$G$29,T$7,$Q22,$R$2,$R$3,$B$14,$B$15,$B$16,$B$17,$B$18,$B$19,$B$23,$Q$5,$S$5,$B$24)</f>
        <v>453.07198847990742</v>
      </c>
      <c r="U22" s="122">
        <f ca="1">_xll.Export_ParabolicVol_VarianceSwapOption($B$9,$B$10,$B$11,$B$12,$B$13,$F$12:$F$29,$G$12:$G$29,U$7,$Q22,$R$2,$R$3,$B$14,$B$15,$B$16,$B$17,$B$18,$B$19,$B$23,$Q$5,$S$5,$B$24)</f>
        <v>449.6565546860931</v>
      </c>
      <c r="V22" s="127">
        <f ca="1">_xll.Export_ParabolicVol_VarianceSwapOption($B$9,$B$10,$B$11,$B$12,$B$13,$F$12:$F$29,$G$12:$G$29,V$7,$Q22,$R$2,$R$3,$B$14,$B$15,$B$16,$B$17,$B$18,$B$19,$B$23,$Q$5,$S$5,$B$24)</f>
        <v>445.58202798089621</v>
      </c>
      <c r="Z22" s="28">
        <v>42202</v>
      </c>
      <c r="AA22" s="12">
        <f ca="1">(Z22-$B$7)/365.25</f>
        <v>1.3032169746748803</v>
      </c>
      <c r="AB22" s="29">
        <f t="shared" ca="1" si="3"/>
        <v>3068</v>
      </c>
      <c r="AC22" s="20">
        <f t="shared" ca="1" si="4"/>
        <v>-100</v>
      </c>
      <c r="AD22" s="16">
        <f ca="1">_xll.Export_VarianceSwap_VIXLike($F$12:$F$29,$G$12:$G$29,AA22,$AB$2,$AB$3,AB22,AC22,$B$24)</f>
        <v>22.031698091161477</v>
      </c>
      <c r="AH22" s="118"/>
      <c r="AJ22" s="3">
        <f t="shared" ca="1" si="0"/>
        <v>42202</v>
      </c>
      <c r="AL22" s="136">
        <f ca="1">_xll.Export_ParabolicVol_VIXLikeOption($F$12:$F$28,$G$12:$G$28,$AD22,$AA22,AL$7,$B$9,$B$10,$B$11,$B$12,$B$13,$B$14,$B$15,$B$16,$B$17,$B$18,$B$25,$B$19,$B$23,$AJ$6,$AB$2,$AK$6,$B$24)</f>
        <v>-100</v>
      </c>
      <c r="AM22" s="132">
        <f ca="1">_xll.Export_ParabolicVol_VIXLikeOption($F$12:$F$28,$G$12:$G$28,$AD22,$AA22,AM$7,$B$9,$B$10,$B$11,$B$12,$B$13,$B$14,$B$15,$B$16,$B$17,$B$18,$B$25,$B$19,$B$23,$AJ$6,$AB$2,$AK$6,$B$24)</f>
        <v>27.492501341123475</v>
      </c>
      <c r="AN22" s="132">
        <f ca="1">_xll.Export_ParabolicVol_VIXLikeOption($F$12:$F$28,$G$12:$G$28,$AD22,$AA22,AN$7,$B$9,$B$10,$B$11,$B$12,$B$13,$B$14,$B$15,$B$16,$B$17,$B$18,$B$25,$B$19,$B$23,$AJ$6,$AB$2,$AK$6,$B$24)</f>
        <v>37.63599839607992</v>
      </c>
      <c r="AO22" s="132">
        <f ca="1">_xll.Export_ParabolicVol_VIXLikeOption($F$12:$F$28,$G$12:$G$28,$AD22,$AA22,AO$7,$B$9,$B$10,$B$11,$B$12,$B$13,$B$14,$B$15,$B$16,$B$17,$B$18,$B$25,$B$19,$B$23,$AJ$6,$AB$2,$AK$6,$B$24)</f>
        <v>44.867060690194478</v>
      </c>
      <c r="AP22" s="132">
        <f ca="1">_xll.Export_ParabolicVol_VIXLikeOption($F$12:$F$28,$G$12:$G$28,$AD22,$AA22,AP$7,$B$9,$B$10,$B$11,$B$12,$B$13,$B$14,$B$15,$B$16,$B$17,$B$18,$B$25,$B$19,$B$23,$AJ$6,$AB$2,$AK$6,$B$24)</f>
        <v>50.984959255700126</v>
      </c>
      <c r="AQ22" s="132">
        <f ca="1">_xll.Export_ParabolicVol_VIXLikeOption($F$12:$F$28,$G$12:$G$28,$AD22,$AA22,AQ$7,$B$9,$B$10,$B$11,$B$12,$B$13,$B$14,$B$15,$B$16,$B$17,$B$18,$B$25,$B$19,$B$23,$AJ$6,$AB$2,$AK$6,$B$24)</f>
        <v>56.495304916723768</v>
      </c>
      <c r="AR22" s="132">
        <f ca="1">_xll.Export_ParabolicVol_VIXLikeOption($F$12:$F$28,$G$12:$G$28,$AD22,$AA22,AR$7,$B$9,$B$10,$B$11,$B$12,$B$13,$B$14,$B$15,$B$16,$B$17,$B$18,$B$25,$B$19,$B$23,$AJ$6,$AB$2,$AK$6,$B$24)</f>
        <v>61.614938584873038</v>
      </c>
      <c r="AS22" s="132">
        <f ca="1">_xll.Export_ParabolicVol_VIXLikeOption($F$12:$F$28,$G$12:$G$28,$AD22,$AA22,AS$7,$B$9,$B$10,$B$11,$B$12,$B$13,$B$14,$B$15,$B$16,$B$17,$B$18,$B$25,$B$19,$B$23,$AJ$6,$AB$2,$AK$6,$B$24)</f>
        <v>66.453049049200118</v>
      </c>
      <c r="AT22" s="132">
        <f ca="1">_xll.Export_ParabolicVol_VIXLikeOption($F$12:$F$28,$G$12:$G$28,$AD22,$AA22,AT$7,$B$9,$B$10,$B$11,$B$12,$B$13,$B$14,$B$15,$B$16,$B$17,$B$18,$B$25,$B$19,$B$23,$AJ$6,$AB$2,$AK$6,$B$24)</f>
        <v>71.068709780756819</v>
      </c>
      <c r="AU22" s="132">
        <f ca="1">_xll.Export_ParabolicVol_VIXLikeOption($F$12:$F$28,$G$12:$G$28,$AD22,$AA22,AU$7,$B$9,$B$10,$B$11,$B$12,$B$13,$B$14,$B$15,$B$16,$B$17,$B$18,$B$25,$B$19,$B$23,$AJ$6,$AB$2,$AK$6,$B$24)</f>
        <v>75.494603413364104</v>
      </c>
      <c r="AV22" s="132">
        <f ca="1">_xll.Export_ParabolicVol_VIXLikeOption($F$12:$F$28,$G$12:$G$28,$AD22,$AA22,AV$7,$B$9,$B$10,$B$11,$B$12,$B$13,$B$14,$B$15,$B$16,$B$17,$B$18,$B$25,$B$19,$B$23,$AJ$6,$AB$2,$AK$6,$B$24)</f>
        <v>79.74846517951481</v>
      </c>
      <c r="AW22" s="132">
        <f ca="1">_xll.Export_ParabolicVol_VIXLikeOption($F$12:$F$28,$G$12:$G$28,$AD22,$AA22,AW$7,$B$9,$B$10,$B$11,$B$12,$B$13,$B$14,$B$15,$B$16,$B$17,$B$18,$B$25,$B$19,$B$23,$AJ$6,$AB$2,$AK$6,$B$24)</f>
        <v>83.839220371731088</v>
      </c>
      <c r="AX22" s="132">
        <f ca="1">_xll.Export_ParabolicVol_VIXLikeOption($F$12:$F$28,$G$12:$G$28,$AD22,$AA22,AX$7,$B$9,$B$10,$B$11,$B$12,$B$13,$B$14,$B$15,$B$16,$B$17,$B$18,$B$25,$B$19,$B$23,$AJ$6,$AB$2,$AK$6,$B$24)</f>
        <v>87.770543997089646</v>
      </c>
      <c r="AY22" s="132">
        <f ca="1">_xll.Export_ParabolicVol_VIXLikeOption($F$12:$F$28,$G$12:$G$28,$AD22,$AA22,AY$7,$B$9,$B$10,$B$11,$B$12,$B$13,$B$14,$B$15,$B$16,$B$17,$B$18,$B$25,$B$19,$B$23,$AJ$6,$AB$2,$AK$6,$B$24)</f>
        <v>91.543058204019644</v>
      </c>
      <c r="AZ22" s="132">
        <f ca="1">_xll.Export_ParabolicVol_VIXLikeOption($F$12:$F$28,$G$12:$G$28,$AD22,$AA22,AZ$7,$B$9,$B$10,$B$11,$B$12,$B$13,$B$14,$B$15,$B$16,$B$17,$B$18,$B$25,$B$19,$B$23,$AJ$6,$AB$2,$AK$6,$B$24)</f>
        <v>95.155761859075611</v>
      </c>
      <c r="BA22" s="132">
        <f ca="1">_xll.Export_ParabolicVol_VIXLikeOption($F$12:$F$28,$G$12:$G$28,$AD22,$AA22,BA$7,$B$9,$B$10,$B$11,$B$12,$B$13,$B$14,$B$15,$B$16,$B$17,$B$18,$B$25,$B$19,$B$23,$AJ$6,$AB$2,$AK$6,$B$24)</f>
        <v>98.60700249014927</v>
      </c>
      <c r="BB22" s="132">
        <f ca="1">_xll.Export_ParabolicVol_VIXLikeOption($F$12:$F$28,$G$12:$G$28,$AD22,$AA22,BB$7,$B$9,$B$10,$B$11,$B$12,$B$13,$B$14,$B$15,$B$16,$B$17,$B$18,$B$25,$B$19,$B$23,$AJ$6,$AB$2,$AK$6,$B$24)</f>
        <v>101.89515957324178</v>
      </c>
      <c r="BC22" s="132">
        <f ca="1">_xll.Export_ParabolicVol_VIXLikeOption($F$12:$F$28,$G$12:$G$28,$AD22,$AA22,BC$7,$B$9,$B$10,$B$11,$B$12,$B$13,$B$14,$B$15,$B$16,$B$17,$B$18,$B$25,$B$19,$B$23,$AJ$6,$AB$2,$AK$6,$B$24)</f>
        <v>105.01913345273239</v>
      </c>
      <c r="BD22" s="132">
        <f ca="1">_xll.Export_ParabolicVol_VIXLikeOption($F$12:$F$28,$G$12:$G$28,$AD22,$AA22,BD$7,$B$9,$B$10,$B$11,$B$12,$B$13,$B$14,$B$15,$B$16,$B$17,$B$18,$B$25,$B$19,$B$23,$AJ$6,$AB$2,$AK$6,$B$24)</f>
        <v>107.97869305899862</v>
      </c>
      <c r="BE22" s="132">
        <f ca="1">_xll.Export_ParabolicVol_VIXLikeOption($F$12:$F$28,$G$12:$G$28,$AD22,$AA22,BE$7,$B$9,$B$10,$B$11,$B$12,$B$13,$B$14,$B$15,$B$16,$B$17,$B$18,$B$25,$B$19,$B$23,$AJ$6,$AB$2,$AK$6,$B$24)</f>
        <v>110.77471260486769</v>
      </c>
      <c r="BF22" s="132">
        <f ca="1">_xll.Export_ParabolicVol_VIXLikeOption($F$12:$F$28,$G$12:$G$28,$AD22,$AA22,BF$7,$B$9,$B$10,$B$11,$B$12,$B$13,$B$14,$B$15,$B$16,$B$17,$B$18,$B$25,$B$19,$B$23,$AJ$6,$AB$2,$AK$6,$B$24)</f>
        <v>113.40931487045287</v>
      </c>
      <c r="BG22" s="132">
        <f ca="1">_xll.Export_ParabolicVol_VIXLikeOption($F$12:$F$28,$G$12:$G$28,$AD22,$AA22,BG$7,$B$9,$B$10,$B$11,$B$12,$B$13,$B$14,$B$15,$B$16,$B$17,$B$18,$B$25,$B$19,$B$23,$AJ$6,$AB$2,$AK$6,$B$24)</f>
        <v>115.88593236054419</v>
      </c>
      <c r="BH22" s="132">
        <f ca="1">_xll.Export_ParabolicVol_VIXLikeOption($F$12:$F$28,$G$12:$G$28,$AD22,$AA22,BH$7,$B$9,$B$10,$B$11,$B$12,$B$13,$B$14,$B$15,$B$16,$B$17,$B$18,$B$25,$B$19,$B$23,$AJ$6,$AB$2,$AK$6,$B$24)</f>
        <v>118.20929511507508</v>
      </c>
      <c r="BI22" s="132">
        <f ca="1">_xll.Export_ParabolicVol_VIXLikeOption($F$12:$F$28,$G$12:$G$28,$AD22,$AA22,BI$7,$B$9,$B$10,$B$11,$B$12,$B$13,$B$14,$B$15,$B$16,$B$17,$B$18,$B$25,$B$19,$B$23,$AJ$6,$AB$2,$AK$6,$B$24)</f>
        <v>120.38535373183359</v>
      </c>
      <c r="BJ22" s="132">
        <f ca="1">_xll.Export_ParabolicVol_VIXLikeOption($F$12:$F$28,$G$12:$G$28,$AD22,$AA22,BJ$7,$B$9,$B$10,$B$11,$B$12,$B$13,$B$14,$B$15,$B$16,$B$17,$B$18,$B$25,$B$19,$B$23,$AJ$6,$AB$2,$AK$6,$B$24)</f>
        <v>122.42114716108603</v>
      </c>
      <c r="BK22" s="137">
        <f ca="1">_xll.Export_ParabolicVol_VIXLikeOption($F$12:$F$28,$G$12:$G$28,$AD22,$AA22,BK$7,$B$9,$B$10,$B$11,$B$12,$B$13,$B$14,$B$15,$B$16,$B$17,$B$18,$B$25,$B$19,$B$23,$AJ$6,$AB$2,$AK$6,$B$24)</f>
        <v>124.32462628283677</v>
      </c>
    </row>
    <row r="23" spans="1:63" ht="15.75" thickBot="1">
      <c r="A23" s="1" t="s">
        <v>18</v>
      </c>
      <c r="B23" s="22">
        <v>12</v>
      </c>
      <c r="E23" s="171">
        <v>43455</v>
      </c>
      <c r="F23" s="145">
        <f t="shared" ca="1" si="2"/>
        <v>23.72345894695955</v>
      </c>
      <c r="G23" s="12">
        <f ca="1">(E23-$B$7)/365.25</f>
        <v>4.7337440109514031</v>
      </c>
      <c r="I23" s="175">
        <v>0.2372345894695955</v>
      </c>
      <c r="J23" s="172">
        <v>0.21441760579735555</v>
      </c>
      <c r="K23" s="91">
        <f ca="1">_xll.Export_ParabolicVol_VolSwap(0,G23,$B$9,$B$10,$B$11,$B$12,$B$13,$B$14,$B$15,$B$16,$B$17,$B$18,$F$12:$F$28,$G$12:$G$28,$B$25,$B$22,$B$23,$B$24)</f>
        <v>16.077768345216338</v>
      </c>
      <c r="M23" s="17">
        <v>1.5</v>
      </c>
      <c r="N23" s="5">
        <f ca="1">_xll.Export_VarianceSwap_ForwardVariance($F$12:$F$29,$G$12:$G$29,M22,M23,$B$24)</f>
        <v>23.201507655567859</v>
      </c>
      <c r="P23" s="197"/>
      <c r="Q23" s="121">
        <v>29</v>
      </c>
      <c r="R23" s="126">
        <f ca="1">_xll.Export_ParabolicVol_VarianceSwapOption($B$9,$B$10,$B$11,$B$12,$B$13,$F$12:$F$29,$G$12:$G$29,R$7,$Q23,$R$2,$R$3,$B$14,$B$15,$B$16,$B$17,$B$18,$B$19,$B$23,$Q$5,$S$5,$B$24)</f>
        <v>472.90805007815601</v>
      </c>
      <c r="S23" s="122">
        <f ca="1">_xll.Export_ParabolicVol_VarianceSwapOption($B$9,$B$10,$B$11,$B$12,$B$13,$F$12:$F$29,$G$12:$G$29,S$7,$Q23,$R$2,$R$3,$B$14,$B$15,$B$16,$B$17,$B$18,$B$19,$B$23,$Q$5,$S$5,$B$24)</f>
        <v>471.72130499930358</v>
      </c>
      <c r="T23" s="122">
        <f ca="1">_xll.Export_ParabolicVol_VarianceSwapOption($B$9,$B$10,$B$11,$B$12,$B$13,$F$12:$F$29,$G$12:$G$29,T$7,$Q23,$R$2,$R$3,$B$14,$B$15,$B$16,$B$17,$B$18,$B$19,$B$23,$Q$5,$S$5,$B$24)</f>
        <v>468.08431402401982</v>
      </c>
      <c r="U23" s="122">
        <f ca="1">_xll.Export_ParabolicVol_VarianceSwapOption($B$9,$B$10,$B$11,$B$12,$B$13,$F$12:$F$29,$G$12:$G$29,U$7,$Q23,$R$2,$R$3,$B$14,$B$15,$B$16,$B$17,$B$18,$B$19,$B$23,$Q$5,$S$5,$B$24)</f>
        <v>464.55849604562076</v>
      </c>
      <c r="V23" s="127">
        <f ca="1">_xll.Export_ParabolicVol_VarianceSwapOption($B$9,$B$10,$B$11,$B$12,$B$13,$F$12:$F$29,$G$12:$G$29,V$7,$Q23,$R$2,$R$3,$B$14,$B$15,$B$16,$B$17,$B$18,$B$19,$B$23,$Q$5,$S$5,$B$24)</f>
        <v>460.35427863652319</v>
      </c>
      <c r="Z23" s="28">
        <v>42237</v>
      </c>
      <c r="AA23" s="12">
        <f ca="1">(Z23-$B$7)/365.25</f>
        <v>1.3990417522245038</v>
      </c>
      <c r="AB23" s="29">
        <f t="shared" ca="1" si="3"/>
        <v>3068</v>
      </c>
      <c r="AC23" s="20">
        <f t="shared" ca="1" si="4"/>
        <v>-100</v>
      </c>
      <c r="AD23" s="16">
        <f ca="1">_xll.Export_VarianceSwap_VIXLike($F$12:$F$29,$G$12:$G$29,AA23,$AB$2,$AB$3,AB23,AC23,$B$24)</f>
        <v>22.084809203179859</v>
      </c>
      <c r="AH23" s="118"/>
      <c r="AJ23" s="3">
        <f t="shared" ca="1" si="0"/>
        <v>42237</v>
      </c>
      <c r="AL23" s="136">
        <f ca="1">_xll.Export_ParabolicVol_VIXLikeOption($F$12:$F$28,$G$12:$G$28,$AD23,$AA23,AL$7,$B$9,$B$10,$B$11,$B$12,$B$13,$B$14,$B$15,$B$16,$B$17,$B$18,$B$25,$B$19,$B$23,$AJ$6,$AB$2,$AK$6,$B$24)</f>
        <v>-100</v>
      </c>
      <c r="AM23" s="132">
        <f ca="1">_xll.Export_ParabolicVol_VIXLikeOption($F$12:$F$28,$G$12:$G$28,$AD23,$AA23,AM$7,$B$9,$B$10,$B$11,$B$12,$B$13,$B$14,$B$15,$B$16,$B$17,$B$18,$B$25,$B$19,$B$23,$AJ$6,$AB$2,$AK$6,$B$24)</f>
        <v>27.568628740151475</v>
      </c>
      <c r="AN23" s="132">
        <f ca="1">_xll.Export_ParabolicVol_VIXLikeOption($F$12:$F$28,$G$12:$G$28,$AD23,$AA23,AN$7,$B$9,$B$10,$B$11,$B$12,$B$13,$B$14,$B$15,$B$16,$B$17,$B$18,$B$25,$B$19,$B$23,$AJ$6,$AB$2,$AK$6,$B$24)</f>
        <v>37.320024310277887</v>
      </c>
      <c r="AO23" s="132">
        <f ca="1">_xll.Export_ParabolicVol_VIXLikeOption($F$12:$F$28,$G$12:$G$28,$AD23,$AA23,AO$7,$B$9,$B$10,$B$11,$B$12,$B$13,$B$14,$B$15,$B$16,$B$17,$B$18,$B$25,$B$19,$B$23,$AJ$6,$AB$2,$AK$6,$B$24)</f>
        <v>44.372567041238675</v>
      </c>
      <c r="AP23" s="132">
        <f ca="1">_xll.Export_ParabolicVol_VIXLikeOption($F$12:$F$28,$G$12:$G$28,$AD23,$AA23,AP$7,$B$9,$B$10,$B$11,$B$12,$B$13,$B$14,$B$15,$B$16,$B$17,$B$18,$B$25,$B$19,$B$23,$AJ$6,$AB$2,$AK$6,$B$24)</f>
        <v>50.358087933174865</v>
      </c>
      <c r="AQ23" s="132">
        <f ca="1">_xll.Export_ParabolicVol_VIXLikeOption($F$12:$F$28,$G$12:$G$28,$AD23,$AA23,AQ$7,$B$9,$B$10,$B$11,$B$12,$B$13,$B$14,$B$15,$B$16,$B$17,$B$18,$B$25,$B$19,$B$23,$AJ$6,$AB$2,$AK$6,$B$24)</f>
        <v>55.750769268005406</v>
      </c>
      <c r="AR23" s="132">
        <f ca="1">_xll.Export_ParabolicVol_VIXLikeOption($F$12:$F$28,$G$12:$G$28,$AD23,$AA23,AR$7,$B$9,$B$10,$B$11,$B$12,$B$13,$B$14,$B$15,$B$16,$B$17,$B$18,$B$25,$B$19,$B$23,$AJ$6,$AB$2,$AK$6,$B$24)</f>
        <v>60.756254877818542</v>
      </c>
      <c r="AS23" s="132">
        <f ca="1">_xll.Export_ParabolicVol_VIXLikeOption($F$12:$F$28,$G$12:$G$28,$AD23,$AA23,AS$7,$B$9,$B$10,$B$11,$B$12,$B$13,$B$14,$B$15,$B$16,$B$17,$B$18,$B$25,$B$19,$B$23,$AJ$6,$AB$2,$AK$6,$B$24)</f>
        <v>65.478731738245898</v>
      </c>
      <c r="AT23" s="132">
        <f ca="1">_xll.Export_ParabolicVol_VIXLikeOption($F$12:$F$28,$G$12:$G$28,$AD23,$AA23,AT$7,$B$9,$B$10,$B$11,$B$12,$B$13,$B$14,$B$15,$B$16,$B$17,$B$18,$B$25,$B$19,$B$23,$AJ$6,$AB$2,$AK$6,$B$24)</f>
        <v>69.974833766976204</v>
      </c>
      <c r="AU23" s="132">
        <f ca="1">_xll.Export_ParabolicVol_VIXLikeOption($F$12:$F$28,$G$12:$G$28,$AD23,$AA23,AU$7,$B$9,$B$10,$B$11,$B$12,$B$13,$B$14,$B$15,$B$16,$B$17,$B$18,$B$25,$B$19,$B$23,$AJ$6,$AB$2,$AK$6,$B$24)</f>
        <v>74.276066439814628</v>
      </c>
      <c r="AV23" s="132">
        <f ca="1">_xll.Export_ParabolicVol_VIXLikeOption($F$12:$F$28,$G$12:$G$28,$AD23,$AA23,AV$7,$B$9,$B$10,$B$11,$B$12,$B$13,$B$14,$B$15,$B$16,$B$17,$B$18,$B$25,$B$19,$B$23,$AJ$6,$AB$2,$AK$6,$B$24)</f>
        <v>78.399692568921992</v>
      </c>
      <c r="AW23" s="132">
        <f ca="1">_xll.Export_ParabolicVol_VIXLikeOption($F$12:$F$28,$G$12:$G$28,$AD23,$AA23,AW$7,$B$9,$B$10,$B$11,$B$12,$B$13,$B$14,$B$15,$B$16,$B$17,$B$18,$B$25,$B$19,$B$23,$AJ$6,$AB$2,$AK$6,$B$24)</f>
        <v>82.354603310328585</v>
      </c>
      <c r="AX23" s="132">
        <f ca="1">_xll.Export_ParabolicVol_VIXLikeOption($F$12:$F$28,$G$12:$G$28,$AD23,$AA23,AX$7,$B$9,$B$10,$B$11,$B$12,$B$13,$B$14,$B$15,$B$16,$B$17,$B$18,$B$25,$B$19,$B$23,$AJ$6,$AB$2,$AK$6,$B$24)</f>
        <v>86.144741886852458</v>
      </c>
      <c r="AY23" s="132">
        <f ca="1">_xll.Export_ParabolicVol_VIXLikeOption($F$12:$F$28,$G$12:$G$28,$AD23,$AA23,AY$7,$B$9,$B$10,$B$11,$B$12,$B$13,$B$14,$B$15,$B$16,$B$17,$B$18,$B$25,$B$19,$B$23,$AJ$6,$AB$2,$AK$6,$B$24)</f>
        <v>89.771228072056303</v>
      </c>
      <c r="AZ23" s="132">
        <f ca="1">_xll.Export_ParabolicVol_VIXLikeOption($F$12:$F$28,$G$12:$G$28,$AD23,$AA23,AZ$7,$B$9,$B$10,$B$11,$B$12,$B$13,$B$14,$B$15,$B$16,$B$17,$B$18,$B$25,$B$19,$B$23,$AJ$6,$AB$2,$AK$6,$B$24)</f>
        <v>93.2337455894898</v>
      </c>
      <c r="BA23" s="132">
        <f ca="1">_xll.Export_ParabolicVol_VIXLikeOption($F$12:$F$28,$G$12:$G$28,$AD23,$AA23,BA$7,$B$9,$B$10,$B$11,$B$12,$B$13,$B$14,$B$15,$B$16,$B$17,$B$18,$B$25,$B$19,$B$23,$AJ$6,$AB$2,$AK$6,$B$24)</f>
        <v>96.53148573038645</v>
      </c>
      <c r="BB23" s="132">
        <f ca="1">_xll.Export_ParabolicVol_VIXLikeOption($F$12:$F$28,$G$12:$G$28,$AD23,$AA23,BB$7,$B$9,$B$10,$B$11,$B$12,$B$13,$B$14,$B$15,$B$16,$B$17,$B$18,$B$25,$B$19,$B$23,$AJ$6,$AB$2,$AK$6,$B$24)</f>
        <v>99.663806743612497</v>
      </c>
      <c r="BC23" s="132">
        <f ca="1">_xll.Export_ParabolicVol_VIXLikeOption($F$12:$F$28,$G$12:$G$28,$AD23,$AA23,BC$7,$B$9,$B$10,$B$11,$B$12,$B$13,$B$14,$B$15,$B$16,$B$17,$B$18,$B$25,$B$19,$B$23,$AJ$6,$AB$2,$AK$6,$B$24)</f>
        <v>102.63069799392785</v>
      </c>
      <c r="BD23" s="132">
        <f ca="1">_xll.Export_ParabolicVol_VIXLikeOption($F$12:$F$28,$G$12:$G$28,$AD23,$AA23,BD$7,$B$9,$B$10,$B$11,$B$12,$B$13,$B$14,$B$15,$B$16,$B$17,$B$18,$B$25,$B$19,$B$23,$AJ$6,$AB$2,$AK$6,$B$24)</f>
        <v>105.43309932717315</v>
      </c>
      <c r="BE23" s="132">
        <f ca="1">_xll.Export_ParabolicVol_VIXLikeOption($F$12:$F$28,$G$12:$G$28,$AD23,$AA23,BE$7,$B$9,$B$10,$B$11,$B$12,$B$13,$B$14,$B$15,$B$16,$B$17,$B$18,$B$25,$B$19,$B$23,$AJ$6,$AB$2,$AK$6,$B$24)</f>
        <v>108.0731048776691</v>
      </c>
      <c r="BF23" s="132">
        <f ca="1">_xll.Export_ParabolicVol_VIXLikeOption($F$12:$F$28,$G$12:$G$28,$AD23,$AA23,BF$7,$B$9,$B$10,$B$11,$B$12,$B$13,$B$14,$B$15,$B$16,$B$17,$B$18,$B$25,$B$19,$B$23,$AJ$6,$AB$2,$AK$6,$B$24)</f>
        <v>110.55406930165591</v>
      </c>
      <c r="BG23" s="132">
        <f ca="1">_xll.Export_ParabolicVol_VIXLikeOption($F$12:$F$28,$G$12:$G$28,$AD23,$AA23,BG$7,$B$9,$B$10,$B$11,$B$12,$B$13,$B$14,$B$15,$B$16,$B$17,$B$18,$B$25,$B$19,$B$23,$AJ$6,$AB$2,$AK$6,$B$24)</f>
        <v>112.88062908498273</v>
      </c>
      <c r="BH23" s="132">
        <f ca="1">_xll.Export_ParabolicVol_VIXLikeOption($F$12:$F$28,$G$12:$G$28,$AD23,$AA23,BH$7,$B$9,$B$10,$B$11,$B$12,$B$13,$B$14,$B$15,$B$16,$B$17,$B$18,$B$25,$B$19,$B$23,$AJ$6,$AB$2,$AK$6,$B$24)</f>
        <v>115.05864976216995</v>
      </c>
      <c r="BI23" s="132">
        <f ca="1">_xll.Export_ParabolicVol_VIXLikeOption($F$12:$F$28,$G$12:$G$28,$AD23,$AA23,BI$7,$B$9,$B$10,$B$11,$B$12,$B$13,$B$14,$B$15,$B$16,$B$17,$B$18,$B$25,$B$19,$B$23,$AJ$6,$AB$2,$AK$6,$B$24)</f>
        <v>117.09511005476658</v>
      </c>
      <c r="BJ23" s="132">
        <f ca="1">_xll.Export_ParabolicVol_VIXLikeOption($F$12:$F$28,$G$12:$G$28,$AD23,$AA23,BJ$7,$B$9,$B$10,$B$11,$B$12,$B$13,$B$14,$B$15,$B$16,$B$17,$B$18,$B$25,$B$19,$B$23,$AJ$6,$AB$2,$AK$6,$B$24)</f>
        <v>118.99793502316294</v>
      </c>
      <c r="BK23" s="137">
        <f ca="1">_xll.Export_ParabolicVol_VIXLikeOption($F$12:$F$28,$G$12:$G$28,$AD23,$AA23,BK$7,$B$9,$B$10,$B$11,$B$12,$B$13,$B$14,$B$15,$B$16,$B$17,$B$18,$B$25,$B$19,$B$23,$AJ$6,$AB$2,$AK$6,$B$24)</f>
        <v>120.77579156736313</v>
      </c>
    </row>
    <row r="24" spans="1:63" ht="15.75" thickBot="1">
      <c r="A24" s="1" t="s">
        <v>22</v>
      </c>
      <c r="B24" s="22">
        <v>0</v>
      </c>
      <c r="E24" s="171">
        <v>43819</v>
      </c>
      <c r="F24" s="145">
        <f t="shared" ca="1" si="2"/>
        <v>24.028258135231422</v>
      </c>
      <c r="G24" s="12">
        <f ca="1">(E24-$B$7)/365.25</f>
        <v>5.7303216974674882</v>
      </c>
      <c r="I24" s="175">
        <v>0.2402825813523142</v>
      </c>
      <c r="J24" s="172">
        <v>0.21389613929880097</v>
      </c>
      <c r="K24" s="91">
        <f ca="1">_xll.Export_ParabolicVol_VolSwap(0,G24,$B$9,$B$10,$B$11,$B$12,$B$13,$B$14,$B$15,$B$16,$B$17,$B$18,$F$12:$F$28,$G$12:$G$28,$B$25,$B$22,$B$23,$B$24)</f>
        <v>15.644521960554917</v>
      </c>
      <c r="M24" s="17">
        <v>1.6</v>
      </c>
      <c r="N24" s="5">
        <f ca="1">_xll.Export_VarianceSwap_ForwardVariance($F$12:$F$29,$G$12:$G$29,M23,M24,$B$24)</f>
        <v>23.290672022558539</v>
      </c>
      <c r="P24" s="197"/>
      <c r="Q24" s="121">
        <v>30</v>
      </c>
      <c r="R24" s="126">
        <f ca="1">_xll.Export_ParabolicVol_VarianceSwapOption($B$9,$B$10,$B$11,$B$12,$B$13,$F$12:$F$29,$G$12:$G$29,R$7,$Q24,$R$2,$R$3,$B$14,$B$15,$B$16,$B$17,$B$18,$B$19,$B$23,$Q$5,$S$5,$B$24)</f>
        <v>488.06624320902631</v>
      </c>
      <c r="S24" s="122">
        <f ca="1">_xll.Export_ParabolicVol_VarianceSwapOption($B$9,$B$10,$B$11,$B$12,$B$13,$F$12:$F$29,$G$12:$G$29,S$7,$Q24,$R$2,$R$3,$B$14,$B$15,$B$16,$B$17,$B$18,$B$19,$B$23,$Q$5,$S$5,$B$24)</f>
        <v>486.79361781456186</v>
      </c>
      <c r="T24" s="122">
        <f ca="1">_xll.Export_ParabolicVol_VarianceSwapOption($B$9,$B$10,$B$11,$B$12,$B$13,$F$12:$F$29,$G$12:$G$29,T$7,$Q24,$R$2,$R$3,$B$14,$B$15,$B$16,$B$17,$B$18,$B$19,$B$23,$Q$5,$S$5,$B$24)</f>
        <v>483.03017808367599</v>
      </c>
      <c r="U24" s="122">
        <f ca="1">_xll.Export_ParabolicVol_VarianceSwapOption($B$9,$B$10,$B$11,$B$12,$B$13,$F$12:$F$29,$G$12:$G$29,U$7,$Q24,$R$2,$R$3,$B$14,$B$15,$B$16,$B$17,$B$18,$B$19,$B$23,$Q$5,$S$5,$B$24)</f>
        <v>479.39410464071557</v>
      </c>
      <c r="V24" s="127">
        <f ca="1">_xll.Export_ParabolicVol_VarianceSwapOption($B$9,$B$10,$B$11,$B$12,$B$13,$F$12:$F$29,$G$12:$G$29,V$7,$Q24,$R$2,$R$3,$B$14,$B$15,$B$16,$B$17,$B$18,$B$19,$B$23,$Q$5,$S$5,$B$24)</f>
        <v>475.06040813604454</v>
      </c>
      <c r="Z24" s="28">
        <v>42265</v>
      </c>
      <c r="AA24" s="12">
        <f ca="1">(Z24-$B$7)/365.25</f>
        <v>1.4757015742642026</v>
      </c>
      <c r="AB24" s="29">
        <f t="shared" ca="1" si="3"/>
        <v>3068</v>
      </c>
      <c r="AC24" s="20">
        <f t="shared" ca="1" si="4"/>
        <v>-100</v>
      </c>
      <c r="AD24" s="16">
        <f ca="1">_xll.Export_VarianceSwap_VIXLike($F$12:$F$29,$G$12:$G$29,AA24,$AB$2,$AB$3,AB24,AC24,$B$24)</f>
        <v>22.152671572669774</v>
      </c>
      <c r="AH24" s="118"/>
      <c r="AJ24" s="3">
        <f t="shared" ca="1" si="0"/>
        <v>42265</v>
      </c>
      <c r="AL24" s="136">
        <f ca="1">_xll.Export_ParabolicVol_VIXLikeOption($F$12:$F$28,$G$12:$G$28,$AD24,$AA24,AL$7,$B$9,$B$10,$B$11,$B$12,$B$13,$B$14,$B$15,$B$16,$B$17,$B$18,$B$25,$B$19,$B$23,$AJ$6,$AB$2,$AK$6,$B$24)</f>
        <v>-100</v>
      </c>
      <c r="AM24" s="132">
        <f ca="1">_xll.Export_ParabolicVol_VIXLikeOption($F$12:$F$28,$G$12:$G$28,$AD24,$AA24,AM$7,$B$9,$B$10,$B$11,$B$12,$B$13,$B$14,$B$15,$B$16,$B$17,$B$18,$B$25,$B$19,$B$23,$AJ$6,$AB$2,$AK$6,$B$24)</f>
        <v>27.3558529711128</v>
      </c>
      <c r="AN24" s="132">
        <f ca="1">_xll.Export_ParabolicVol_VIXLikeOption($F$12:$F$28,$G$12:$G$28,$AD24,$AA24,AN$7,$B$9,$B$10,$B$11,$B$12,$B$13,$B$14,$B$15,$B$16,$B$17,$B$18,$B$25,$B$19,$B$23,$AJ$6,$AB$2,$AK$6,$B$24)</f>
        <v>36.910683416355837</v>
      </c>
      <c r="AO24" s="132">
        <f ca="1">_xll.Export_ParabolicVol_VIXLikeOption($F$12:$F$28,$G$12:$G$28,$AD24,$AA24,AO$7,$B$9,$B$10,$B$11,$B$12,$B$13,$B$14,$B$15,$B$16,$B$17,$B$18,$B$25,$B$19,$B$23,$AJ$6,$AB$2,$AK$6,$B$24)</f>
        <v>43.851979234387287</v>
      </c>
      <c r="AP24" s="132">
        <f ca="1">_xll.Export_ParabolicVol_VIXLikeOption($F$12:$F$28,$G$12:$G$28,$AD24,$AA24,AP$7,$B$9,$B$10,$B$11,$B$12,$B$13,$B$14,$B$15,$B$16,$B$17,$B$18,$B$25,$B$19,$B$23,$AJ$6,$AB$2,$AK$6,$B$24)</f>
        <v>49.745762878817608</v>
      </c>
      <c r="AQ24" s="132">
        <f ca="1">_xll.Export_ParabolicVol_VIXLikeOption($F$12:$F$28,$G$12:$G$28,$AD24,$AA24,AQ$7,$B$9,$B$10,$B$11,$B$12,$B$13,$B$14,$B$15,$B$16,$B$17,$B$18,$B$25,$B$19,$B$23,$AJ$6,$AB$2,$AK$6,$B$24)</f>
        <v>55.052070425742947</v>
      </c>
      <c r="AR24" s="132">
        <f ca="1">_xll.Export_ParabolicVol_VIXLikeOption($F$12:$F$28,$G$12:$G$28,$AD24,$AA24,AR$7,$B$9,$B$10,$B$11,$B$12,$B$13,$B$14,$B$15,$B$16,$B$17,$B$18,$B$25,$B$19,$B$23,$AJ$6,$AB$2,$AK$6,$B$24)</f>
        <v>59.971255213249428</v>
      </c>
      <c r="AS24" s="132">
        <f ca="1">_xll.Export_ParabolicVol_VIXLikeOption($F$12:$F$28,$G$12:$G$28,$AD24,$AA24,AS$7,$B$9,$B$10,$B$11,$B$12,$B$13,$B$14,$B$15,$B$16,$B$17,$B$18,$B$25,$B$19,$B$23,$AJ$6,$AB$2,$AK$6,$B$24)</f>
        <v>64.605141112497776</v>
      </c>
      <c r="AT24" s="132">
        <f ca="1">_xll.Export_ParabolicVol_VIXLikeOption($F$12:$F$28,$G$12:$G$28,$AD24,$AA24,AT$7,$B$9,$B$10,$B$11,$B$12,$B$13,$B$14,$B$15,$B$16,$B$17,$B$18,$B$25,$B$19,$B$23,$AJ$6,$AB$2,$AK$6,$B$24)</f>
        <v>69.009273876573829</v>
      </c>
      <c r="AU24" s="132">
        <f ca="1">_xll.Export_ParabolicVol_VIXLikeOption($F$12:$F$28,$G$12:$G$28,$AD24,$AA24,AU$7,$B$9,$B$10,$B$11,$B$12,$B$13,$B$14,$B$15,$B$16,$B$17,$B$18,$B$25,$B$19,$B$23,$AJ$6,$AB$2,$AK$6,$B$24)</f>
        <v>73.214723915882118</v>
      </c>
      <c r="AV24" s="132">
        <f ca="1">_xll.Export_ParabolicVol_VIXLikeOption($F$12:$F$28,$G$12:$G$28,$AD24,$AA24,AV$7,$B$9,$B$10,$B$11,$B$12,$B$13,$B$14,$B$15,$B$16,$B$17,$B$18,$B$25,$B$19,$B$23,$AJ$6,$AB$2,$AK$6,$B$24)</f>
        <v>77.238696227736824</v>
      </c>
      <c r="AW24" s="132">
        <f ca="1">_xll.Export_ParabolicVol_VIXLikeOption($F$12:$F$28,$G$12:$G$28,$AD24,$AA24,AW$7,$B$9,$B$10,$B$11,$B$12,$B$13,$B$14,$B$15,$B$16,$B$17,$B$18,$B$25,$B$19,$B$23,$AJ$6,$AB$2,$AK$6,$B$24)</f>
        <v>81.090266818634234</v>
      </c>
      <c r="AX24" s="132">
        <f ca="1">_xll.Export_ParabolicVol_VIXLikeOption($F$12:$F$28,$G$12:$G$28,$AD24,$AA24,AX$7,$B$9,$B$10,$B$11,$B$12,$B$13,$B$14,$B$15,$B$16,$B$17,$B$18,$B$25,$B$19,$B$23,$AJ$6,$AB$2,$AK$6,$B$24)</f>
        <v>84.773736636684092</v>
      </c>
      <c r="AY24" s="132">
        <f ca="1">_xll.Export_ParabolicVol_VIXLikeOption($F$12:$F$28,$G$12:$G$28,$AD24,$AA24,AY$7,$B$9,$B$10,$B$11,$B$12,$B$13,$B$14,$B$15,$B$16,$B$17,$B$18,$B$25,$B$19,$B$23,$AJ$6,$AB$2,$AK$6,$B$24)</f>
        <v>88.290717515094713</v>
      </c>
      <c r="AZ24" s="132">
        <f ca="1">_xll.Export_ParabolicVol_VIXLikeOption($F$12:$F$28,$G$12:$G$28,$AD24,$AA24,AZ$7,$B$9,$B$10,$B$11,$B$12,$B$13,$B$14,$B$15,$B$16,$B$17,$B$18,$B$25,$B$19,$B$23,$AJ$6,$AB$2,$AK$6,$B$24)</f>
        <v>91.64149569108281</v>
      </c>
      <c r="BA24" s="132">
        <f ca="1">_xll.Export_ParabolicVol_VIXLikeOption($F$12:$F$28,$G$12:$G$28,$AD24,$AA24,BA$7,$B$9,$B$10,$B$11,$B$12,$B$13,$B$14,$B$15,$B$16,$B$17,$B$18,$B$25,$B$19,$B$23,$AJ$6,$AB$2,$AK$6,$B$24)</f>
        <v>94.825957298652014</v>
      </c>
      <c r="BB24" s="132">
        <f ca="1">_xll.Export_ParabolicVol_VIXLikeOption($F$12:$F$28,$G$12:$G$28,$AD24,$AA24,BB$7,$B$9,$B$10,$B$11,$B$12,$B$13,$B$14,$B$15,$B$16,$B$17,$B$18,$B$25,$B$19,$B$23,$AJ$6,$AB$2,$AK$6,$B$24)</f>
        <v>97.84423044099016</v>
      </c>
      <c r="BC24" s="132">
        <f ca="1">_xll.Export_ParabolicVol_VIXLikeOption($F$12:$F$28,$G$12:$G$28,$AD24,$AA24,BC$7,$B$9,$B$10,$B$11,$B$12,$B$13,$B$14,$B$15,$B$16,$B$17,$B$18,$B$25,$B$19,$B$23,$AJ$6,$AB$2,$AK$6,$B$24)</f>
        <v>100.69713020017804</v>
      </c>
      <c r="BD24" s="132">
        <f ca="1">_xll.Export_ParabolicVol_VIXLikeOption($F$12:$F$28,$G$12:$G$28,$AD24,$AA24,BD$7,$B$9,$B$10,$B$11,$B$12,$B$13,$B$14,$B$15,$B$16,$B$17,$B$18,$B$25,$B$19,$B$23,$AJ$6,$AB$2,$AK$6,$B$24)</f>
        <v>103.38645590055231</v>
      </c>
      <c r="BE24" s="132">
        <f ca="1">_xll.Export_ParabolicVol_VIXLikeOption($F$12:$F$28,$G$12:$G$28,$AD24,$AA24,BE$7,$B$9,$B$10,$B$11,$B$12,$B$13,$B$14,$B$15,$B$16,$B$17,$B$18,$B$25,$B$19,$B$23,$AJ$6,$AB$2,$AK$6,$B$24)</f>
        <v>105.91516982495659</v>
      </c>
      <c r="BF24" s="132">
        <f ca="1">_xll.Export_ParabolicVol_VIXLikeOption($F$12:$F$28,$G$12:$G$28,$AD24,$AA24,BF$7,$B$9,$B$10,$B$11,$B$12,$B$13,$B$14,$B$15,$B$16,$B$17,$B$18,$B$25,$B$19,$B$23,$AJ$6,$AB$2,$AK$6,$B$24)</f>
        <v>108.28747613674705</v>
      </c>
      <c r="BG24" s="132">
        <f ca="1">_xll.Export_ParabolicVol_VIXLikeOption($F$12:$F$28,$G$12:$G$28,$AD24,$AA24,BG$7,$B$9,$B$10,$B$11,$B$12,$B$13,$B$14,$B$15,$B$16,$B$17,$B$18,$B$25,$B$19,$B$23,$AJ$6,$AB$2,$AK$6,$B$24)</f>
        <v>110.50881399854246</v>
      </c>
      <c r="BH24" s="132">
        <f ca="1">_xll.Export_ParabolicVol_VIXLikeOption($F$12:$F$28,$G$12:$G$28,$AD24,$AA24,BH$7,$B$9,$B$10,$B$11,$B$12,$B$13,$B$14,$B$15,$B$16,$B$17,$B$18,$B$25,$B$19,$B$23,$AJ$6,$AB$2,$AK$6,$B$24)</f>
        <v>112.58577741756956</v>
      </c>
      <c r="BI24" s="132">
        <f ca="1">_xll.Export_ParabolicVol_VIXLikeOption($F$12:$F$28,$G$12:$G$28,$AD24,$AA24,BI$7,$B$9,$B$10,$B$11,$B$12,$B$13,$B$14,$B$15,$B$16,$B$17,$B$18,$B$25,$B$19,$B$23,$AJ$6,$AB$2,$AK$6,$B$24)</f>
        <v>114.52597464146939</v>
      </c>
      <c r="BJ24" s="132">
        <f ca="1">_xll.Export_ParabolicVol_VIXLikeOption($F$12:$F$28,$G$12:$G$28,$AD24,$AA24,BJ$7,$B$9,$B$10,$B$11,$B$12,$B$13,$B$14,$B$15,$B$16,$B$17,$B$18,$B$25,$B$19,$B$23,$AJ$6,$AB$2,$AK$6,$B$24)</f>
        <v>116.33784091624742</v>
      </c>
      <c r="BK24" s="137">
        <f ca="1">_xll.Export_ParabolicVol_VIXLikeOption($F$12:$F$28,$G$12:$G$28,$AD24,$AA24,BK$7,$B$9,$B$10,$B$11,$B$12,$B$13,$B$14,$B$15,$B$16,$B$17,$B$18,$B$25,$B$19,$B$23,$AJ$6,$AB$2,$AK$6,$B$24)</f>
        <v>118.03041936197987</v>
      </c>
    </row>
    <row r="25" spans="1:63" ht="15.75" thickBot="1">
      <c r="A25" s="7" t="s">
        <v>24</v>
      </c>
      <c r="B25" s="22">
        <v>1.5</v>
      </c>
      <c r="C25" s="118"/>
      <c r="D25" s="118"/>
      <c r="E25" s="171">
        <v>44183</v>
      </c>
      <c r="F25" s="145">
        <f t="shared" ca="1" si="2"/>
        <v>24.424022055910296</v>
      </c>
      <c r="G25" s="12">
        <f ca="1">(E25-$B$7)/365.25</f>
        <v>6.7268993839835725</v>
      </c>
      <c r="I25" s="175">
        <v>0.24424022055910297</v>
      </c>
      <c r="J25" s="172">
        <v>0.21177873274396997</v>
      </c>
      <c r="K25" s="91">
        <f ca="1">_xll.Export_ParabolicVol_VolSwap(0,G25,$B$9,$B$10,$B$11,$B$12,$B$13,$B$14,$B$15,$B$16,$B$17,$B$18,$F$12:$F$28,$G$12:$G$28,$B$25,$B$22,$B$23,$B$24)</f>
        <v>15.374359757849184</v>
      </c>
      <c r="M25" s="17">
        <v>1.7</v>
      </c>
      <c r="N25" s="5">
        <f ca="1">_xll.Export_VarianceSwap_ForwardVariance($F$12:$F$29,$G$12:$G$29,M24,M25,$B$24)</f>
        <v>23.418707325688217</v>
      </c>
      <c r="P25" s="197"/>
      <c r="Q25" s="121">
        <v>31</v>
      </c>
      <c r="R25" s="126">
        <f ca="1">_xll.Export_ParabolicVol_VarianceSwapOption($B$9,$B$10,$B$11,$B$12,$B$13,$F$12:$F$29,$G$12:$G$29,R$7,$Q25,$R$2,$R$3,$B$14,$B$15,$B$16,$B$17,$B$18,$B$19,$B$23,$Q$5,$S$5,$B$24)</f>
        <v>503.15753647952181</v>
      </c>
      <c r="S25" s="122">
        <f ca="1">_xll.Export_ParabolicVol_VarianceSwapOption($B$9,$B$10,$B$11,$B$12,$B$13,$F$12:$F$29,$G$12:$G$29,S$7,$Q25,$R$2,$R$3,$B$14,$B$15,$B$16,$B$17,$B$18,$B$19,$B$23,$Q$5,$S$5,$B$24)</f>
        <v>501.79930056435518</v>
      </c>
      <c r="T25" s="122">
        <f ca="1">_xll.Export_ParabolicVol_VarianceSwapOption($B$9,$B$10,$B$11,$B$12,$B$13,$F$12:$F$29,$G$12:$G$29,T$7,$Q25,$R$2,$R$3,$B$14,$B$15,$B$16,$B$17,$B$18,$B$19,$B$23,$Q$5,$S$5,$B$24)</f>
        <v>497.90957927247132</v>
      </c>
      <c r="U25" s="122">
        <f ca="1">_xll.Export_ParabolicVol_VarianceSwapOption($B$9,$B$10,$B$11,$B$12,$B$13,$F$12:$F$29,$G$12:$G$29,U$7,$Q25,$R$2,$R$3,$B$14,$B$15,$B$16,$B$17,$B$18,$B$19,$B$23,$Q$5,$S$5,$B$24)</f>
        <v>494.16337827573608</v>
      </c>
      <c r="V25" s="127">
        <f ca="1">_xll.Export_ParabolicVol_VarianceSwapOption($B$9,$B$10,$B$11,$B$12,$B$13,$F$12:$F$29,$G$12:$G$29,V$7,$Q25,$R$2,$R$3,$B$14,$B$15,$B$16,$B$17,$B$18,$B$19,$B$23,$Q$5,$S$5,$B$24)</f>
        <v>489.70041286408889</v>
      </c>
      <c r="Z25" s="28">
        <v>42293</v>
      </c>
      <c r="AA25" s="12">
        <f ca="1">(Z25-$B$7)/365.25</f>
        <v>1.5523613963039014</v>
      </c>
      <c r="AB25" s="29">
        <f t="shared" ca="1" si="3"/>
        <v>3068</v>
      </c>
      <c r="AC25" s="20">
        <f t="shared" ca="1" si="4"/>
        <v>-100</v>
      </c>
      <c r="AD25" s="16">
        <f ca="1">_xll.Export_VarianceSwap_VIXLike($F$12:$F$29,$G$12:$G$29,AA25,$AB$2,$AB$3,AB25,AC25,$B$24)</f>
        <v>22.242985477095601</v>
      </c>
      <c r="AH25" s="118"/>
      <c r="AJ25" s="3">
        <f t="shared" ca="1" si="0"/>
        <v>42293</v>
      </c>
      <c r="AL25" s="136">
        <f ca="1">_xll.Export_ParabolicVol_VIXLikeOption($F$12:$F$28,$G$12:$G$28,$AD25,$AA25,AL$7,$B$9,$B$10,$B$11,$B$12,$B$13,$B$14,$B$15,$B$16,$B$17,$B$18,$B$25,$B$19,$B$23,$AJ$6,$AB$2,$AK$6,$B$24)</f>
        <v>-100</v>
      </c>
      <c r="AM25" s="132">
        <f ca="1">_xll.Export_ParabolicVol_VIXLikeOption($F$12:$F$28,$G$12:$G$28,$AD25,$AA25,AM$7,$B$9,$B$10,$B$11,$B$12,$B$13,$B$14,$B$15,$B$16,$B$17,$B$18,$B$25,$B$19,$B$23,$AJ$6,$AB$2,$AK$6,$B$24)</f>
        <v>26.926740570699565</v>
      </c>
      <c r="AN25" s="132">
        <f ca="1">_xll.Export_ParabolicVol_VIXLikeOption($F$12:$F$28,$G$12:$G$28,$AD25,$AA25,AN$7,$B$9,$B$10,$B$11,$B$12,$B$13,$B$14,$B$15,$B$16,$B$17,$B$18,$B$25,$B$19,$B$23,$AJ$6,$AB$2,$AK$6,$B$24)</f>
        <v>36.372406363470375</v>
      </c>
      <c r="AO25" s="132">
        <f ca="1">_xll.Export_ParabolicVol_VIXLikeOption($F$12:$F$28,$G$12:$G$28,$AD25,$AA25,AO$7,$B$9,$B$10,$B$11,$B$12,$B$13,$B$14,$B$15,$B$16,$B$17,$B$18,$B$25,$B$19,$B$23,$AJ$6,$AB$2,$AK$6,$B$24)</f>
        <v>43.22759888797097</v>
      </c>
      <c r="AP25" s="132">
        <f ca="1">_xll.Export_ParabolicVol_VIXLikeOption($F$12:$F$28,$G$12:$G$28,$AD25,$AA25,AP$7,$B$9,$B$10,$B$11,$B$12,$B$13,$B$14,$B$15,$B$16,$B$17,$B$18,$B$25,$B$19,$B$23,$AJ$6,$AB$2,$AK$6,$B$24)</f>
        <v>49.041426520649289</v>
      </c>
      <c r="AQ25" s="132">
        <f ca="1">_xll.Export_ParabolicVol_VIXLikeOption($F$12:$F$28,$G$12:$G$28,$AD25,$AA25,AQ$7,$B$9,$B$10,$B$11,$B$12,$B$13,$B$14,$B$15,$B$16,$B$17,$B$18,$B$25,$B$19,$B$23,$AJ$6,$AB$2,$AK$6,$B$24)</f>
        <v>54.268178773417887</v>
      </c>
      <c r="AR25" s="132">
        <f ca="1">_xll.Export_ParabolicVol_VIXLikeOption($F$12:$F$28,$G$12:$G$28,$AD25,$AA25,AR$7,$B$9,$B$10,$B$11,$B$12,$B$13,$B$14,$B$15,$B$16,$B$17,$B$18,$B$25,$B$19,$B$23,$AJ$6,$AB$2,$AK$6,$B$24)</f>
        <v>59.105772439380424</v>
      </c>
      <c r="AS25" s="132">
        <f ca="1">_xll.Export_ParabolicVol_VIXLikeOption($F$12:$F$28,$G$12:$G$28,$AD25,$AA25,AS$7,$B$9,$B$10,$B$11,$B$12,$B$13,$B$14,$B$15,$B$16,$B$17,$B$18,$B$25,$B$19,$B$23,$AJ$6,$AB$2,$AK$6,$B$24)</f>
        <v>63.654954603809443</v>
      </c>
      <c r="AT25" s="132">
        <f ca="1">_xll.Export_ParabolicVol_VIXLikeOption($F$12:$F$28,$G$12:$G$28,$AD25,$AA25,AT$7,$B$9,$B$10,$B$11,$B$12,$B$13,$B$14,$B$15,$B$16,$B$17,$B$18,$B$25,$B$19,$B$23,$AJ$6,$AB$2,$AK$6,$B$24)</f>
        <v>67.970863185397661</v>
      </c>
      <c r="AU25" s="132">
        <f ca="1">_xll.Export_ParabolicVol_VIXLikeOption($F$12:$F$28,$G$12:$G$28,$AD25,$AA25,AU$7,$B$9,$B$10,$B$11,$B$12,$B$13,$B$14,$B$15,$B$16,$B$17,$B$18,$B$25,$B$19,$B$23,$AJ$6,$AB$2,$AK$6,$B$24)</f>
        <v>72.084531793256616</v>
      </c>
      <c r="AV25" s="132">
        <f ca="1">_xll.Export_ParabolicVol_VIXLikeOption($F$12:$F$28,$G$12:$G$28,$AD25,$AA25,AV$7,$B$9,$B$10,$B$11,$B$12,$B$13,$B$14,$B$15,$B$16,$B$17,$B$18,$B$25,$B$19,$B$23,$AJ$6,$AB$2,$AK$6,$B$24)</f>
        <v>76.013356322510859</v>
      </c>
      <c r="AW25" s="132">
        <f ca="1">_xll.Export_ParabolicVol_VIXLikeOption($F$12:$F$28,$G$12:$G$28,$AD25,$AA25,AW$7,$B$9,$B$10,$B$11,$B$12,$B$13,$B$14,$B$15,$B$16,$B$17,$B$18,$B$25,$B$19,$B$23,$AJ$6,$AB$2,$AK$6,$B$24)</f>
        <v>79.766757984902725</v>
      </c>
      <c r="AX25" s="132">
        <f ca="1">_xll.Export_ParabolicVol_VIXLikeOption($F$12:$F$28,$G$12:$G$28,$AD25,$AA25,AX$7,$B$9,$B$10,$B$11,$B$12,$B$13,$B$14,$B$15,$B$16,$B$17,$B$18,$B$25,$B$19,$B$23,$AJ$6,$AB$2,$AK$6,$B$24)</f>
        <v>83.349497786012336</v>
      </c>
      <c r="AY25" s="132">
        <f ca="1">_xll.Export_ParabolicVol_VIXLikeOption($F$12:$F$28,$G$12:$G$28,$AD25,$AA25,AY$7,$B$9,$B$10,$B$11,$B$12,$B$13,$B$14,$B$15,$B$16,$B$17,$B$18,$B$25,$B$19,$B$23,$AJ$6,$AB$2,$AK$6,$B$24)</f>
        <v>86.763739446282656</v>
      </c>
      <c r="AZ25" s="132">
        <f ca="1">_xll.Export_ParabolicVol_VIXLikeOption($F$12:$F$28,$G$12:$G$28,$AD25,$AA25,AZ$7,$B$9,$B$10,$B$11,$B$12,$B$13,$B$14,$B$15,$B$16,$B$17,$B$18,$B$25,$B$19,$B$23,$AJ$6,$AB$2,$AK$6,$B$24)</f>
        <v>90.010396985786727</v>
      </c>
      <c r="BA25" s="132">
        <f ca="1">_xll.Export_ParabolicVol_VIXLikeOption($F$12:$F$28,$G$12:$G$28,$AD25,$AA25,BA$7,$B$9,$B$10,$B$11,$B$12,$B$13,$B$14,$B$15,$B$16,$B$17,$B$18,$B$25,$B$19,$B$23,$AJ$6,$AB$2,$AK$6,$B$24)</f>
        <v>93.090046130433407</v>
      </c>
      <c r="BB25" s="132">
        <f ca="1">_xll.Export_ParabolicVol_VIXLikeOption($F$12:$F$28,$G$12:$G$28,$AD25,$AA25,BB$7,$B$9,$B$10,$B$11,$B$12,$B$13,$B$14,$B$15,$B$16,$B$17,$B$18,$B$25,$B$19,$B$23,$AJ$6,$AB$2,$AK$6,$B$24)</f>
        <v>96.003551244939587</v>
      </c>
      <c r="BC25" s="132">
        <f ca="1">_xll.Export_ParabolicVol_VIXLikeOption($F$12:$F$28,$G$12:$G$28,$AD25,$AA25,BC$7,$B$9,$B$10,$B$11,$B$12,$B$13,$B$14,$B$15,$B$16,$B$17,$B$18,$B$25,$B$19,$B$23,$AJ$6,$AB$2,$AK$6,$B$24)</f>
        <v>98.752492752699055</v>
      </c>
      <c r="BD25" s="132">
        <f ca="1">_xll.Export_ParabolicVol_VIXLikeOption($F$12:$F$28,$G$12:$G$28,$AD25,$AA25,BD$7,$B$9,$B$10,$B$11,$B$12,$B$13,$B$14,$B$15,$B$16,$B$17,$B$18,$B$25,$B$19,$B$23,$AJ$6,$AB$2,$AK$6,$B$24)</f>
        <v>101.33944402365816</v>
      </c>
      <c r="BE25" s="132">
        <f ca="1">_xll.Export_ParabolicVol_VIXLikeOption($F$12:$F$28,$G$12:$G$28,$AD25,$AA25,BE$7,$B$9,$B$10,$B$11,$B$12,$B$13,$B$14,$B$15,$B$16,$B$17,$B$18,$B$25,$B$19,$B$23,$AJ$6,$AB$2,$AK$6,$B$24)</f>
        <v>103.76812738440519</v>
      </c>
      <c r="BF25" s="132">
        <f ca="1">_xll.Export_ParabolicVol_VIXLikeOption($F$12:$F$28,$G$12:$G$28,$AD25,$AA25,BF$7,$B$9,$B$10,$B$11,$B$12,$B$13,$B$14,$B$15,$B$16,$B$17,$B$18,$B$25,$B$19,$B$23,$AJ$6,$AB$2,$AK$6,$B$24)</f>
        <v>106.04346903845436</v>
      </c>
      <c r="BG25" s="132">
        <f ca="1">_xll.Export_ParabolicVol_VIXLikeOption($F$12:$F$28,$G$12:$G$28,$AD25,$AA25,BG$7,$B$9,$B$10,$B$11,$B$12,$B$13,$B$14,$B$15,$B$16,$B$17,$B$18,$B$25,$B$19,$B$23,$AJ$6,$AB$2,$AK$6,$B$24)</f>
        <v>108.17156830625088</v>
      </c>
      <c r="BH25" s="132">
        <f ca="1">_xll.Export_ParabolicVol_VIXLikeOption($F$12:$F$28,$G$12:$G$28,$AD25,$AA25,BH$7,$B$9,$B$10,$B$11,$B$12,$B$13,$B$14,$B$15,$B$16,$B$17,$B$18,$B$25,$B$19,$B$23,$AJ$6,$AB$2,$AK$6,$B$24)</f>
        <v>110.15959531665888</v>
      </c>
      <c r="BI25" s="132">
        <f ca="1">_xll.Export_ParabolicVol_VIXLikeOption($F$12:$F$28,$G$12:$G$28,$AD25,$AA25,BI$7,$B$9,$B$10,$B$11,$B$12,$B$13,$B$14,$B$15,$B$16,$B$17,$B$18,$B$25,$B$19,$B$23,$AJ$6,$AB$2,$AK$6,$B$24)</f>
        <v>112.01563155828727</v>
      </c>
      <c r="BJ25" s="132">
        <f ca="1">_xll.Export_ParabolicVol_VIXLikeOption($F$12:$F$28,$G$12:$G$28,$AD25,$AA25,BJ$7,$B$9,$B$10,$B$11,$B$12,$B$13,$B$14,$B$15,$B$16,$B$17,$B$18,$B$25,$B$19,$B$23,$AJ$6,$AB$2,$AK$6,$B$24)</f>
        <v>113.74846848163855</v>
      </c>
      <c r="BK25" s="137">
        <f ca="1">_xll.Export_ParabolicVol_VIXLikeOption($F$12:$F$28,$G$12:$G$28,$AD25,$AA25,BK$7,$B$9,$B$10,$B$11,$B$12,$B$13,$B$14,$B$15,$B$16,$B$17,$B$18,$B$25,$B$19,$B$23,$AJ$6,$AB$2,$AK$6,$B$24)</f>
        <v>115.36737992505044</v>
      </c>
    </row>
    <row r="26" spans="1:63" ht="15.75" thickBot="1">
      <c r="A26" s="118"/>
      <c r="B26" s="118"/>
      <c r="C26" s="118"/>
      <c r="D26" s="118"/>
      <c r="E26" s="171">
        <v>44547</v>
      </c>
      <c r="F26" s="145">
        <f t="shared" ca="1" si="2"/>
        <v>24.861000399054824</v>
      </c>
      <c r="G26" s="12">
        <f ca="1">(E26-$B$7)/365.25</f>
        <v>7.7234770704996576</v>
      </c>
      <c r="I26" s="175">
        <v>0.24861000399054825</v>
      </c>
      <c r="J26" s="172">
        <v>0.2095632914283346</v>
      </c>
      <c r="K26" s="91">
        <f ca="1">_xll.Export_ParabolicVol_VolSwap(0,G26,$B$9,$B$10,$B$11,$B$12,$B$13,$B$14,$B$15,$B$16,$B$17,$B$18,$F$12:$F$28,$G$12:$G$28,$B$25,$B$22,$B$23,$B$24)</f>
        <v>15.214634103663457</v>
      </c>
      <c r="M26" s="17">
        <v>1.8</v>
      </c>
      <c r="N26" s="5">
        <f ca="1">_xll.Export_VarianceSwap_ForwardVariance($F$12:$F$29,$G$12:$G$29,M25,M26,$B$24)</f>
        <v>23.581020665564516</v>
      </c>
      <c r="P26" s="197"/>
      <c r="Q26" s="121">
        <v>32</v>
      </c>
      <c r="R26" s="126">
        <f ca="1">_xll.Export_ParabolicVol_VarianceSwapOption($B$9,$B$10,$B$11,$B$12,$B$13,$F$12:$F$29,$G$12:$G$29,R$7,$Q26,$R$2,$R$3,$B$14,$B$15,$B$16,$B$17,$B$18,$B$19,$B$23,$Q$5,$S$5,$B$24)</f>
        <v>518.1819296560808</v>
      </c>
      <c r="S26" s="122">
        <f ca="1">_xll.Export_ParabolicVol_VarianceSwapOption($B$9,$B$10,$B$11,$B$12,$B$13,$F$12:$F$29,$G$12:$G$29,S$7,$Q26,$R$2,$R$3,$B$14,$B$15,$B$16,$B$17,$B$18,$B$19,$B$23,$Q$5,$S$5,$B$24)</f>
        <v>516.73835249058243</v>
      </c>
      <c r="T26" s="122">
        <f ca="1">_xll.Export_ParabolicVol_VarianceSwapOption($B$9,$B$10,$B$11,$B$12,$B$13,$F$12:$F$29,$G$12:$G$29,T$7,$Q26,$R$2,$R$3,$B$14,$B$15,$B$16,$B$17,$B$18,$B$19,$B$23,$Q$5,$S$5,$B$24)</f>
        <v>512.72251637977888</v>
      </c>
      <c r="U26" s="122">
        <f ca="1">_xll.Export_ParabolicVol_VarianceSwapOption($B$9,$B$10,$B$11,$B$12,$B$13,$F$12:$F$29,$G$12:$G$29,U$7,$Q26,$R$2,$R$3,$B$14,$B$15,$B$16,$B$17,$B$18,$B$19,$B$23,$Q$5,$S$5,$B$24)</f>
        <v>508.86631503306819</v>
      </c>
      <c r="V26" s="127">
        <f ca="1">_xll.Export_ParabolicVol_VarianceSwapOption($B$9,$B$10,$B$11,$B$12,$B$13,$F$12:$F$29,$G$12:$G$29,V$7,$Q26,$R$2,$R$3,$B$14,$B$15,$B$16,$B$17,$B$18,$B$19,$B$23,$Q$5,$S$5,$B$24)</f>
        <v>504.27428966295287</v>
      </c>
      <c r="Z26" s="28">
        <v>42328</v>
      </c>
      <c r="AA26" s="12">
        <f ca="1">(Z26-$B$7)/365.25</f>
        <v>1.6481861738535251</v>
      </c>
      <c r="AB26" s="29">
        <f t="shared" ca="1" si="3"/>
        <v>3068</v>
      </c>
      <c r="AC26" s="20">
        <f t="shared" ca="1" si="4"/>
        <v>-100</v>
      </c>
      <c r="AD26" s="16">
        <f ca="1">_xll.Export_VarianceSwap_VIXLike($F$12:$F$29,$G$12:$G$29,AA26,$AB$2,$AB$3,AB26,AC26,$B$24)</f>
        <v>22.387164176893556</v>
      </c>
      <c r="AH26" s="118"/>
      <c r="AJ26" s="3">
        <f t="shared" ca="1" si="0"/>
        <v>42328</v>
      </c>
      <c r="AL26" s="136">
        <f ca="1">_xll.Export_ParabolicVol_VIXLikeOption($F$12:$F$28,$G$12:$G$28,$AD26,$AA26,AL$7,$B$9,$B$10,$B$11,$B$12,$B$13,$B$14,$B$15,$B$16,$B$17,$B$18,$B$25,$B$19,$B$23,$AJ$6,$AB$2,$AK$6,$B$24)</f>
        <v>-100</v>
      </c>
      <c r="AM26" s="132">
        <f ca="1">_xll.Export_ParabolicVol_VIXLikeOption($F$12:$F$28,$G$12:$G$28,$AD26,$AA26,AM$7,$B$9,$B$10,$B$11,$B$12,$B$13,$B$14,$B$15,$B$16,$B$17,$B$18,$B$25,$B$19,$B$23,$AJ$6,$AB$2,$AK$6,$B$24)</f>
        <v>26.103919847250285</v>
      </c>
      <c r="AN26" s="132">
        <f ca="1">_xll.Export_ParabolicVol_VIXLikeOption($F$12:$F$28,$G$12:$G$28,$AD26,$AA26,AN$7,$B$9,$B$10,$B$11,$B$12,$B$13,$B$14,$B$15,$B$16,$B$17,$B$18,$B$25,$B$19,$B$23,$AJ$6,$AB$2,$AK$6,$B$24)</f>
        <v>35.529441064609749</v>
      </c>
      <c r="AO26" s="132">
        <f ca="1">_xll.Export_ParabolicVol_VIXLikeOption($F$12:$F$28,$G$12:$G$28,$AD26,$AA26,AO$7,$B$9,$B$10,$B$11,$B$12,$B$13,$B$14,$B$15,$B$16,$B$17,$B$18,$B$25,$B$19,$B$23,$AJ$6,$AB$2,$AK$6,$B$24)</f>
        <v>42.310619814435611</v>
      </c>
      <c r="AP26" s="132">
        <f ca="1">_xll.Export_ParabolicVol_VIXLikeOption($F$12:$F$28,$G$12:$G$28,$AD26,$AA26,AP$7,$B$9,$B$10,$B$11,$B$12,$B$13,$B$14,$B$15,$B$16,$B$17,$B$18,$B$25,$B$19,$B$23,$AJ$6,$AB$2,$AK$6,$B$24)</f>
        <v>48.040680894132848</v>
      </c>
      <c r="AQ26" s="132">
        <f ca="1">_xll.Export_ParabolicVol_VIXLikeOption($F$12:$F$28,$G$12:$G$28,$AD26,$AA26,AQ$7,$B$9,$B$10,$B$11,$B$12,$B$13,$B$14,$B$15,$B$16,$B$17,$B$18,$B$25,$B$19,$B$23,$AJ$6,$AB$2,$AK$6,$B$24)</f>
        <v>53.177739838629321</v>
      </c>
      <c r="AR26" s="132">
        <f ca="1">_xll.Export_ParabolicVol_VIXLikeOption($F$12:$F$28,$G$12:$G$28,$AD26,$AA26,AR$7,$B$9,$B$10,$B$11,$B$12,$B$13,$B$14,$B$15,$B$16,$B$17,$B$18,$B$25,$B$19,$B$23,$AJ$6,$AB$2,$AK$6,$B$24)</f>
        <v>57.920382400148021</v>
      </c>
      <c r="AS26" s="132">
        <f ca="1">_xll.Export_ParabolicVol_VIXLikeOption($F$12:$F$28,$G$12:$G$28,$AD26,$AA26,AS$7,$B$9,$B$10,$B$11,$B$12,$B$13,$B$14,$B$15,$B$16,$B$17,$B$18,$B$25,$B$19,$B$23,$AJ$6,$AB$2,$AK$6,$B$24)</f>
        <v>62.369675563390601</v>
      </c>
      <c r="AT26" s="132">
        <f ca="1">_xll.Export_ParabolicVol_VIXLikeOption($F$12:$F$28,$G$12:$G$28,$AD26,$AA26,AT$7,$B$9,$B$10,$B$11,$B$12,$B$13,$B$14,$B$15,$B$16,$B$17,$B$18,$B$25,$B$19,$B$23,$AJ$6,$AB$2,$AK$6,$B$24)</f>
        <v>66.58112344475272</v>
      </c>
      <c r="AU26" s="132">
        <f ca="1">_xll.Export_ParabolicVol_VIXLikeOption($F$12:$F$28,$G$12:$G$28,$AD26,$AA26,AU$7,$B$9,$B$10,$B$11,$B$12,$B$13,$B$14,$B$15,$B$16,$B$17,$B$18,$B$25,$B$19,$B$23,$AJ$6,$AB$2,$AK$6,$B$24)</f>
        <v>70.586221511177072</v>
      </c>
      <c r="AV26" s="132">
        <f ca="1">_xll.Export_ParabolicVol_VIXLikeOption($F$12:$F$28,$G$12:$G$28,$AD26,$AA26,AV$7,$B$9,$B$10,$B$11,$B$12,$B$13,$B$14,$B$15,$B$16,$B$17,$B$18,$B$25,$B$19,$B$23,$AJ$6,$AB$2,$AK$6,$B$24)</f>
        <v>74.402915688778435</v>
      </c>
      <c r="AW26" s="132">
        <f ca="1">_xll.Export_ParabolicVol_VIXLikeOption($F$12:$F$28,$G$12:$G$28,$AD26,$AA26,AW$7,$B$9,$B$10,$B$11,$B$12,$B$13,$B$14,$B$15,$B$16,$B$17,$B$18,$B$25,$B$19,$B$23,$AJ$6,$AB$2,$AK$6,$B$24)</f>
        <v>78.041252615531221</v>
      </c>
      <c r="AX26" s="132">
        <f ca="1">_xll.Export_ParabolicVol_VIXLikeOption($F$12:$F$28,$G$12:$G$28,$AD26,$AA26,AX$7,$B$9,$B$10,$B$11,$B$12,$B$13,$B$14,$B$15,$B$16,$B$17,$B$18,$B$25,$B$19,$B$23,$AJ$6,$AB$2,$AK$6,$B$24)</f>
        <v>81.50668394087252</v>
      </c>
      <c r="AY26" s="132">
        <f ca="1">_xll.Export_ParabolicVol_VIXLikeOption($F$12:$F$28,$G$12:$G$28,$AD26,$AA26,AY$7,$B$9,$B$10,$B$11,$B$12,$B$13,$B$14,$B$15,$B$16,$B$17,$B$18,$B$25,$B$19,$B$23,$AJ$6,$AB$2,$AK$6,$B$24)</f>
        <v>84.802120724056678</v>
      </c>
      <c r="AZ26" s="132">
        <f ca="1">_xll.Export_ParabolicVol_VIXLikeOption($F$12:$F$28,$G$12:$G$28,$AD26,$AA26,AZ$7,$B$9,$B$10,$B$11,$B$12,$B$13,$B$14,$B$15,$B$16,$B$17,$B$18,$B$25,$B$19,$B$23,$AJ$6,$AB$2,$AK$6,$B$24)</f>
        <v>87.929271904341277</v>
      </c>
      <c r="BA26" s="132">
        <f ca="1">_xll.Export_ParabolicVol_VIXLikeOption($F$12:$F$28,$G$12:$G$28,$AD26,$AA26,BA$7,$B$9,$B$10,$B$11,$B$12,$B$13,$B$14,$B$15,$B$16,$B$17,$B$18,$B$25,$B$19,$B$23,$AJ$6,$AB$2,$AK$6,$B$24)</f>
        <v>90.889544194255706</v>
      </c>
      <c r="BB26" s="132">
        <f ca="1">_xll.Export_ParabolicVol_VIXLikeOption($F$12:$F$28,$G$12:$G$28,$AD26,$AA26,BB$7,$B$9,$B$10,$B$11,$B$12,$B$13,$B$14,$B$15,$B$16,$B$17,$B$18,$B$25,$B$19,$B$23,$AJ$6,$AB$2,$AK$6,$B$24)</f>
        <v>93.684654090596055</v>
      </c>
      <c r="BC26" s="132">
        <f ca="1">_xll.Export_ParabolicVol_VIXLikeOption($F$12:$F$28,$G$12:$G$28,$AD26,$AA26,BC$7,$B$9,$B$10,$B$11,$B$12,$B$13,$B$14,$B$15,$B$16,$B$17,$B$18,$B$25,$B$19,$B$23,$AJ$6,$AB$2,$AK$6,$B$24)</f>
        <v>96.317036752756181</v>
      </c>
      <c r="BD26" s="132">
        <f ca="1">_xll.Export_ParabolicVol_VIXLikeOption($F$12:$F$28,$G$12:$G$28,$AD26,$AA26,BD$7,$B$9,$B$10,$B$11,$B$12,$B$13,$B$14,$B$15,$B$16,$B$17,$B$18,$B$25,$B$19,$B$23,$AJ$6,$AB$2,$AK$6,$B$24)</f>
        <v>98.790101227561905</v>
      </c>
      <c r="BE26" s="132">
        <f ca="1">_xll.Export_ParabolicVol_VIXLikeOption($F$12:$F$28,$G$12:$G$28,$AD26,$AA26,BE$7,$B$9,$B$10,$B$11,$B$12,$B$13,$B$14,$B$15,$B$16,$B$17,$B$18,$B$25,$B$19,$B$23,$AJ$6,$AB$2,$AK$6,$B$24)</f>
        <v>101.10836275095514</v>
      </c>
      <c r="BF26" s="132">
        <f ca="1">_xll.Export_ParabolicVol_VIXLikeOption($F$12:$F$28,$G$12:$G$28,$AD26,$AA26,BF$7,$B$9,$B$10,$B$11,$B$12,$B$13,$B$14,$B$15,$B$16,$B$17,$B$18,$B$25,$B$19,$B$23,$AJ$6,$AB$2,$AK$6,$B$24)</f>
        <v>103.27747340843352</v>
      </c>
      <c r="BG26" s="132">
        <f ca="1">_xll.Export_ParabolicVol_VIXLikeOption($F$12:$F$28,$G$12:$G$28,$AD26,$AA26,BG$7,$B$9,$B$10,$B$11,$B$12,$B$13,$B$14,$B$15,$B$16,$B$17,$B$18,$B$25,$B$19,$B$23,$AJ$6,$AB$2,$AK$6,$B$24)</f>
        <v>105.30416828928557</v>
      </c>
      <c r="BH26" s="132">
        <f ca="1">_xll.Export_ParabolicVol_VIXLikeOption($F$12:$F$28,$G$12:$G$28,$AD26,$AA26,BH$7,$B$9,$B$10,$B$11,$B$12,$B$13,$B$14,$B$15,$B$16,$B$17,$B$18,$B$25,$B$19,$B$23,$AJ$6,$AB$2,$AK$6,$B$24)</f>
        <v>107.19614302152259</v>
      </c>
      <c r="BI26" s="132">
        <f ca="1">_xll.Export_ParabolicVol_VIXLikeOption($F$12:$F$28,$G$12:$G$28,$AD26,$AA26,BI$7,$B$9,$B$10,$B$11,$B$12,$B$13,$B$14,$B$15,$B$16,$B$17,$B$18,$B$25,$B$19,$B$23,$AJ$6,$AB$2,$AK$6,$B$24)</f>
        <v>108.96187868042119</v>
      </c>
      <c r="BJ26" s="132">
        <f ca="1">_xll.Export_ParabolicVol_VIXLikeOption($F$12:$F$28,$G$12:$G$28,$AD26,$AA26,BJ$7,$B$9,$B$10,$B$11,$B$12,$B$13,$B$14,$B$15,$B$16,$B$17,$B$18,$B$25,$B$19,$B$23,$AJ$6,$AB$2,$AK$6,$B$24)</f>
        <v>110.61043049859829</v>
      </c>
      <c r="BK26" s="137">
        <f ca="1">_xll.Export_ParabolicVol_VIXLikeOption($F$12:$F$28,$G$12:$G$28,$AD26,$AA26,BK$7,$B$9,$B$10,$B$11,$B$12,$B$13,$B$14,$B$15,$B$16,$B$17,$B$18,$B$25,$B$19,$B$23,$AJ$6,$AB$2,$AK$6,$B$24)</f>
        <v>112.15119690661383</v>
      </c>
    </row>
    <row r="27" spans="1:63" ht="15.75" thickBot="1">
      <c r="A27" s="118"/>
      <c r="B27" s="118"/>
      <c r="C27" s="118"/>
      <c r="D27" s="118"/>
      <c r="E27" s="171">
        <v>44911</v>
      </c>
      <c r="F27" s="145">
        <f t="shared" ca="1" si="2"/>
        <v>25.191474496216728</v>
      </c>
      <c r="G27" s="12">
        <f ca="1">(E27-$B$7)/365.25</f>
        <v>8.7200547570157418</v>
      </c>
      <c r="I27" s="175">
        <v>0.25191474496216726</v>
      </c>
      <c r="J27" s="172">
        <v>0.20603916177168013</v>
      </c>
      <c r="K27" s="91">
        <f ca="1">_xll.Export_ParabolicVol_VolSwap(0,G27,$B$9,$B$10,$B$11,$B$12,$B$13,$B$14,$B$15,$B$16,$B$17,$B$18,$F$12:$F$28,$G$12:$G$28,$B$25,$B$22,$B$23,$B$24)</f>
        <v>15.011507098098164</v>
      </c>
      <c r="M27" s="17">
        <v>1.9</v>
      </c>
      <c r="N27" s="5">
        <f ca="1">_xll.Export_VarianceSwap_ForwardVariance($F$12:$F$29,$G$12:$G$29,M26,M27,$B$24)</f>
        <v>23.742876444840647</v>
      </c>
      <c r="P27" s="197"/>
      <c r="Q27" s="121">
        <v>33</v>
      </c>
      <c r="R27" s="126">
        <f ca="1">_xll.Export_ParabolicVol_VarianceSwapOption($B$9,$B$10,$B$11,$B$12,$B$13,$F$12:$F$29,$G$12:$G$29,R$7,$Q27,$R$2,$R$3,$B$14,$B$15,$B$16,$B$17,$B$18,$B$19,$B$23,$Q$5,$S$5,$B$24)</f>
        <v>533.13942253412756</v>
      </c>
      <c r="S27" s="122">
        <f ca="1">_xll.Export_ParabolicVol_VarianceSwapOption($B$9,$B$10,$B$11,$B$12,$B$13,$F$12:$F$29,$G$12:$G$29,S$7,$Q27,$R$2,$R$3,$B$14,$B$15,$B$16,$B$17,$B$18,$B$19,$B$23,$Q$5,$S$5,$B$24)</f>
        <v>531.61077292890559</v>
      </c>
      <c r="T27" s="122">
        <f ca="1">_xll.Export_ParabolicVol_VarianceSwapOption($B$9,$B$10,$B$11,$B$12,$B$13,$F$12:$F$29,$G$12:$G$29,T$7,$Q27,$R$2,$R$3,$B$14,$B$15,$B$16,$B$17,$B$18,$B$19,$B$23,$Q$5,$S$5,$B$24)</f>
        <v>527.46898834443959</v>
      </c>
      <c r="U27" s="122">
        <f ca="1">_xll.Export_ParabolicVol_VarianceSwapOption($B$9,$B$10,$B$11,$B$12,$B$13,$F$12:$F$29,$G$12:$G$29,U$7,$Q27,$R$2,$R$3,$B$14,$B$15,$B$16,$B$17,$B$18,$B$19,$B$23,$Q$5,$S$5,$B$24)</f>
        <v>523.5029132314819</v>
      </c>
      <c r="V27" s="127">
        <f ca="1">_xll.Export_ParabolicVol_VarianceSwapOption($B$9,$B$10,$B$11,$B$12,$B$13,$F$12:$F$29,$G$12:$G$29,V$7,$Q27,$R$2,$R$3,$B$14,$B$15,$B$16,$B$17,$B$18,$B$19,$B$23,$Q$5,$S$5,$B$24)</f>
        <v>518.78203576399585</v>
      </c>
      <c r="Z27" s="28">
        <v>42356</v>
      </c>
      <c r="AA27" s="12">
        <f ca="1">(Z27-$B$7)/365.25</f>
        <v>1.7248459958932238</v>
      </c>
      <c r="AB27" s="29">
        <f t="shared" ca="1" si="3"/>
        <v>3068</v>
      </c>
      <c r="AC27" s="20">
        <f t="shared" ca="1" si="4"/>
        <v>-100</v>
      </c>
      <c r="AD27" s="16">
        <f ca="1">_xll.Export_VarianceSwap_VIXLike($F$12:$F$29,$G$12:$G$29,AA27,$AB$2,$AB$3,AB27,AC27,$B$24)</f>
        <v>22.520909298311178</v>
      </c>
      <c r="AH27" s="118"/>
      <c r="AJ27" s="3">
        <f t="shared" ca="1" si="0"/>
        <v>42356</v>
      </c>
      <c r="AL27" s="136">
        <f ca="1">_xll.Export_ParabolicVol_VIXLikeOption($F$12:$F$28,$G$12:$G$28,$AD27,$AA27,AL$7,$B$9,$B$10,$B$11,$B$12,$B$13,$B$14,$B$15,$B$16,$B$17,$B$18,$B$25,$B$19,$B$23,$AJ$6,$AB$2,$AK$6,$B$24)</f>
        <v>-100</v>
      </c>
      <c r="AM27" s="132">
        <f ca="1">_xll.Export_ParabolicVol_VIXLikeOption($F$12:$F$28,$G$12:$G$28,$AD27,$AA27,AM$7,$B$9,$B$10,$B$11,$B$12,$B$13,$B$14,$B$15,$B$16,$B$17,$B$18,$B$25,$B$19,$B$23,$AJ$6,$AB$2,$AK$6,$B$24)</f>
        <v>25.275105354464788</v>
      </c>
      <c r="AN27" s="132">
        <f ca="1">_xll.Export_ParabolicVol_VIXLikeOption($F$12:$F$28,$G$12:$G$28,$AD27,$AA27,AN$7,$B$9,$B$10,$B$11,$B$12,$B$13,$B$14,$B$15,$B$16,$B$17,$B$18,$B$25,$B$19,$B$23,$AJ$6,$AB$2,$AK$6,$B$24)</f>
        <v>34.76203456739151</v>
      </c>
      <c r="AO27" s="132">
        <f ca="1">_xll.Export_ParabolicVol_VIXLikeOption($F$12:$F$28,$G$12:$G$28,$AD27,$AA27,AO$7,$B$9,$B$10,$B$11,$B$12,$B$13,$B$14,$B$15,$B$16,$B$17,$B$18,$B$25,$B$19,$B$23,$AJ$6,$AB$2,$AK$6,$B$24)</f>
        <v>41.505472946047824</v>
      </c>
      <c r="AP27" s="132">
        <f ca="1">_xll.Export_ParabolicVol_VIXLikeOption($F$12:$F$28,$G$12:$G$28,$AD27,$AA27,AP$7,$B$9,$B$10,$B$11,$B$12,$B$13,$B$14,$B$15,$B$16,$B$17,$B$18,$B$25,$B$19,$B$23,$AJ$6,$AB$2,$AK$6,$B$24)</f>
        <v>47.179238656638027</v>
      </c>
      <c r="AQ27" s="132">
        <f ca="1">_xll.Export_ParabolicVol_VIXLikeOption($F$12:$F$28,$G$12:$G$28,$AD27,$AA27,AQ$7,$B$9,$B$10,$B$11,$B$12,$B$13,$B$14,$B$15,$B$16,$B$17,$B$18,$B$25,$B$19,$B$23,$AJ$6,$AB$2,$AK$6,$B$24)</f>
        <v>52.251442037238348</v>
      </c>
      <c r="AR27" s="132">
        <f ca="1">_xll.Export_ParabolicVol_VIXLikeOption($F$12:$F$28,$G$12:$G$28,$AD27,$AA27,AR$7,$B$9,$B$10,$B$11,$B$12,$B$13,$B$14,$B$15,$B$16,$B$17,$B$18,$B$25,$B$19,$B$23,$AJ$6,$AB$2,$AK$6,$B$24)</f>
        <v>56.923472459077431</v>
      </c>
      <c r="AS27" s="132">
        <f ca="1">_xll.Export_ParabolicVol_VIXLikeOption($F$12:$F$28,$G$12:$G$28,$AD27,$AA27,AS$7,$B$9,$B$10,$B$11,$B$12,$B$13,$B$14,$B$15,$B$16,$B$17,$B$18,$B$25,$B$19,$B$23,$AJ$6,$AB$2,$AK$6,$B$24)</f>
        <v>61.297651666113552</v>
      </c>
      <c r="AT27" s="132">
        <f ca="1">_xll.Export_ParabolicVol_VIXLikeOption($F$12:$F$28,$G$12:$G$28,$AD27,$AA27,AT$7,$B$9,$B$10,$B$11,$B$12,$B$13,$B$14,$B$15,$B$16,$B$17,$B$18,$B$25,$B$19,$B$23,$AJ$6,$AB$2,$AK$6,$B$24)</f>
        <v>65.430293750524598</v>
      </c>
      <c r="AU27" s="132">
        <f ca="1">_xll.Export_ParabolicVol_VIXLikeOption($F$12:$F$28,$G$12:$G$28,$AD27,$AA27,AU$7,$B$9,$B$10,$B$11,$B$12,$B$13,$B$14,$B$15,$B$16,$B$17,$B$18,$B$25,$B$19,$B$23,$AJ$6,$AB$2,$AK$6,$B$24)</f>
        <v>69.353557893334241</v>
      </c>
      <c r="AV27" s="132">
        <f ca="1">_xll.Export_ParabolicVol_VIXLikeOption($F$12:$F$28,$G$12:$G$28,$AD27,$AA27,AV$7,$B$9,$B$10,$B$11,$B$12,$B$13,$B$14,$B$15,$B$16,$B$17,$B$18,$B$25,$B$19,$B$23,$AJ$6,$AB$2,$AK$6,$B$24)</f>
        <v>73.086005534514115</v>
      </c>
      <c r="AW27" s="132">
        <f ca="1">_xll.Export_ParabolicVol_VIXLikeOption($F$12:$F$28,$G$12:$G$28,$AD27,$AA27,AW$7,$B$9,$B$10,$B$11,$B$12,$B$13,$B$14,$B$15,$B$16,$B$17,$B$18,$B$25,$B$19,$B$23,$AJ$6,$AB$2,$AK$6,$B$24)</f>
        <v>76.638287743973464</v>
      </c>
      <c r="AX27" s="132">
        <f ca="1">_xll.Export_ParabolicVol_VIXLikeOption($F$12:$F$28,$G$12:$G$28,$AD27,$AA27,AX$7,$B$9,$B$10,$B$11,$B$12,$B$13,$B$14,$B$15,$B$16,$B$17,$B$18,$B$25,$B$19,$B$23,$AJ$6,$AB$2,$AK$6,$B$24)</f>
        <v>80.016464656091571</v>
      </c>
      <c r="AY27" s="132">
        <f ca="1">_xll.Export_ParabolicVol_VIXLikeOption($F$12:$F$28,$G$12:$G$28,$AD27,$AA27,AY$7,$B$9,$B$10,$B$11,$B$12,$B$13,$B$14,$B$15,$B$16,$B$17,$B$18,$B$25,$B$19,$B$23,$AJ$6,$AB$2,$AK$6,$B$24)</f>
        <v>83.224065085074187</v>
      </c>
      <c r="AZ27" s="132">
        <f ca="1">_xll.Export_ParabolicVol_VIXLikeOption($F$12:$F$28,$G$12:$G$28,$AD27,$AA27,AZ$7,$B$9,$B$10,$B$11,$B$12,$B$13,$B$14,$B$15,$B$16,$B$17,$B$18,$B$25,$B$19,$B$23,$AJ$6,$AB$2,$AK$6,$B$24)</f>
        <v>86.263424242197445</v>
      </c>
      <c r="BA27" s="132">
        <f ca="1">_xll.Export_ParabolicVol_VIXLikeOption($F$12:$F$28,$G$12:$G$28,$AD27,$AA27,BA$7,$B$9,$B$10,$B$11,$B$12,$B$13,$B$14,$B$15,$B$16,$B$17,$B$18,$B$25,$B$19,$B$23,$AJ$6,$AB$2,$AK$6,$B$24)</f>
        <v>89.136578331728671</v>
      </c>
      <c r="BB27" s="132">
        <f ca="1">_xll.Export_ParabolicVol_VIXLikeOption($F$12:$F$28,$G$12:$G$28,$AD27,$AA27,BB$7,$B$9,$B$10,$B$11,$B$12,$B$13,$B$14,$B$15,$B$16,$B$17,$B$18,$B$25,$B$19,$B$23,$AJ$6,$AB$2,$AK$6,$B$24)</f>
        <v>91.845867474024672</v>
      </c>
      <c r="BC27" s="132">
        <f ca="1">_xll.Export_ParabolicVol_VIXLikeOption($F$12:$F$28,$G$12:$G$28,$AD27,$AA27,BC$7,$B$9,$B$10,$B$11,$B$12,$B$13,$B$14,$B$15,$B$16,$B$17,$B$18,$B$25,$B$19,$B$23,$AJ$6,$AB$2,$AK$6,$B$24)</f>
        <v>94.394332430430993</v>
      </c>
      <c r="BD27" s="132">
        <f ca="1">_xll.Export_ParabolicVol_VIXLikeOption($F$12:$F$28,$G$12:$G$28,$AD27,$AA27,BD$7,$B$9,$B$10,$B$11,$B$12,$B$13,$B$14,$B$15,$B$16,$B$17,$B$18,$B$25,$B$19,$B$23,$AJ$6,$AB$2,$AK$6,$B$24)</f>
        <v>96.785955510797777</v>
      </c>
      <c r="BE27" s="132">
        <f ca="1">_xll.Export_ParabolicVol_VIXLikeOption($F$12:$F$28,$G$12:$G$28,$AD27,$AA27,BE$7,$B$9,$B$10,$B$11,$B$12,$B$13,$B$14,$B$15,$B$16,$B$17,$B$18,$B$25,$B$19,$B$23,$AJ$6,$AB$2,$AK$6,$B$24)</f>
        <v>99.025777496970079</v>
      </c>
      <c r="BF27" s="132">
        <f ca="1">_xll.Export_ParabolicVol_VIXLikeOption($F$12:$F$28,$G$12:$G$28,$AD27,$AA27,BF$7,$B$9,$B$10,$B$11,$B$12,$B$13,$B$14,$B$15,$B$16,$B$17,$B$18,$B$25,$B$19,$B$23,$AJ$6,$AB$2,$AK$6,$B$24)</f>
        <v>101.11991310692959</v>
      </c>
      <c r="BG27" s="132">
        <f ca="1">_xll.Export_ParabolicVol_VIXLikeOption($F$12:$F$28,$G$12:$G$28,$AD27,$AA27,BG$7,$B$9,$B$10,$B$11,$B$12,$B$13,$B$14,$B$15,$B$16,$B$17,$B$18,$B$25,$B$19,$B$23,$AJ$6,$AB$2,$AK$6,$B$24)</f>
        <v>103.07548341125086</v>
      </c>
      <c r="BH27" s="132">
        <f ca="1">_xll.Export_ParabolicVol_VIXLikeOption($F$12:$F$28,$G$12:$G$28,$AD27,$AA27,BH$7,$B$9,$B$10,$B$11,$B$12,$B$13,$B$14,$B$15,$B$16,$B$17,$B$18,$B$25,$B$19,$B$23,$AJ$6,$AB$2,$AK$6,$B$24)</f>
        <v>104.900482275103</v>
      </c>
      <c r="BI27" s="132">
        <f ca="1">_xll.Export_ParabolicVol_VIXLikeOption($F$12:$F$28,$G$12:$G$28,$AD27,$AA27,BI$7,$B$9,$B$10,$B$11,$B$12,$B$13,$B$14,$B$15,$B$16,$B$17,$B$18,$B$25,$B$19,$B$23,$AJ$6,$AB$2,$AK$6,$B$24)</f>
        <v>106.60359379353397</v>
      </c>
      <c r="BJ27" s="132">
        <f ca="1">_xll.Export_ParabolicVol_VIXLikeOption($F$12:$F$28,$G$12:$G$28,$AD27,$AA27,BJ$7,$B$9,$B$10,$B$11,$B$12,$B$13,$B$14,$B$15,$B$16,$B$17,$B$18,$B$25,$B$19,$B$23,$AJ$6,$AB$2,$AK$6,$B$24)</f>
        <v>108.193977811276</v>
      </c>
      <c r="BK27" s="137">
        <f ca="1">_xll.Export_ParabolicVol_VIXLikeOption($F$12:$F$28,$G$12:$G$28,$AD27,$AA27,BK$7,$B$9,$B$10,$B$11,$B$12,$B$13,$B$14,$B$15,$B$16,$B$17,$B$18,$B$25,$B$19,$B$23,$AJ$6,$AB$2,$AK$6,$B$24)</f>
        <v>109.68104034316377</v>
      </c>
    </row>
    <row r="28" spans="1:63" ht="15.75" thickBot="1">
      <c r="A28" s="118"/>
      <c r="B28" s="118"/>
      <c r="C28" s="118"/>
      <c r="D28" s="118"/>
      <c r="E28" s="171">
        <v>46738</v>
      </c>
      <c r="F28" s="145">
        <f t="shared" ca="1" si="2"/>
        <v>26.905574573427575</v>
      </c>
      <c r="G28" s="12">
        <f ca="1">(E28-$B$7)/365.25</f>
        <v>13.722108145106091</v>
      </c>
      <c r="I28" s="175">
        <v>0.26905574573427576</v>
      </c>
      <c r="J28" s="172">
        <v>0.18553735485601228</v>
      </c>
      <c r="K28" s="91">
        <f ca="1">_xll.Export_ParabolicVol_VolSwap(0,G28,$B$9,$B$10,$B$11,$B$12,$B$13,$B$14,$B$15,$B$16,$B$17,$B$18,$F$12:$F$28,$G$12:$G$28,$B$25,$B$22,$B$23,$B$24)</f>
        <v>14.596523930710974</v>
      </c>
      <c r="M28" s="17">
        <v>2</v>
      </c>
      <c r="N28" s="5">
        <f ca="1">_xll.Export_VarianceSwap_ForwardVariance($F$12:$F$29,$G$12:$G$29,M27,M28,$B$24)</f>
        <v>23.886933360552696</v>
      </c>
      <c r="P28" s="197"/>
      <c r="Q28" s="121">
        <v>34</v>
      </c>
      <c r="R28" s="126">
        <f ca="1">_xll.Export_ParabolicVol_VarianceSwapOption($B$9,$B$10,$B$11,$B$12,$B$13,$F$12:$F$29,$G$12:$G$29,R$7,$Q28,$R$2,$R$3,$B$14,$B$15,$B$16,$B$17,$B$18,$B$19,$B$23,$Q$5,$S$5,$B$24)</f>
        <v>548.03001493385284</v>
      </c>
      <c r="S28" s="122">
        <f ca="1">_xll.Export_ParabolicVol_VarianceSwapOption($B$9,$B$10,$B$11,$B$12,$B$13,$F$12:$F$29,$G$12:$G$29,S$7,$Q28,$R$2,$R$3,$B$14,$B$15,$B$16,$B$17,$B$18,$B$19,$B$23,$Q$5,$S$5,$B$24)</f>
        <v>546.41656129511921</v>
      </c>
      <c r="T28" s="122">
        <f ca="1">_xll.Export_ParabolicVol_VarianceSwapOption($B$9,$B$10,$B$11,$B$12,$B$13,$F$12:$F$29,$G$12:$G$29,T$7,$Q28,$R$2,$R$3,$B$14,$B$15,$B$16,$B$17,$B$18,$B$19,$B$23,$Q$5,$S$5,$B$24)</f>
        <v>542.14899423303291</v>
      </c>
      <c r="U28" s="122">
        <f ca="1">_xll.Export_ParabolicVol_VarianceSwapOption($B$9,$B$10,$B$11,$B$12,$B$13,$F$12:$F$29,$G$12:$G$29,U$7,$Q28,$R$2,$R$3,$B$14,$B$15,$B$16,$B$17,$B$18,$B$19,$B$23,$Q$5,$S$5,$B$24)</f>
        <v>538.07317139175575</v>
      </c>
      <c r="V28" s="127">
        <f ca="1">_xll.Export_ParabolicVol_VarianceSwapOption($B$9,$B$10,$B$11,$B$12,$B$13,$F$12:$F$29,$G$12:$G$29,V$7,$Q28,$R$2,$R$3,$B$14,$B$15,$B$16,$B$17,$B$18,$B$19,$B$23,$Q$5,$S$5,$B$24)</f>
        <v>533.2236487310397</v>
      </c>
      <c r="Z28" s="28">
        <v>42384</v>
      </c>
      <c r="AA28" s="12">
        <f ca="1">(Z28-$B$7)/365.25</f>
        <v>1.8015058179329226</v>
      </c>
      <c r="AB28" s="29">
        <f t="shared" ca="1" si="3"/>
        <v>3068</v>
      </c>
      <c r="AC28" s="20">
        <f t="shared" ca="1" si="4"/>
        <v>-100</v>
      </c>
      <c r="AD28" s="16">
        <f ca="1">_xll.Export_VarianceSwap_VIXLike($F$12:$F$29,$G$12:$G$29,AA28,$AB$2,$AB$3,AB28,AC28,$B$24)</f>
        <v>22.648655331964772</v>
      </c>
      <c r="AH28" s="118"/>
      <c r="AJ28" s="3">
        <f t="shared" ca="1" si="0"/>
        <v>42384</v>
      </c>
      <c r="AL28" s="136">
        <f ca="1">_xll.Export_ParabolicVol_VIXLikeOption($F$12:$F$28,$G$12:$G$28,$AD28,$AA28,AL$7,$B$9,$B$10,$B$11,$B$12,$B$13,$B$14,$B$15,$B$16,$B$17,$B$18,$B$25,$B$19,$B$23,$AJ$6,$AB$2,$AK$6,$B$24)</f>
        <v>-100</v>
      </c>
      <c r="AM28" s="132">
        <f ca="1">_xll.Export_ParabolicVol_VIXLikeOption($F$12:$F$28,$G$12:$G$28,$AD28,$AA28,AM$7,$B$9,$B$10,$B$11,$B$12,$B$13,$B$14,$B$15,$B$16,$B$17,$B$18,$B$25,$B$19,$B$23,$AJ$6,$AB$2,$AK$6,$B$24)</f>
        <v>24.492792457933888</v>
      </c>
      <c r="AN28" s="132">
        <f ca="1">_xll.Export_ParabolicVol_VIXLikeOption($F$12:$F$28,$G$12:$G$28,$AD28,$AA28,AN$7,$B$9,$B$10,$B$11,$B$12,$B$13,$B$14,$B$15,$B$16,$B$17,$B$18,$B$25,$B$19,$B$23,$AJ$6,$AB$2,$AK$6,$B$24)</f>
        <v>34.041085403646306</v>
      </c>
      <c r="AO28" s="132">
        <f ca="1">_xll.Export_ParabolicVol_VIXLikeOption($F$12:$F$28,$G$12:$G$28,$AD28,$AA28,AO$7,$B$9,$B$10,$B$11,$B$12,$B$13,$B$14,$B$15,$B$16,$B$17,$B$18,$B$25,$B$19,$B$23,$AJ$6,$AB$2,$AK$6,$B$24)</f>
        <v>40.746808996663205</v>
      </c>
      <c r="AP28" s="132">
        <f ca="1">_xll.Export_ParabolicVol_VIXLikeOption($F$12:$F$28,$G$12:$G$28,$AD28,$AA28,AP$7,$B$9,$B$10,$B$11,$B$12,$B$13,$B$14,$B$15,$B$16,$B$17,$B$18,$B$25,$B$19,$B$23,$AJ$6,$AB$2,$AK$6,$B$24)</f>
        <v>46.365560164034072</v>
      </c>
      <c r="AQ28" s="132">
        <f ca="1">_xll.Export_ParabolicVol_VIXLikeOption($F$12:$F$28,$G$12:$G$28,$AD28,$AA28,AQ$7,$B$9,$B$10,$B$11,$B$12,$B$13,$B$14,$B$15,$B$16,$B$17,$B$18,$B$25,$B$19,$B$23,$AJ$6,$AB$2,$AK$6,$B$24)</f>
        <v>51.374946508231389</v>
      </c>
      <c r="AR28" s="132">
        <f ca="1">_xll.Export_ParabolicVol_VIXLikeOption($F$12:$F$28,$G$12:$G$28,$AD28,$AA28,AR$7,$B$9,$B$10,$B$11,$B$12,$B$13,$B$14,$B$15,$B$16,$B$17,$B$18,$B$25,$B$19,$B$23,$AJ$6,$AB$2,$AK$6,$B$24)</f>
        <v>55.978944629215277</v>
      </c>
      <c r="AS28" s="132">
        <f ca="1">_xll.Export_ParabolicVol_VIXLikeOption($F$12:$F$28,$G$12:$G$28,$AD28,$AA28,AS$7,$B$9,$B$10,$B$11,$B$12,$B$13,$B$14,$B$15,$B$16,$B$17,$B$18,$B$25,$B$19,$B$23,$AJ$6,$AB$2,$AK$6,$B$24)</f>
        <v>60.281020389304452</v>
      </c>
      <c r="AT28" s="132">
        <f ca="1">_xll.Export_ParabolicVol_VIXLikeOption($F$12:$F$28,$G$12:$G$28,$AD28,$AA28,AT$7,$B$9,$B$10,$B$11,$B$12,$B$13,$B$14,$B$15,$B$16,$B$17,$B$18,$B$25,$B$19,$B$23,$AJ$6,$AB$2,$AK$6,$B$24)</f>
        <v>64.338231506278831</v>
      </c>
      <c r="AU28" s="132">
        <f ca="1">_xll.Export_ParabolicVol_VIXLikeOption($F$12:$F$28,$G$12:$G$28,$AD28,$AA28,AU$7,$B$9,$B$10,$B$11,$B$12,$B$13,$B$14,$B$15,$B$16,$B$17,$B$18,$B$25,$B$19,$B$23,$AJ$6,$AB$2,$AK$6,$B$24)</f>
        <v>68.183355993082856</v>
      </c>
      <c r="AV28" s="132">
        <f ca="1">_xll.Export_ParabolicVol_VIXLikeOption($F$12:$F$28,$G$12:$G$28,$AD28,$AA28,AV$7,$B$9,$B$10,$B$11,$B$12,$B$13,$B$14,$B$15,$B$16,$B$17,$B$18,$B$25,$B$19,$B$23,$AJ$6,$AB$2,$AK$6,$B$24)</f>
        <v>71.835537362350166</v>
      </c>
      <c r="AW28" s="132">
        <f ca="1">_xll.Export_ParabolicVol_VIXLikeOption($F$12:$F$28,$G$12:$G$28,$AD28,$AA28,AW$7,$B$9,$B$10,$B$11,$B$12,$B$13,$B$14,$B$15,$B$16,$B$17,$B$18,$B$25,$B$19,$B$23,$AJ$6,$AB$2,$AK$6,$B$24)</f>
        <v>75.306003819555727</v>
      </c>
      <c r="AX28" s="132">
        <f ca="1">_xll.Export_ParabolicVol_VIXLikeOption($F$12:$F$28,$G$12:$G$28,$AD28,$AA28,AX$7,$B$9,$B$10,$B$11,$B$12,$B$13,$B$14,$B$15,$B$16,$B$17,$B$18,$B$25,$B$19,$B$23,$AJ$6,$AB$2,$AK$6,$B$24)</f>
        <v>78.601399508002061</v>
      </c>
      <c r="AY28" s="132">
        <f ca="1">_xll.Export_ParabolicVol_VIXLikeOption($F$12:$F$28,$G$12:$G$28,$AD28,$AA28,AY$7,$B$9,$B$10,$B$11,$B$12,$B$13,$B$14,$B$15,$B$16,$B$17,$B$18,$B$25,$B$19,$B$23,$AJ$6,$AB$2,$AK$6,$B$24)</f>
        <v>81.725846979135781</v>
      </c>
      <c r="AZ28" s="132">
        <f ca="1">_xll.Export_ParabolicVol_VIXLikeOption($F$12:$F$28,$G$12:$G$28,$AD28,$AA28,AZ$7,$B$9,$B$10,$B$11,$B$12,$B$13,$B$14,$B$15,$B$16,$B$17,$B$18,$B$25,$B$19,$B$23,$AJ$6,$AB$2,$AK$6,$B$24)</f>
        <v>84.682282385197922</v>
      </c>
      <c r="BA28" s="132">
        <f ca="1">_xll.Export_ParabolicVol_VIXLikeOption($F$12:$F$28,$G$12:$G$28,$AD28,$AA28,BA$7,$B$9,$B$10,$B$11,$B$12,$B$13,$B$14,$B$15,$B$16,$B$17,$B$18,$B$25,$B$19,$B$23,$AJ$6,$AB$2,$AK$6,$B$24)</f>
        <v>87.473343474281648</v>
      </c>
      <c r="BB28" s="132">
        <f ca="1">_xll.Export_ParabolicVol_VIXLikeOption($F$12:$F$28,$G$12:$G$28,$AD28,$AA28,BB$7,$B$9,$B$10,$B$11,$B$12,$B$13,$B$14,$B$15,$B$16,$B$17,$B$18,$B$25,$B$19,$B$23,$AJ$6,$AB$2,$AK$6,$B$24)</f>
        <v>90.101962567966979</v>
      </c>
      <c r="BC28" s="132">
        <f ca="1">_xll.Export_ParabolicVol_VIXLikeOption($F$12:$F$28,$G$12:$G$28,$AD28,$AA28,BC$7,$B$9,$B$10,$B$11,$B$12,$B$13,$B$14,$B$15,$B$16,$B$17,$B$18,$B$25,$B$19,$B$23,$AJ$6,$AB$2,$AK$6,$B$24)</f>
        <v>92.571750733522151</v>
      </c>
      <c r="BD28" s="132">
        <f ca="1">_xll.Export_ParabolicVol_VIXLikeOption($F$12:$F$28,$G$12:$G$28,$AD28,$AA28,BD$7,$B$9,$B$10,$B$11,$B$12,$B$13,$B$14,$B$15,$B$16,$B$17,$B$18,$B$25,$B$19,$B$23,$AJ$6,$AB$2,$AK$6,$B$24)</f>
        <v>94.88722444649386</v>
      </c>
      <c r="BE28" s="132">
        <f ca="1">_xll.Export_ParabolicVol_VIXLikeOption($F$12:$F$28,$G$12:$G$28,$AD28,$AA28,BE$7,$B$9,$B$10,$B$11,$B$12,$B$13,$B$14,$B$15,$B$16,$B$17,$B$18,$B$25,$B$19,$B$23,$AJ$6,$AB$2,$AK$6,$B$24)</f>
        <v>97.053907674821588</v>
      </c>
      <c r="BF28" s="132">
        <f ca="1">_xll.Export_ParabolicVol_VIXLikeOption($F$12:$F$28,$G$12:$G$28,$AD28,$AA28,BF$7,$B$9,$B$10,$B$11,$B$12,$B$13,$B$14,$B$15,$B$16,$B$17,$B$18,$B$25,$B$19,$B$23,$AJ$6,$AB$2,$AK$6,$B$24)</f>
        <v>99.078333116564508</v>
      </c>
      <c r="BG28" s="132">
        <f ca="1">_xll.Export_ParabolicVol_VIXLikeOption($F$12:$F$28,$G$12:$G$28,$AD28,$AA28,BG$7,$B$9,$B$10,$B$11,$B$12,$B$13,$B$14,$B$15,$B$16,$B$17,$B$18,$B$25,$B$19,$B$23,$AJ$6,$AB$2,$AK$6,$B$24)</f>
        <v>100.9679622091875</v>
      </c>
      <c r="BH28" s="132">
        <f ca="1">_xll.Export_ParabolicVol_VIXLikeOption($F$12:$F$28,$G$12:$G$28,$AD28,$AA28,BH$7,$B$9,$B$10,$B$11,$B$12,$B$13,$B$14,$B$15,$B$16,$B$17,$B$18,$B$25,$B$19,$B$23,$AJ$6,$AB$2,$AK$6,$B$24)</f>
        <v>102.73104206615187</v>
      </c>
      <c r="BI28" s="132">
        <f ca="1">_xll.Export_ParabolicVol_VIXLikeOption($F$12:$F$28,$G$12:$G$28,$AD28,$AA28,BI$7,$B$9,$B$10,$B$11,$B$12,$B$13,$B$14,$B$15,$B$16,$B$17,$B$18,$B$25,$B$19,$B$23,$AJ$6,$AB$2,$AK$6,$B$24)</f>
        <v>104.37641715344969</v>
      </c>
      <c r="BJ28" s="132">
        <f ca="1">_xll.Export_ParabolicVol_VIXLikeOption($F$12:$F$28,$G$12:$G$28,$AD28,$AA28,BJ$7,$B$9,$B$10,$B$11,$B$12,$B$13,$B$14,$B$15,$B$16,$B$17,$B$18,$B$25,$B$19,$B$23,$AJ$6,$AB$2,$AK$6,$B$24)</f>
        <v>105.91331331658547</v>
      </c>
      <c r="BK28" s="137">
        <f ca="1">_xll.Export_ParabolicVol_VIXLikeOption($F$12:$F$28,$G$12:$G$28,$AD28,$AA28,BK$7,$B$9,$B$10,$B$11,$B$12,$B$13,$B$14,$B$15,$B$16,$B$17,$B$18,$B$25,$B$19,$B$23,$AJ$6,$AB$2,$AK$6,$B$24)</f>
        <v>107.35111111764751</v>
      </c>
    </row>
    <row r="29" spans="1:63" ht="15.75" thickBot="1">
      <c r="A29" s="118"/>
      <c r="B29" s="118"/>
      <c r="C29" s="118"/>
      <c r="D29" s="118"/>
      <c r="M29" s="17">
        <v>2.1</v>
      </c>
      <c r="N29" s="5">
        <f ca="1">_xll.Export_VarianceSwap_ForwardVariance($F$12:$F$29,$G$12:$G$29,M28,M29,$B$24)</f>
        <v>24.013371221131109</v>
      </c>
      <c r="P29" s="197"/>
      <c r="Q29" s="121">
        <v>35</v>
      </c>
      <c r="R29" s="126">
        <f ca="1">_xll.Export_ParabolicVol_VarianceSwapOption($B$9,$B$10,$B$11,$B$12,$B$13,$F$12:$F$29,$G$12:$G$29,R$7,$Q29,$R$2,$R$3,$B$14,$B$15,$B$16,$B$17,$B$18,$B$19,$B$23,$Q$5,$S$5,$B$24)</f>
        <v>562.85370669670658</v>
      </c>
      <c r="S29" s="122">
        <f ca="1">_xll.Export_ParabolicVol_VarianceSwapOption($B$9,$B$10,$B$11,$B$12,$B$13,$F$12:$F$29,$G$12:$G$29,S$7,$Q29,$R$2,$R$3,$B$14,$B$15,$B$16,$B$17,$B$18,$B$19,$B$23,$Q$5,$S$5,$B$24)</f>
        <v>561.15571707383992</v>
      </c>
      <c r="T29" s="122">
        <f ca="1">_xll.Export_ParabolicVol_VarianceSwapOption($B$9,$B$10,$B$11,$B$12,$B$13,$F$12:$F$29,$G$12:$G$29,T$7,$Q29,$R$2,$R$3,$B$14,$B$15,$B$16,$B$17,$B$18,$B$19,$B$23,$Q$5,$S$5,$B$24)</f>
        <v>556.76253322184891</v>
      </c>
      <c r="U29" s="122">
        <f ca="1">_xll.Export_ParabolicVol_VarianceSwapOption($B$9,$B$10,$B$11,$B$12,$B$13,$F$12:$F$29,$G$12:$G$29,U$7,$Q29,$R$2,$R$3,$B$14,$B$15,$B$16,$B$17,$B$18,$B$19,$B$23,$Q$5,$S$5,$B$24)</f>
        <v>552.57708820815242</v>
      </c>
      <c r="V29" s="127">
        <f ca="1">_xll.Export_ParabolicVol_VarianceSwapOption($B$9,$B$10,$B$11,$B$12,$B$13,$F$12:$F$29,$G$12:$G$29,V$7,$Q29,$R$2,$R$3,$B$14,$B$15,$B$16,$B$17,$B$18,$B$19,$B$23,$Q$5,$S$5,$B$24)</f>
        <v>547.59912641338667</v>
      </c>
      <c r="Z29" s="28">
        <v>42356</v>
      </c>
      <c r="AA29" s="12">
        <f ca="1">(Z29-$B$7)/365.25</f>
        <v>1.7248459958932238</v>
      </c>
      <c r="AB29" s="29">
        <f t="shared" ca="1" si="3"/>
        <v>3068</v>
      </c>
      <c r="AC29" s="20">
        <f t="shared" ca="1" si="4"/>
        <v>-100</v>
      </c>
      <c r="AD29" s="16">
        <f ca="1">_xll.Export_VarianceSwap_VIXLike($F$12:$F$29,$G$12:$G$29,AA29,$AB$2,$AB$3,AB29,AC29,$B$24)</f>
        <v>22.520909298311178</v>
      </c>
      <c r="AH29" s="118"/>
      <c r="AJ29" s="3">
        <f t="shared" ca="1" si="0"/>
        <v>42356</v>
      </c>
      <c r="AL29" s="136">
        <f ca="1">_xll.Export_ParabolicVol_VIXLikeOption($F$12:$F$28,$G$12:$G$28,$AD29,$AA29,AL$7,$B$9,$B$10,$B$11,$B$12,$B$13,$B$14,$B$15,$B$16,$B$17,$B$18,$B$25,$B$19,$B$23,$AJ$6,$AB$2,$AK$6,$B$24)</f>
        <v>-100</v>
      </c>
      <c r="AM29" s="132">
        <f ca="1">_xll.Export_ParabolicVol_VIXLikeOption($F$12:$F$28,$G$12:$G$28,$AD29,$AA29,AM$7,$B$9,$B$10,$B$11,$B$12,$B$13,$B$14,$B$15,$B$16,$B$17,$B$18,$B$25,$B$19,$B$23,$AJ$6,$AB$2,$AK$6,$B$24)</f>
        <v>25.275105354464788</v>
      </c>
      <c r="AN29" s="132">
        <f ca="1">_xll.Export_ParabolicVol_VIXLikeOption($F$12:$F$28,$G$12:$G$28,$AD29,$AA29,AN$7,$B$9,$B$10,$B$11,$B$12,$B$13,$B$14,$B$15,$B$16,$B$17,$B$18,$B$25,$B$19,$B$23,$AJ$6,$AB$2,$AK$6,$B$24)</f>
        <v>34.76203456739151</v>
      </c>
      <c r="AO29" s="132">
        <f ca="1">_xll.Export_ParabolicVol_VIXLikeOption($F$12:$F$28,$G$12:$G$28,$AD29,$AA29,AO$7,$B$9,$B$10,$B$11,$B$12,$B$13,$B$14,$B$15,$B$16,$B$17,$B$18,$B$25,$B$19,$B$23,$AJ$6,$AB$2,$AK$6,$B$24)</f>
        <v>41.505472946047824</v>
      </c>
      <c r="AP29" s="132">
        <f ca="1">_xll.Export_ParabolicVol_VIXLikeOption($F$12:$F$28,$G$12:$G$28,$AD29,$AA29,AP$7,$B$9,$B$10,$B$11,$B$12,$B$13,$B$14,$B$15,$B$16,$B$17,$B$18,$B$25,$B$19,$B$23,$AJ$6,$AB$2,$AK$6,$B$24)</f>
        <v>47.179238656638027</v>
      </c>
      <c r="AQ29" s="132">
        <f ca="1">_xll.Export_ParabolicVol_VIXLikeOption($F$12:$F$28,$G$12:$G$28,$AD29,$AA29,AQ$7,$B$9,$B$10,$B$11,$B$12,$B$13,$B$14,$B$15,$B$16,$B$17,$B$18,$B$25,$B$19,$B$23,$AJ$6,$AB$2,$AK$6,$B$24)</f>
        <v>52.251442037238348</v>
      </c>
      <c r="AR29" s="132">
        <f ca="1">_xll.Export_ParabolicVol_VIXLikeOption($F$12:$F$28,$G$12:$G$28,$AD29,$AA29,AR$7,$B$9,$B$10,$B$11,$B$12,$B$13,$B$14,$B$15,$B$16,$B$17,$B$18,$B$25,$B$19,$B$23,$AJ$6,$AB$2,$AK$6,$B$24)</f>
        <v>56.923472459077431</v>
      </c>
      <c r="AS29" s="132">
        <f ca="1">_xll.Export_ParabolicVol_VIXLikeOption($F$12:$F$28,$G$12:$G$28,$AD29,$AA29,AS$7,$B$9,$B$10,$B$11,$B$12,$B$13,$B$14,$B$15,$B$16,$B$17,$B$18,$B$25,$B$19,$B$23,$AJ$6,$AB$2,$AK$6,$B$24)</f>
        <v>61.297651666113552</v>
      </c>
      <c r="AT29" s="132">
        <f ca="1">_xll.Export_ParabolicVol_VIXLikeOption($F$12:$F$28,$G$12:$G$28,$AD29,$AA29,AT$7,$B$9,$B$10,$B$11,$B$12,$B$13,$B$14,$B$15,$B$16,$B$17,$B$18,$B$25,$B$19,$B$23,$AJ$6,$AB$2,$AK$6,$B$24)</f>
        <v>65.430293750524598</v>
      </c>
      <c r="AU29" s="132">
        <f ca="1">_xll.Export_ParabolicVol_VIXLikeOption($F$12:$F$28,$G$12:$G$28,$AD29,$AA29,AU$7,$B$9,$B$10,$B$11,$B$12,$B$13,$B$14,$B$15,$B$16,$B$17,$B$18,$B$25,$B$19,$B$23,$AJ$6,$AB$2,$AK$6,$B$24)</f>
        <v>69.353557893334241</v>
      </c>
      <c r="AV29" s="132">
        <f ca="1">_xll.Export_ParabolicVol_VIXLikeOption($F$12:$F$28,$G$12:$G$28,$AD29,$AA29,AV$7,$B$9,$B$10,$B$11,$B$12,$B$13,$B$14,$B$15,$B$16,$B$17,$B$18,$B$25,$B$19,$B$23,$AJ$6,$AB$2,$AK$6,$B$24)</f>
        <v>73.086005534514115</v>
      </c>
      <c r="AW29" s="132">
        <f ca="1">_xll.Export_ParabolicVol_VIXLikeOption($F$12:$F$28,$G$12:$G$28,$AD29,$AA29,AW$7,$B$9,$B$10,$B$11,$B$12,$B$13,$B$14,$B$15,$B$16,$B$17,$B$18,$B$25,$B$19,$B$23,$AJ$6,$AB$2,$AK$6,$B$24)</f>
        <v>76.638287743973464</v>
      </c>
      <c r="AX29" s="132">
        <f ca="1">_xll.Export_ParabolicVol_VIXLikeOption($F$12:$F$28,$G$12:$G$28,$AD29,$AA29,AX$7,$B$9,$B$10,$B$11,$B$12,$B$13,$B$14,$B$15,$B$16,$B$17,$B$18,$B$25,$B$19,$B$23,$AJ$6,$AB$2,$AK$6,$B$24)</f>
        <v>80.016464656091571</v>
      </c>
      <c r="AY29" s="132">
        <f ca="1">_xll.Export_ParabolicVol_VIXLikeOption($F$12:$F$28,$G$12:$G$28,$AD29,$AA29,AY$7,$B$9,$B$10,$B$11,$B$12,$B$13,$B$14,$B$15,$B$16,$B$17,$B$18,$B$25,$B$19,$B$23,$AJ$6,$AB$2,$AK$6,$B$24)</f>
        <v>83.224065085074187</v>
      </c>
      <c r="AZ29" s="132">
        <f ca="1">_xll.Export_ParabolicVol_VIXLikeOption($F$12:$F$28,$G$12:$G$28,$AD29,$AA29,AZ$7,$B$9,$B$10,$B$11,$B$12,$B$13,$B$14,$B$15,$B$16,$B$17,$B$18,$B$25,$B$19,$B$23,$AJ$6,$AB$2,$AK$6,$B$24)</f>
        <v>86.263424242197445</v>
      </c>
      <c r="BA29" s="132">
        <f ca="1">_xll.Export_ParabolicVol_VIXLikeOption($F$12:$F$28,$G$12:$G$28,$AD29,$AA29,BA$7,$B$9,$B$10,$B$11,$B$12,$B$13,$B$14,$B$15,$B$16,$B$17,$B$18,$B$25,$B$19,$B$23,$AJ$6,$AB$2,$AK$6,$B$24)</f>
        <v>89.136578331728671</v>
      </c>
      <c r="BB29" s="132">
        <f ca="1">_xll.Export_ParabolicVol_VIXLikeOption($F$12:$F$28,$G$12:$G$28,$AD29,$AA29,BB$7,$B$9,$B$10,$B$11,$B$12,$B$13,$B$14,$B$15,$B$16,$B$17,$B$18,$B$25,$B$19,$B$23,$AJ$6,$AB$2,$AK$6,$B$24)</f>
        <v>91.845867474024672</v>
      </c>
      <c r="BC29" s="132">
        <f ca="1">_xll.Export_ParabolicVol_VIXLikeOption($F$12:$F$28,$G$12:$G$28,$AD29,$AA29,BC$7,$B$9,$B$10,$B$11,$B$12,$B$13,$B$14,$B$15,$B$16,$B$17,$B$18,$B$25,$B$19,$B$23,$AJ$6,$AB$2,$AK$6,$B$24)</f>
        <v>94.394332430430993</v>
      </c>
      <c r="BD29" s="132">
        <f ca="1">_xll.Export_ParabolicVol_VIXLikeOption($F$12:$F$28,$G$12:$G$28,$AD29,$AA29,BD$7,$B$9,$B$10,$B$11,$B$12,$B$13,$B$14,$B$15,$B$16,$B$17,$B$18,$B$25,$B$19,$B$23,$AJ$6,$AB$2,$AK$6,$B$24)</f>
        <v>96.785955510797777</v>
      </c>
      <c r="BE29" s="132">
        <f ca="1">_xll.Export_ParabolicVol_VIXLikeOption($F$12:$F$28,$G$12:$G$28,$AD29,$AA29,BE$7,$B$9,$B$10,$B$11,$B$12,$B$13,$B$14,$B$15,$B$16,$B$17,$B$18,$B$25,$B$19,$B$23,$AJ$6,$AB$2,$AK$6,$B$24)</f>
        <v>99.025777496970079</v>
      </c>
      <c r="BF29" s="132">
        <f ca="1">_xll.Export_ParabolicVol_VIXLikeOption($F$12:$F$28,$G$12:$G$28,$AD29,$AA29,BF$7,$B$9,$B$10,$B$11,$B$12,$B$13,$B$14,$B$15,$B$16,$B$17,$B$18,$B$25,$B$19,$B$23,$AJ$6,$AB$2,$AK$6,$B$24)</f>
        <v>101.11991310692959</v>
      </c>
      <c r="BG29" s="132">
        <f ca="1">_xll.Export_ParabolicVol_VIXLikeOption($F$12:$F$28,$G$12:$G$28,$AD29,$AA29,BG$7,$B$9,$B$10,$B$11,$B$12,$B$13,$B$14,$B$15,$B$16,$B$17,$B$18,$B$25,$B$19,$B$23,$AJ$6,$AB$2,$AK$6,$B$24)</f>
        <v>103.07548341125086</v>
      </c>
      <c r="BH29" s="132">
        <f ca="1">_xll.Export_ParabolicVol_VIXLikeOption($F$12:$F$28,$G$12:$G$28,$AD29,$AA29,BH$7,$B$9,$B$10,$B$11,$B$12,$B$13,$B$14,$B$15,$B$16,$B$17,$B$18,$B$25,$B$19,$B$23,$AJ$6,$AB$2,$AK$6,$B$24)</f>
        <v>104.900482275103</v>
      </c>
      <c r="BI29" s="132">
        <f ca="1">_xll.Export_ParabolicVol_VIXLikeOption($F$12:$F$28,$G$12:$G$28,$AD29,$AA29,BI$7,$B$9,$B$10,$B$11,$B$12,$B$13,$B$14,$B$15,$B$16,$B$17,$B$18,$B$25,$B$19,$B$23,$AJ$6,$AB$2,$AK$6,$B$24)</f>
        <v>106.60359379353397</v>
      </c>
      <c r="BJ29" s="132">
        <f ca="1">_xll.Export_ParabolicVol_VIXLikeOption($F$12:$F$28,$G$12:$G$28,$AD29,$AA29,BJ$7,$B$9,$B$10,$B$11,$B$12,$B$13,$B$14,$B$15,$B$16,$B$17,$B$18,$B$25,$B$19,$B$23,$AJ$6,$AB$2,$AK$6,$B$24)</f>
        <v>108.193977811276</v>
      </c>
      <c r="BK29" s="137">
        <f ca="1">_xll.Export_ParabolicVol_VIXLikeOption($F$12:$F$28,$G$12:$G$28,$AD29,$AA29,BK$7,$B$9,$B$10,$B$11,$B$12,$B$13,$B$14,$B$15,$B$16,$B$17,$B$18,$B$25,$B$19,$B$23,$AJ$6,$AB$2,$AK$6,$B$24)</f>
        <v>109.68104034316377</v>
      </c>
    </row>
    <row r="30" spans="1:63" ht="15.75" thickBot="1">
      <c r="A30" s="118"/>
      <c r="B30" s="118"/>
      <c r="C30" s="118"/>
      <c r="M30" s="17">
        <v>2.2000000000000002</v>
      </c>
      <c r="N30" s="5">
        <f ca="1">_xll.Export_VarianceSwap_ForwardVariance($F$12:$F$29,$G$12:$G$29,M29,M30,$B$24)</f>
        <v>24.122467078888121</v>
      </c>
      <c r="P30" s="197"/>
      <c r="Q30" s="121">
        <v>36</v>
      </c>
      <c r="R30" s="126">
        <f ca="1">_xll.Export_ParabolicVol_VarianceSwapOption($B$9,$B$10,$B$11,$B$12,$B$13,$F$12:$F$29,$G$12:$G$29,R$7,$Q30,$R$2,$R$3,$B$14,$B$15,$B$16,$B$17,$B$18,$B$19,$B$23,$Q$5,$S$5,$B$24)</f>
        <v>577.61049768247301</v>
      </c>
      <c r="S30" s="122">
        <f ca="1">_xll.Export_ParabolicVol_VarianceSwapOption($B$9,$B$10,$B$11,$B$12,$B$13,$F$12:$F$29,$G$12:$G$29,S$7,$Q30,$R$2,$R$3,$B$14,$B$15,$B$16,$B$17,$B$18,$B$19,$B$23,$Q$5,$S$5,$B$24)</f>
        <v>575.82823980906198</v>
      </c>
      <c r="T30" s="122">
        <f ca="1">_xll.Export_ParabolicVol_VarianceSwapOption($B$9,$B$10,$B$11,$B$12,$B$13,$F$12:$F$29,$G$12:$G$29,T$7,$Q30,$R$2,$R$3,$B$14,$B$15,$B$16,$B$17,$B$18,$B$19,$B$23,$Q$5,$S$5,$B$24)</f>
        <v>571.30960458183813</v>
      </c>
      <c r="U30" s="122">
        <f ca="1">_xll.Export_ParabolicVol_VarianceSwapOption($B$9,$B$10,$B$11,$B$12,$B$13,$F$12:$F$29,$G$12:$G$29,U$7,$Q30,$R$2,$R$3,$B$14,$B$15,$B$16,$B$17,$B$18,$B$19,$B$23,$Q$5,$S$5,$B$24)</f>
        <v>567.01466252459886</v>
      </c>
      <c r="V30" s="127">
        <f ca="1">_xll.Export_ParabolicVol_VarianceSwapOption($B$9,$B$10,$B$11,$B$12,$B$13,$F$12:$F$29,$G$12:$G$29,V$7,$Q30,$R$2,$R$3,$B$14,$B$15,$B$16,$B$17,$B$18,$B$19,$B$23,$Q$5,$S$5,$B$24)</f>
        <v>561.9084669066018</v>
      </c>
      <c r="Z30" s="28">
        <v>42384</v>
      </c>
      <c r="AA30" s="12">
        <f ca="1">(Z30-$B$7)/365.25</f>
        <v>1.8015058179329226</v>
      </c>
      <c r="AB30" s="29">
        <f t="shared" ca="1" si="3"/>
        <v>3068</v>
      </c>
      <c r="AC30" s="20">
        <f t="shared" ca="1" si="4"/>
        <v>-100</v>
      </c>
      <c r="AD30" s="16">
        <f ca="1">_xll.Export_VarianceSwap_VIXLike($F$12:$F$29,$G$12:$G$29,AA30,$AB$2,$AB$3,AB30,AC30,$B$24)</f>
        <v>22.648655331964772</v>
      </c>
      <c r="AH30" s="118"/>
      <c r="AJ30" s="3">
        <f t="shared" ca="1" si="0"/>
        <v>42384</v>
      </c>
      <c r="AL30" s="136">
        <f ca="1">_xll.Export_ParabolicVol_VIXLikeOption($F$12:$F$28,$G$12:$G$28,$AD30,$AA30,AL$7,$B$9,$B$10,$B$11,$B$12,$B$13,$B$14,$B$15,$B$16,$B$17,$B$18,$B$25,$B$19,$B$23,$AJ$6,$AB$2,$AK$6,$B$24)</f>
        <v>-100</v>
      </c>
      <c r="AM30" s="132">
        <f ca="1">_xll.Export_ParabolicVol_VIXLikeOption($F$12:$F$28,$G$12:$G$28,$AD30,$AA30,AM$7,$B$9,$B$10,$B$11,$B$12,$B$13,$B$14,$B$15,$B$16,$B$17,$B$18,$B$25,$B$19,$B$23,$AJ$6,$AB$2,$AK$6,$B$24)</f>
        <v>24.492792457933888</v>
      </c>
      <c r="AN30" s="132">
        <f ca="1">_xll.Export_ParabolicVol_VIXLikeOption($F$12:$F$28,$G$12:$G$28,$AD30,$AA30,AN$7,$B$9,$B$10,$B$11,$B$12,$B$13,$B$14,$B$15,$B$16,$B$17,$B$18,$B$25,$B$19,$B$23,$AJ$6,$AB$2,$AK$6,$B$24)</f>
        <v>34.041085403646306</v>
      </c>
      <c r="AO30" s="132">
        <f ca="1">_xll.Export_ParabolicVol_VIXLikeOption($F$12:$F$28,$G$12:$G$28,$AD30,$AA30,AO$7,$B$9,$B$10,$B$11,$B$12,$B$13,$B$14,$B$15,$B$16,$B$17,$B$18,$B$25,$B$19,$B$23,$AJ$6,$AB$2,$AK$6,$B$24)</f>
        <v>40.746808996663205</v>
      </c>
      <c r="AP30" s="132">
        <f ca="1">_xll.Export_ParabolicVol_VIXLikeOption($F$12:$F$28,$G$12:$G$28,$AD30,$AA30,AP$7,$B$9,$B$10,$B$11,$B$12,$B$13,$B$14,$B$15,$B$16,$B$17,$B$18,$B$25,$B$19,$B$23,$AJ$6,$AB$2,$AK$6,$B$24)</f>
        <v>46.365560164034072</v>
      </c>
      <c r="AQ30" s="132">
        <f ca="1">_xll.Export_ParabolicVol_VIXLikeOption($F$12:$F$28,$G$12:$G$28,$AD30,$AA30,AQ$7,$B$9,$B$10,$B$11,$B$12,$B$13,$B$14,$B$15,$B$16,$B$17,$B$18,$B$25,$B$19,$B$23,$AJ$6,$AB$2,$AK$6,$B$24)</f>
        <v>51.374946508231389</v>
      </c>
      <c r="AR30" s="132">
        <f ca="1">_xll.Export_ParabolicVol_VIXLikeOption($F$12:$F$28,$G$12:$G$28,$AD30,$AA30,AR$7,$B$9,$B$10,$B$11,$B$12,$B$13,$B$14,$B$15,$B$16,$B$17,$B$18,$B$25,$B$19,$B$23,$AJ$6,$AB$2,$AK$6,$B$24)</f>
        <v>55.978944629215277</v>
      </c>
      <c r="AS30" s="132">
        <f ca="1">_xll.Export_ParabolicVol_VIXLikeOption($F$12:$F$28,$G$12:$G$28,$AD30,$AA30,AS$7,$B$9,$B$10,$B$11,$B$12,$B$13,$B$14,$B$15,$B$16,$B$17,$B$18,$B$25,$B$19,$B$23,$AJ$6,$AB$2,$AK$6,$B$24)</f>
        <v>60.281020389304452</v>
      </c>
      <c r="AT30" s="132">
        <f ca="1">_xll.Export_ParabolicVol_VIXLikeOption($F$12:$F$28,$G$12:$G$28,$AD30,$AA30,AT$7,$B$9,$B$10,$B$11,$B$12,$B$13,$B$14,$B$15,$B$16,$B$17,$B$18,$B$25,$B$19,$B$23,$AJ$6,$AB$2,$AK$6,$B$24)</f>
        <v>64.338231506278831</v>
      </c>
      <c r="AU30" s="132">
        <f ca="1">_xll.Export_ParabolicVol_VIXLikeOption($F$12:$F$28,$G$12:$G$28,$AD30,$AA30,AU$7,$B$9,$B$10,$B$11,$B$12,$B$13,$B$14,$B$15,$B$16,$B$17,$B$18,$B$25,$B$19,$B$23,$AJ$6,$AB$2,$AK$6,$B$24)</f>
        <v>68.183355993082856</v>
      </c>
      <c r="AV30" s="132">
        <f ca="1">_xll.Export_ParabolicVol_VIXLikeOption($F$12:$F$28,$G$12:$G$28,$AD30,$AA30,AV$7,$B$9,$B$10,$B$11,$B$12,$B$13,$B$14,$B$15,$B$16,$B$17,$B$18,$B$25,$B$19,$B$23,$AJ$6,$AB$2,$AK$6,$B$24)</f>
        <v>71.835537362350166</v>
      </c>
      <c r="AW30" s="132">
        <f ca="1">_xll.Export_ParabolicVol_VIXLikeOption($F$12:$F$28,$G$12:$G$28,$AD30,$AA30,AW$7,$B$9,$B$10,$B$11,$B$12,$B$13,$B$14,$B$15,$B$16,$B$17,$B$18,$B$25,$B$19,$B$23,$AJ$6,$AB$2,$AK$6,$B$24)</f>
        <v>75.306003819555727</v>
      </c>
      <c r="AX30" s="132">
        <f ca="1">_xll.Export_ParabolicVol_VIXLikeOption($F$12:$F$28,$G$12:$G$28,$AD30,$AA30,AX$7,$B$9,$B$10,$B$11,$B$12,$B$13,$B$14,$B$15,$B$16,$B$17,$B$18,$B$25,$B$19,$B$23,$AJ$6,$AB$2,$AK$6,$B$24)</f>
        <v>78.601399508002061</v>
      </c>
      <c r="AY30" s="132">
        <f ca="1">_xll.Export_ParabolicVol_VIXLikeOption($F$12:$F$28,$G$12:$G$28,$AD30,$AA30,AY$7,$B$9,$B$10,$B$11,$B$12,$B$13,$B$14,$B$15,$B$16,$B$17,$B$18,$B$25,$B$19,$B$23,$AJ$6,$AB$2,$AK$6,$B$24)</f>
        <v>81.725846979135781</v>
      </c>
      <c r="AZ30" s="132">
        <f ca="1">_xll.Export_ParabolicVol_VIXLikeOption($F$12:$F$28,$G$12:$G$28,$AD30,$AA30,AZ$7,$B$9,$B$10,$B$11,$B$12,$B$13,$B$14,$B$15,$B$16,$B$17,$B$18,$B$25,$B$19,$B$23,$AJ$6,$AB$2,$AK$6,$B$24)</f>
        <v>84.682282385197922</v>
      </c>
      <c r="BA30" s="132">
        <f ca="1">_xll.Export_ParabolicVol_VIXLikeOption($F$12:$F$28,$G$12:$G$28,$AD30,$AA30,BA$7,$B$9,$B$10,$B$11,$B$12,$B$13,$B$14,$B$15,$B$16,$B$17,$B$18,$B$25,$B$19,$B$23,$AJ$6,$AB$2,$AK$6,$B$24)</f>
        <v>87.473343474281648</v>
      </c>
      <c r="BB30" s="132">
        <f ca="1">_xll.Export_ParabolicVol_VIXLikeOption($F$12:$F$28,$G$12:$G$28,$AD30,$AA30,BB$7,$B$9,$B$10,$B$11,$B$12,$B$13,$B$14,$B$15,$B$16,$B$17,$B$18,$B$25,$B$19,$B$23,$AJ$6,$AB$2,$AK$6,$B$24)</f>
        <v>90.101962567966979</v>
      </c>
      <c r="BC30" s="132">
        <f ca="1">_xll.Export_ParabolicVol_VIXLikeOption($F$12:$F$28,$G$12:$G$28,$AD30,$AA30,BC$7,$B$9,$B$10,$B$11,$B$12,$B$13,$B$14,$B$15,$B$16,$B$17,$B$18,$B$25,$B$19,$B$23,$AJ$6,$AB$2,$AK$6,$B$24)</f>
        <v>92.571750733522151</v>
      </c>
      <c r="BD30" s="132">
        <f ca="1">_xll.Export_ParabolicVol_VIXLikeOption($F$12:$F$28,$G$12:$G$28,$AD30,$AA30,BD$7,$B$9,$B$10,$B$11,$B$12,$B$13,$B$14,$B$15,$B$16,$B$17,$B$18,$B$25,$B$19,$B$23,$AJ$6,$AB$2,$AK$6,$B$24)</f>
        <v>94.88722444649386</v>
      </c>
      <c r="BE30" s="132">
        <f ca="1">_xll.Export_ParabolicVol_VIXLikeOption($F$12:$F$28,$G$12:$G$28,$AD30,$AA30,BE$7,$B$9,$B$10,$B$11,$B$12,$B$13,$B$14,$B$15,$B$16,$B$17,$B$18,$B$25,$B$19,$B$23,$AJ$6,$AB$2,$AK$6,$B$24)</f>
        <v>97.053907674821588</v>
      </c>
      <c r="BF30" s="132">
        <f ca="1">_xll.Export_ParabolicVol_VIXLikeOption($F$12:$F$28,$G$12:$G$28,$AD30,$AA30,BF$7,$B$9,$B$10,$B$11,$B$12,$B$13,$B$14,$B$15,$B$16,$B$17,$B$18,$B$25,$B$19,$B$23,$AJ$6,$AB$2,$AK$6,$B$24)</f>
        <v>99.078333116564508</v>
      </c>
      <c r="BG30" s="132">
        <f ca="1">_xll.Export_ParabolicVol_VIXLikeOption($F$12:$F$28,$G$12:$G$28,$AD30,$AA30,BG$7,$B$9,$B$10,$B$11,$B$12,$B$13,$B$14,$B$15,$B$16,$B$17,$B$18,$B$25,$B$19,$B$23,$AJ$6,$AB$2,$AK$6,$B$24)</f>
        <v>100.9679622091875</v>
      </c>
      <c r="BH30" s="132">
        <f ca="1">_xll.Export_ParabolicVol_VIXLikeOption($F$12:$F$28,$G$12:$G$28,$AD30,$AA30,BH$7,$B$9,$B$10,$B$11,$B$12,$B$13,$B$14,$B$15,$B$16,$B$17,$B$18,$B$25,$B$19,$B$23,$AJ$6,$AB$2,$AK$6,$B$24)</f>
        <v>102.73104206615187</v>
      </c>
      <c r="BI30" s="132">
        <f ca="1">_xll.Export_ParabolicVol_VIXLikeOption($F$12:$F$28,$G$12:$G$28,$AD30,$AA30,BI$7,$B$9,$B$10,$B$11,$B$12,$B$13,$B$14,$B$15,$B$16,$B$17,$B$18,$B$25,$B$19,$B$23,$AJ$6,$AB$2,$AK$6,$B$24)</f>
        <v>104.37641715344969</v>
      </c>
      <c r="BJ30" s="132">
        <f ca="1">_xll.Export_ParabolicVol_VIXLikeOption($F$12:$F$28,$G$12:$G$28,$AD30,$AA30,BJ$7,$B$9,$B$10,$B$11,$B$12,$B$13,$B$14,$B$15,$B$16,$B$17,$B$18,$B$25,$B$19,$B$23,$AJ$6,$AB$2,$AK$6,$B$24)</f>
        <v>105.91331331658547</v>
      </c>
      <c r="BK30" s="137">
        <f ca="1">_xll.Export_ParabolicVol_VIXLikeOption($F$12:$F$28,$G$12:$G$28,$AD30,$AA30,BK$7,$B$9,$B$10,$B$11,$B$12,$B$13,$B$14,$B$15,$B$16,$B$17,$B$18,$B$25,$B$19,$B$23,$AJ$6,$AB$2,$AK$6,$B$24)</f>
        <v>107.35111111764751</v>
      </c>
    </row>
    <row r="31" spans="1:63" ht="15.75" thickBot="1">
      <c r="A31" s="118"/>
      <c r="B31" s="118"/>
      <c r="C31" s="118"/>
      <c r="M31" s="17">
        <v>2.2999999999999998</v>
      </c>
      <c r="N31" s="5">
        <f ca="1">_xll.Export_VarianceSwap_ForwardVariance($F$12:$F$29,$G$12:$G$29,M30,M31,$B$24)</f>
        <v>24.214455333045898</v>
      </c>
      <c r="P31" s="197"/>
      <c r="Q31" s="121">
        <v>37</v>
      </c>
      <c r="R31" s="126">
        <f ca="1">_xll.Export_ParabolicVol_VarianceSwapOption($B$9,$B$10,$B$11,$B$12,$B$13,$F$12:$F$29,$G$12:$G$29,R$7,$Q31,$R$2,$R$3,$B$14,$B$15,$B$16,$B$17,$B$18,$B$19,$B$23,$Q$5,$S$5,$B$24)</f>
        <v>592.30038776682102</v>
      </c>
      <c r="S31" s="122">
        <f ca="1">_xll.Export_ParabolicVol_VarianceSwapOption($B$9,$B$10,$B$11,$B$12,$B$13,$F$12:$F$29,$G$12:$G$29,S$7,$Q31,$R$2,$R$3,$B$14,$B$15,$B$16,$B$17,$B$18,$B$19,$B$23,$Q$5,$S$5,$B$24)</f>
        <v>590.43412909622953</v>
      </c>
      <c r="T31" s="122">
        <f ca="1">_xll.Export_ParabolicVol_VarianceSwapOption($B$9,$B$10,$B$11,$B$12,$B$13,$F$12:$F$29,$G$12:$G$29,T$7,$Q31,$R$2,$R$3,$B$14,$B$15,$B$16,$B$17,$B$18,$B$19,$B$23,$Q$5,$S$5,$B$24)</f>
        <v>585.79020766597159</v>
      </c>
      <c r="U31" s="122">
        <f ca="1">_xll.Export_ParabolicVol_VarianceSwapOption($B$9,$B$10,$B$11,$B$12,$B$13,$F$12:$F$29,$G$12:$G$29,U$7,$Q31,$R$2,$R$3,$B$14,$B$15,$B$16,$B$17,$B$18,$B$19,$B$23,$Q$5,$S$5,$B$24)</f>
        <v>581.38589331469973</v>
      </c>
      <c r="V31" s="127">
        <f ca="1">_xll.Export_ParabolicVol_VarianceSwapOption($B$9,$B$10,$B$11,$B$12,$B$13,$F$12:$F$29,$G$12:$G$29,V$7,$Q31,$R$2,$R$3,$B$14,$B$15,$B$16,$B$17,$B$18,$B$19,$B$23,$Q$5,$S$5,$B$24)</f>
        <v>576.1516685196043</v>
      </c>
      <c r="Z31" s="28">
        <v>42419</v>
      </c>
      <c r="AA31" s="12">
        <f ca="1">(Z31-$B$7)/365.25</f>
        <v>1.8973305954825461</v>
      </c>
      <c r="AB31" s="29">
        <f t="shared" ca="1" si="3"/>
        <v>3068</v>
      </c>
      <c r="AC31" s="20">
        <f t="shared" ca="1" si="4"/>
        <v>-100</v>
      </c>
      <c r="AD31" s="16">
        <f ca="1">_xll.Export_VarianceSwap_VIXLike($F$12:$F$29,$G$12:$G$29,AA31,$AB$2,$AB$3,AB31,AC31,$B$24)</f>
        <v>22.792980617917003</v>
      </c>
      <c r="AH31" s="118"/>
      <c r="AJ31" s="3">
        <f t="shared" ca="1" si="0"/>
        <v>42419</v>
      </c>
      <c r="AL31" s="136">
        <f ca="1">_xll.Export_ParabolicVol_VIXLikeOption($F$12:$F$28,$G$12:$G$28,$AD31,$AA31,AL$7,$B$9,$B$10,$B$11,$B$12,$B$13,$B$14,$B$15,$B$16,$B$17,$B$18,$B$25,$B$19,$B$23,$AJ$6,$AB$2,$AK$6,$B$24)</f>
        <v>-100</v>
      </c>
      <c r="AM31" s="132">
        <f ca="1">_xll.Export_ParabolicVol_VIXLikeOption($F$12:$F$28,$G$12:$G$28,$AD31,$AA31,AM$7,$B$9,$B$10,$B$11,$B$12,$B$13,$B$14,$B$15,$B$16,$B$17,$B$18,$B$25,$B$19,$B$23,$AJ$6,$AB$2,$AK$6,$B$24)</f>
        <v>23.645675414724082</v>
      </c>
      <c r="AN31" s="132">
        <f ca="1">_xll.Export_ParabolicVol_VIXLikeOption($F$12:$F$28,$G$12:$G$28,$AD31,$AA31,AN$7,$B$9,$B$10,$B$11,$B$12,$B$13,$B$14,$B$15,$B$16,$B$17,$B$18,$B$25,$B$19,$B$23,$AJ$6,$AB$2,$AK$6,$B$24)</f>
        <v>33.241763430640894</v>
      </c>
      <c r="AO31" s="132">
        <f ca="1">_xll.Export_ParabolicVol_VIXLikeOption($F$12:$F$28,$G$12:$G$28,$AD31,$AA31,AO$7,$B$9,$B$10,$B$11,$B$12,$B$13,$B$14,$B$15,$B$16,$B$17,$B$18,$B$25,$B$19,$B$23,$AJ$6,$AB$2,$AK$6,$B$24)</f>
        <v>39.893430422145862</v>
      </c>
      <c r="AP31" s="132">
        <f ca="1">_xll.Export_ParabolicVol_VIXLikeOption($F$12:$F$28,$G$12:$G$28,$AD31,$AA31,AP$7,$B$9,$B$10,$B$11,$B$12,$B$13,$B$14,$B$15,$B$16,$B$17,$B$18,$B$25,$B$19,$B$23,$AJ$6,$AB$2,$AK$6,$B$24)</f>
        <v>45.442098417348312</v>
      </c>
      <c r="AQ31" s="132">
        <f ca="1">_xll.Export_ParabolicVol_VIXLikeOption($F$12:$F$28,$G$12:$G$28,$AD31,$AA31,AQ$7,$B$9,$B$10,$B$11,$B$12,$B$13,$B$14,$B$15,$B$16,$B$17,$B$18,$B$25,$B$19,$B$23,$AJ$6,$AB$2,$AK$6,$B$24)</f>
        <v>50.374075040591258</v>
      </c>
      <c r="AR31" s="132">
        <f ca="1">_xll.Export_ParabolicVol_VIXLikeOption($F$12:$F$28,$G$12:$G$28,$AD31,$AA31,AR$7,$B$9,$B$10,$B$11,$B$12,$B$13,$B$14,$B$15,$B$16,$B$17,$B$18,$B$25,$B$19,$B$23,$AJ$6,$AB$2,$AK$6,$B$24)</f>
        <v>54.895501005526384</v>
      </c>
      <c r="AS31" s="132">
        <f ca="1">_xll.Export_ParabolicVol_VIXLikeOption($F$12:$F$28,$G$12:$G$28,$AD31,$AA31,AS$7,$B$9,$B$10,$B$11,$B$12,$B$13,$B$14,$B$15,$B$16,$B$17,$B$18,$B$25,$B$19,$B$23,$AJ$6,$AB$2,$AK$6,$B$24)</f>
        <v>59.110790101626712</v>
      </c>
      <c r="AT31" s="132">
        <f ca="1">_xll.Export_ParabolicVol_VIXLikeOption($F$12:$F$28,$G$12:$G$28,$AD31,$AA31,AT$7,$B$9,$B$10,$B$11,$B$12,$B$13,$B$14,$B$15,$B$16,$B$17,$B$18,$B$25,$B$19,$B$23,$AJ$6,$AB$2,$AK$6,$B$24)</f>
        <v>63.077670200272287</v>
      </c>
      <c r="AU31" s="132">
        <f ca="1">_xll.Export_ParabolicVol_VIXLikeOption($F$12:$F$28,$G$12:$G$28,$AD31,$AA31,AU$7,$B$9,$B$10,$B$11,$B$12,$B$13,$B$14,$B$15,$B$16,$B$17,$B$18,$B$25,$B$19,$B$23,$AJ$6,$AB$2,$AK$6,$B$24)</f>
        <v>66.829535976225969</v>
      </c>
      <c r="AV31" s="132">
        <f ca="1">_xll.Export_ParabolicVol_VIXLikeOption($F$12:$F$28,$G$12:$G$28,$AD31,$AA31,AV$7,$B$9,$B$10,$B$11,$B$12,$B$13,$B$14,$B$15,$B$16,$B$17,$B$18,$B$25,$B$19,$B$23,$AJ$6,$AB$2,$AK$6,$B$24)</f>
        <v>70.386155455257054</v>
      </c>
      <c r="AW31" s="132">
        <f ca="1">_xll.Export_ParabolicVol_VIXLikeOption($F$12:$F$28,$G$12:$G$28,$AD31,$AA31,AW$7,$B$9,$B$10,$B$11,$B$12,$B$13,$B$14,$B$15,$B$16,$B$17,$B$18,$B$25,$B$19,$B$23,$AJ$6,$AB$2,$AK$6,$B$24)</f>
        <v>73.759405947103502</v>
      </c>
      <c r="AX31" s="132">
        <f ca="1">_xll.Export_ParabolicVol_VIXLikeOption($F$12:$F$28,$G$12:$G$28,$AD31,$AA31,AX$7,$B$9,$B$10,$B$11,$B$12,$B$13,$B$14,$B$15,$B$16,$B$17,$B$18,$B$25,$B$19,$B$23,$AJ$6,$AB$2,$AK$6,$B$24)</f>
        <v>76.956607632752167</v>
      </c>
      <c r="AY31" s="132">
        <f ca="1">_xll.Export_ParabolicVol_VIXLikeOption($F$12:$F$28,$G$12:$G$28,$AD31,$AA31,AY$7,$B$9,$B$10,$B$11,$B$12,$B$13,$B$14,$B$15,$B$16,$B$17,$B$18,$B$25,$B$19,$B$23,$AJ$6,$AB$2,$AK$6,$B$24)</f>
        <v>79.982582126819253</v>
      </c>
      <c r="AZ31" s="132">
        <f ca="1">_xll.Export_ParabolicVol_VIXLikeOption($F$12:$F$28,$G$12:$G$28,$AD31,$AA31,AZ$7,$B$9,$B$10,$B$11,$B$12,$B$13,$B$14,$B$15,$B$16,$B$17,$B$18,$B$25,$B$19,$B$23,$AJ$6,$AB$2,$AK$6,$B$24)</f>
        <v>82.840979618955586</v>
      </c>
      <c r="BA31" s="132">
        <f ca="1">_xll.Export_ParabolicVol_VIXLikeOption($F$12:$F$28,$G$12:$G$28,$AD31,$AA31,BA$7,$B$9,$B$10,$B$11,$B$12,$B$13,$B$14,$B$15,$B$16,$B$17,$B$18,$B$25,$B$19,$B$23,$AJ$6,$AB$2,$AK$6,$B$24)</f>
        <v>85.535155252560955</v>
      </c>
      <c r="BB31" s="132">
        <f ca="1">_xll.Export_ParabolicVol_VIXLikeOption($F$12:$F$28,$G$12:$G$28,$AD31,$AA31,BB$7,$B$9,$B$10,$B$11,$B$12,$B$13,$B$14,$B$15,$B$16,$B$17,$B$18,$B$25,$B$19,$B$23,$AJ$6,$AB$2,$AK$6,$B$24)</f>
        <v>88.068747352038301</v>
      </c>
      <c r="BC31" s="132">
        <f ca="1">_xll.Export_ParabolicVol_VIXLikeOption($F$12:$F$28,$G$12:$G$28,$AD31,$AA31,BC$7,$B$9,$B$10,$B$11,$B$12,$B$13,$B$14,$B$15,$B$16,$B$17,$B$18,$B$25,$B$19,$B$23,$AJ$6,$AB$2,$AK$6,$B$24)</f>
        <v>90.446044406851769</v>
      </c>
      <c r="BD31" s="132">
        <f ca="1">_xll.Export_ParabolicVol_VIXLikeOption($F$12:$F$28,$G$12:$G$28,$AD31,$AA31,BD$7,$B$9,$B$10,$B$11,$B$12,$B$13,$B$14,$B$15,$B$16,$B$17,$B$18,$B$25,$B$19,$B$23,$AJ$6,$AB$2,$AK$6,$B$24)</f>
        <v>92.672193141701243</v>
      </c>
      <c r="BE31" s="132">
        <f ca="1">_xll.Export_ParabolicVol_VIXLikeOption($F$12:$F$28,$G$12:$G$28,$AD31,$AA31,BE$7,$B$9,$B$10,$B$11,$B$12,$B$13,$B$14,$B$15,$B$16,$B$17,$B$18,$B$25,$B$19,$B$23,$AJ$6,$AB$2,$AK$6,$B$24)</f>
        <v>94.753281907760794</v>
      </c>
      <c r="BF31" s="132">
        <f ca="1">_xll.Export_ParabolicVol_VIXLikeOption($F$12:$F$28,$G$12:$G$28,$AD31,$AA31,BF$7,$B$9,$B$10,$B$11,$B$12,$B$13,$B$14,$B$15,$B$16,$B$17,$B$18,$B$25,$B$19,$B$23,$AJ$6,$AB$2,$AK$6,$B$24)</f>
        <v>96.696324569553184</v>
      </c>
      <c r="BG31" s="132">
        <f ca="1">_xll.Export_ParabolicVol_VIXLikeOption($F$12:$F$28,$G$12:$G$28,$AD31,$AA31,BG$7,$B$9,$B$10,$B$11,$B$12,$B$13,$B$14,$B$15,$B$16,$B$17,$B$18,$B$25,$B$19,$B$23,$AJ$6,$AB$2,$AK$6,$B$24)</f>
        <v>98.509165926776504</v>
      </c>
      <c r="BH31" s="132">
        <f ca="1">_xll.Export_ParabolicVol_VIXLikeOption($F$12:$F$28,$G$12:$G$28,$AD31,$AA31,BH$7,$B$9,$B$10,$B$11,$B$12,$B$13,$B$14,$B$15,$B$16,$B$17,$B$18,$B$25,$B$19,$B$23,$AJ$6,$AB$2,$AK$6,$B$24)</f>
        <v>100.20032806554482</v>
      </c>
      <c r="BI31" s="132">
        <f ca="1">_xll.Export_ParabolicVol_VIXLikeOption($F$12:$F$28,$G$12:$G$28,$AD31,$AA31,BI$7,$B$9,$B$10,$B$11,$B$12,$B$13,$B$14,$B$15,$B$16,$B$17,$B$18,$B$25,$B$19,$B$23,$AJ$6,$AB$2,$AK$6,$B$24)</f>
        <v>101.7788163672203</v>
      </c>
      <c r="BJ31" s="132">
        <f ca="1">_xll.Export_ParabolicVol_VIXLikeOption($F$12:$F$28,$G$12:$G$28,$AD31,$AA31,BJ$7,$B$9,$B$10,$B$11,$B$12,$B$13,$B$14,$B$15,$B$16,$B$17,$B$18,$B$25,$B$19,$B$23,$AJ$6,$AB$2,$AK$6,$B$24)</f>
        <v>103.25390327687967</v>
      </c>
      <c r="BK31" s="137">
        <f ca="1">_xll.Export_ParabolicVol_VIXLikeOption($F$12:$F$28,$G$12:$G$28,$AD31,$AA31,BK$7,$B$9,$B$10,$B$11,$B$12,$B$13,$B$14,$B$15,$B$16,$B$17,$B$18,$B$25,$B$19,$B$23,$AJ$6,$AB$2,$AK$6,$B$24)</f>
        <v>104.63490680989398</v>
      </c>
    </row>
    <row r="32" spans="1:63" ht="15.75" thickBot="1">
      <c r="A32" s="118"/>
      <c r="B32" s="118"/>
      <c r="C32" s="118"/>
      <c r="M32" s="17">
        <v>2.4</v>
      </c>
      <c r="N32" s="5">
        <f ca="1">_xll.Export_VarianceSwap_ForwardVariance($F$12:$F$29,$G$12:$G$29,M31,M32,$B$24)</f>
        <v>24.289530351901579</v>
      </c>
      <c r="P32" s="197"/>
      <c r="Q32" s="121">
        <v>38</v>
      </c>
      <c r="R32" s="126">
        <f ca="1">_xll.Export_ParabolicVol_VarianceSwapOption($B$9,$B$10,$B$11,$B$12,$B$13,$F$12:$F$29,$G$12:$G$29,R$7,$Q32,$R$2,$R$3,$B$14,$B$15,$B$16,$B$17,$B$18,$B$19,$B$23,$Q$5,$S$5,$B$24)</f>
        <v>606.92337683923552</v>
      </c>
      <c r="S32" s="122">
        <f ca="1">_xll.Export_ParabolicVol_VarianceSwapOption($B$9,$B$10,$B$11,$B$12,$B$13,$F$12:$F$29,$G$12:$G$29,S$7,$Q32,$R$2,$R$3,$B$14,$B$15,$B$16,$B$17,$B$18,$B$19,$B$23,$Q$5,$S$5,$B$24)</f>
        <v>604.97338457555588</v>
      </c>
      <c r="T32" s="122">
        <f ca="1">_xll.Export_ParabolicVol_VarianceSwapOption($B$9,$B$10,$B$11,$B$12,$B$13,$F$12:$F$29,$G$12:$G$29,T$7,$Q32,$R$2,$R$3,$B$14,$B$15,$B$16,$B$17,$B$18,$B$19,$B$23,$Q$5,$S$5,$B$24)</f>
        <v>600.20434189858895</v>
      </c>
      <c r="U32" s="122">
        <f ca="1">_xll.Export_ParabolicVol_VarianceSwapOption($B$9,$B$10,$B$11,$B$12,$B$13,$F$12:$F$29,$G$12:$G$29,U$7,$Q32,$R$2,$R$3,$B$14,$B$15,$B$16,$B$17,$B$18,$B$19,$B$23,$Q$5,$S$5,$B$24)</f>
        <v>595.6907796648776</v>
      </c>
      <c r="V32" s="127">
        <f ca="1">_xll.Export_ParabolicVol_VarianceSwapOption($B$9,$B$10,$B$11,$B$12,$B$13,$F$12:$F$29,$G$12:$G$29,V$7,$Q32,$R$2,$R$3,$B$14,$B$15,$B$16,$B$17,$B$18,$B$19,$B$23,$Q$5,$S$5,$B$24)</f>
        <v>590.32872974691577</v>
      </c>
      <c r="Z32" s="28">
        <v>42447</v>
      </c>
      <c r="AA32" s="12">
        <f ca="1">(Z32-$B$7)/365.25</f>
        <v>1.9739904175222451</v>
      </c>
      <c r="AB32" s="29">
        <f t="shared" ca="1" si="3"/>
        <v>3068</v>
      </c>
      <c r="AC32" s="20">
        <f t="shared" ca="1" si="4"/>
        <v>-100</v>
      </c>
      <c r="AD32" s="16">
        <f ca="1">_xll.Export_VarianceSwap_VIXLike($F$12:$F$29,$G$12:$G$29,AA32,$AB$2,$AB$3,AB32,AC32,$B$24)</f>
        <v>22.896389949142623</v>
      </c>
      <c r="AH32" s="118"/>
      <c r="AJ32" s="3">
        <f t="shared" ca="1" si="0"/>
        <v>42447</v>
      </c>
      <c r="AL32" s="136">
        <f ca="1">_xll.Export_ParabolicVol_VIXLikeOption($F$12:$F$28,$G$12:$G$28,$AD32,$AA32,AL$7,$B$9,$B$10,$B$11,$B$12,$B$13,$B$14,$B$15,$B$16,$B$17,$B$18,$B$25,$B$19,$B$23,$AJ$6,$AB$2,$AK$6,$B$24)</f>
        <v>-100</v>
      </c>
      <c r="AM32" s="132">
        <f ca="1">_xll.Export_ParabolicVol_VIXLikeOption($F$12:$F$28,$G$12:$G$28,$AD32,$AA32,AM$7,$B$9,$B$10,$B$11,$B$12,$B$13,$B$14,$B$15,$B$16,$B$17,$B$18,$B$25,$B$19,$B$23,$AJ$6,$AB$2,$AK$6,$B$24)</f>
        <v>23.073038016362052</v>
      </c>
      <c r="AN32" s="132">
        <f ca="1">_xll.Export_ParabolicVol_VIXLikeOption($F$12:$F$28,$G$12:$G$28,$AD32,$AA32,AN$7,$B$9,$B$10,$B$11,$B$12,$B$13,$B$14,$B$15,$B$16,$B$17,$B$18,$B$25,$B$19,$B$23,$AJ$6,$AB$2,$AK$6,$B$24)</f>
        <v>32.679816145233595</v>
      </c>
      <c r="AO32" s="132">
        <f ca="1">_xll.Export_ParabolicVol_VIXLikeOption($F$12:$F$28,$G$12:$G$28,$AD32,$AA32,AO$7,$B$9,$B$10,$B$11,$B$12,$B$13,$B$14,$B$15,$B$16,$B$17,$B$18,$B$25,$B$19,$B$23,$AJ$6,$AB$2,$AK$6,$B$24)</f>
        <v>39.282203297833568</v>
      </c>
      <c r="AP32" s="132">
        <f ca="1">_xll.Export_ParabolicVol_VIXLikeOption($F$12:$F$28,$G$12:$G$28,$AD32,$AA32,AP$7,$B$9,$B$10,$B$11,$B$12,$B$13,$B$14,$B$15,$B$16,$B$17,$B$18,$B$25,$B$19,$B$23,$AJ$6,$AB$2,$AK$6,$B$24)</f>
        <v>44.773443245559413</v>
      </c>
      <c r="AQ32" s="132">
        <f ca="1">_xll.Export_ParabolicVol_VIXLikeOption($F$12:$F$28,$G$12:$G$28,$AD32,$AA32,AQ$7,$B$9,$B$10,$B$11,$B$12,$B$13,$B$14,$B$15,$B$16,$B$17,$B$18,$B$25,$B$19,$B$23,$AJ$6,$AB$2,$AK$6,$B$24)</f>
        <v>49.644071196333172</v>
      </c>
      <c r="AR32" s="132">
        <f ca="1">_xll.Export_ParabolicVol_VIXLikeOption($F$12:$F$28,$G$12:$G$28,$AD32,$AA32,AR$7,$B$9,$B$10,$B$11,$B$12,$B$13,$B$14,$B$15,$B$16,$B$17,$B$18,$B$25,$B$19,$B$23,$AJ$6,$AB$2,$AK$6,$B$24)</f>
        <v>54.101077254050189</v>
      </c>
      <c r="AS32" s="132">
        <f ca="1">_xll.Export_ParabolicVol_VIXLikeOption($F$12:$F$28,$G$12:$G$28,$AD32,$AA32,AS$7,$B$9,$B$10,$B$11,$B$12,$B$13,$B$14,$B$15,$B$16,$B$17,$B$18,$B$25,$B$19,$B$23,$AJ$6,$AB$2,$AK$6,$B$24)</f>
        <v>58.249245789856829</v>
      </c>
      <c r="AT32" s="132">
        <f ca="1">_xll.Export_ParabolicVol_VIXLikeOption($F$12:$F$28,$G$12:$G$28,$AD32,$AA32,AT$7,$B$9,$B$10,$B$11,$B$12,$B$13,$B$14,$B$15,$B$16,$B$17,$B$18,$B$25,$B$19,$B$23,$AJ$6,$AB$2,$AK$6,$B$24)</f>
        <v>62.146635926010937</v>
      </c>
      <c r="AU32" s="132">
        <f ca="1">_xll.Export_ParabolicVol_VIXLikeOption($F$12:$F$28,$G$12:$G$28,$AD32,$AA32,AU$7,$B$9,$B$10,$B$11,$B$12,$B$13,$B$14,$B$15,$B$16,$B$17,$B$18,$B$25,$B$19,$B$23,$AJ$6,$AB$2,$AK$6,$B$24)</f>
        <v>65.827013543627871</v>
      </c>
      <c r="AV32" s="132">
        <f ca="1">_xll.Export_ParabolicVol_VIXLikeOption($F$12:$F$28,$G$12:$G$28,$AD32,$AA32,AV$7,$B$9,$B$10,$B$11,$B$12,$B$13,$B$14,$B$15,$B$16,$B$17,$B$18,$B$25,$B$19,$B$23,$AJ$6,$AB$2,$AK$6,$B$24)</f>
        <v>69.310567052846011</v>
      </c>
      <c r="AW32" s="132">
        <f ca="1">_xll.Export_ParabolicVol_VIXLikeOption($F$12:$F$28,$G$12:$G$28,$AD32,$AA32,AW$7,$B$9,$B$10,$B$11,$B$12,$B$13,$B$14,$B$15,$B$16,$B$17,$B$18,$B$25,$B$19,$B$23,$AJ$6,$AB$2,$AK$6,$B$24)</f>
        <v>72.609638118661451</v>
      </c>
      <c r="AX32" s="132">
        <f ca="1">_xll.Export_ParabolicVol_VIXLikeOption($F$12:$F$28,$G$12:$G$28,$AD32,$AA32,AX$7,$B$9,$B$10,$B$11,$B$12,$B$13,$B$14,$B$15,$B$16,$B$17,$B$18,$B$25,$B$19,$B$23,$AJ$6,$AB$2,$AK$6,$B$24)</f>
        <v>75.732047211845796</v>
      </c>
      <c r="AY32" s="132">
        <f ca="1">_xll.Export_ParabolicVol_VIXLikeOption($F$12:$F$28,$G$12:$G$28,$AD32,$AA32,AY$7,$B$9,$B$10,$B$11,$B$12,$B$13,$B$14,$B$15,$B$16,$B$17,$B$18,$B$25,$B$19,$B$23,$AJ$6,$AB$2,$AK$6,$B$24)</f>
        <v>78.683143137975378</v>
      </c>
      <c r="AZ32" s="132">
        <f ca="1">_xll.Export_ParabolicVol_VIXLikeOption($F$12:$F$28,$G$12:$G$28,$AD32,$AA32,AZ$7,$B$9,$B$10,$B$11,$B$12,$B$13,$B$14,$B$15,$B$16,$B$17,$B$18,$B$25,$B$19,$B$23,$AJ$6,$AB$2,$AK$6,$B$24)</f>
        <v>81.467119898893742</v>
      </c>
      <c r="BA32" s="132">
        <f ca="1">_xll.Export_ParabolicVol_VIXLikeOption($F$12:$F$28,$G$12:$G$28,$AD32,$AA32,BA$7,$B$9,$B$10,$B$11,$B$12,$B$13,$B$14,$B$15,$B$16,$B$17,$B$18,$B$25,$B$19,$B$23,$AJ$6,$AB$2,$AK$6,$B$24)</f>
        <v>84.087881153704686</v>
      </c>
      <c r="BB32" s="132">
        <f ca="1">_xll.Export_ParabolicVol_VIXLikeOption($F$12:$F$28,$G$12:$G$28,$AD32,$AA32,BB$7,$B$9,$B$10,$B$11,$B$12,$B$13,$B$14,$B$15,$B$16,$B$17,$B$18,$B$25,$B$19,$B$23,$AJ$6,$AB$2,$AK$6,$B$24)</f>
        <v>86.549604845878164</v>
      </c>
      <c r="BC32" s="132">
        <f ca="1">_xll.Export_ParabolicVol_VIXLikeOption($F$12:$F$28,$G$12:$G$28,$AD32,$AA32,BC$7,$B$9,$B$10,$B$11,$B$12,$B$13,$B$14,$B$15,$B$16,$B$17,$B$18,$B$25,$B$19,$B$23,$AJ$6,$AB$2,$AK$6,$B$24)</f>
        <v>88.857095281657479</v>
      </c>
      <c r="BD32" s="132">
        <f ca="1">_xll.Export_ParabolicVol_VIXLikeOption($F$12:$F$28,$G$12:$G$28,$AD32,$AA32,BD$7,$B$9,$B$10,$B$11,$B$12,$B$13,$B$14,$B$15,$B$16,$B$17,$B$18,$B$25,$B$19,$B$23,$AJ$6,$AB$2,$AK$6,$B$24)</f>
        <v>91.015975727972105</v>
      </c>
      <c r="BE32" s="132">
        <f ca="1">_xll.Export_ParabolicVol_VIXLikeOption($F$12:$F$28,$G$12:$G$28,$AD32,$AA32,BE$7,$B$9,$B$10,$B$11,$B$12,$B$13,$B$14,$B$15,$B$16,$B$17,$B$18,$B$25,$B$19,$B$23,$AJ$6,$AB$2,$AK$6,$B$24)</f>
        <v>93.032756752527035</v>
      </c>
      <c r="BF32" s="132">
        <f ca="1">_xll.Export_ParabolicVol_VIXLikeOption($F$12:$F$28,$G$12:$G$28,$AD32,$AA32,BF$7,$B$9,$B$10,$B$11,$B$12,$B$13,$B$14,$B$15,$B$16,$B$17,$B$18,$B$25,$B$19,$B$23,$AJ$6,$AB$2,$AK$6,$B$24)</f>
        <v>94.914806579714806</v>
      </c>
      <c r="BG32" s="132">
        <f ca="1">_xll.Export_ParabolicVol_VIXLikeOption($F$12:$F$28,$G$12:$G$28,$AD32,$AA32,BG$7,$B$9,$B$10,$B$11,$B$12,$B$13,$B$14,$B$15,$B$16,$B$17,$B$18,$B$25,$B$19,$B$23,$AJ$6,$AB$2,$AK$6,$B$24)</f>
        <v>96.670245567743606</v>
      </c>
      <c r="BH32" s="132">
        <f ca="1">_xll.Export_ParabolicVol_VIXLikeOption($F$12:$F$28,$G$12:$G$28,$AD32,$AA32,BH$7,$B$9,$B$10,$B$11,$B$12,$B$13,$B$14,$B$15,$B$16,$B$17,$B$18,$B$25,$B$19,$B$23,$AJ$6,$AB$2,$AK$6,$B$24)</f>
        <v>98.307785099497963</v>
      </c>
      <c r="BI32" s="132">
        <f ca="1">_xll.Export_ParabolicVol_VIXLikeOption($F$12:$F$28,$G$12:$G$28,$AD32,$AA32,BI$7,$B$9,$B$10,$B$11,$B$12,$B$13,$B$14,$B$15,$B$16,$B$17,$B$18,$B$25,$B$19,$B$23,$AJ$6,$AB$2,$AK$6,$B$24)</f>
        <v>99.836530235099502</v>
      </c>
      <c r="BJ32" s="132">
        <f ca="1">_xll.Export_ParabolicVol_VIXLikeOption($F$12:$F$28,$G$12:$G$28,$AD32,$AA32,BJ$7,$B$9,$B$10,$B$11,$B$12,$B$13,$B$14,$B$15,$B$16,$B$17,$B$18,$B$25,$B$19,$B$23,$AJ$6,$AB$2,$AK$6,$B$24)</f>
        <v>101.26576449699584</v>
      </c>
      <c r="BK32" s="137">
        <f ca="1">_xll.Export_ParabolicVol_VIXLikeOption($F$12:$F$28,$G$12:$G$28,$AD32,$AA32,BK$7,$B$9,$B$10,$B$11,$B$12,$B$13,$B$14,$B$15,$B$16,$B$17,$B$18,$B$25,$B$19,$B$23,$AJ$6,$AB$2,$AK$6,$B$24)</f>
        <v>102.60473365616384</v>
      </c>
    </row>
    <row r="33" spans="13:63" ht="15.75" thickBot="1">
      <c r="M33" s="17">
        <v>2.5</v>
      </c>
      <c r="N33" s="5">
        <f ca="1">_xll.Export_VarianceSwap_ForwardVariance($F$12:$F$29,$G$12:$G$29,M32,M33,$B$24)</f>
        <v>24.347848588564371</v>
      </c>
      <c r="P33" s="197"/>
      <c r="Q33" s="121">
        <v>39</v>
      </c>
      <c r="R33" s="126">
        <f ca="1">_xll.Export_ParabolicVol_VarianceSwapOption($B$9,$B$10,$B$11,$B$12,$B$13,$F$12:$F$29,$G$12:$G$29,R$7,$Q33,$R$2,$R$3,$B$14,$B$15,$B$16,$B$17,$B$18,$B$19,$B$23,$Q$5,$S$5,$B$24)</f>
        <v>621.47946480126279</v>
      </c>
      <c r="S33" s="122">
        <f ca="1">_xll.Export_ParabolicVol_VarianceSwapOption($B$9,$B$10,$B$11,$B$12,$B$13,$F$12:$F$29,$G$12:$G$29,S$7,$Q33,$R$2,$R$3,$B$14,$B$15,$B$16,$B$17,$B$18,$B$19,$B$23,$Q$5,$S$5,$B$24)</f>
        <v>619.44600592635288</v>
      </c>
      <c r="T33" s="122">
        <f ca="1">_xll.Export_ParabolicVol_VarianceSwapOption($B$9,$B$10,$B$11,$B$12,$B$13,$F$12:$F$29,$G$12:$G$29,T$7,$Q33,$R$2,$R$3,$B$14,$B$15,$B$16,$B$17,$B$18,$B$19,$B$23,$Q$5,$S$5,$B$24)</f>
        <v>614.55200676636389</v>
      </c>
      <c r="U33" s="122">
        <f ca="1">_xll.Export_ParabolicVol_VarianceSwapOption($B$9,$B$10,$B$11,$B$12,$B$13,$F$12:$F$29,$G$12:$G$29,U$7,$Q33,$R$2,$R$3,$B$14,$B$15,$B$16,$B$17,$B$18,$B$19,$B$23,$Q$5,$S$5,$B$24)</f>
        <v>609.92932076008981</v>
      </c>
      <c r="V33" s="127">
        <f ca="1">_xll.Export_ParabolicVol_VarianceSwapOption($B$9,$B$10,$B$11,$B$12,$B$13,$F$12:$F$29,$G$12:$G$29,V$7,$Q33,$R$2,$R$3,$B$14,$B$15,$B$16,$B$17,$B$18,$B$19,$B$23,$Q$5,$S$5,$B$24)</f>
        <v>604.43964924514364</v>
      </c>
      <c r="Z33" s="28">
        <v>42475</v>
      </c>
      <c r="AA33" s="12">
        <f ca="1">(Z33-$B$7)/365.25</f>
        <v>2.0506502395619437</v>
      </c>
      <c r="AB33" s="29">
        <f t="shared" ca="1" si="3"/>
        <v>3068</v>
      </c>
      <c r="AC33" s="20">
        <f t="shared" ca="1" si="4"/>
        <v>-100</v>
      </c>
      <c r="AD33" s="16">
        <f ca="1">_xll.Export_VarianceSwap_VIXLike($F$12:$F$29,$G$12:$G$29,AA33,$AB$2,$AB$3,AB33,AC33,$B$24)</f>
        <v>22.989269680153484</v>
      </c>
      <c r="AH33" s="118"/>
      <c r="AJ33" s="3">
        <f t="shared" ca="1" si="0"/>
        <v>42475</v>
      </c>
      <c r="AL33" s="136">
        <f ca="1">_xll.Export_ParabolicVol_VIXLikeOption($F$12:$F$28,$G$12:$G$28,$AD33,$AA33,AL$7,$B$9,$B$10,$B$11,$B$12,$B$13,$B$14,$B$15,$B$16,$B$17,$B$18,$B$25,$B$19,$B$23,$AJ$6,$AB$2,$AK$6,$B$24)</f>
        <v>-100</v>
      </c>
      <c r="AM33" s="132">
        <f ca="1">_xll.Export_ParabolicVol_VIXLikeOption($F$12:$F$28,$G$12:$G$28,$AD33,$AA33,AM$7,$B$9,$B$10,$B$11,$B$12,$B$13,$B$14,$B$15,$B$16,$B$17,$B$18,$B$25,$B$19,$B$23,$AJ$6,$AB$2,$AK$6,$B$24)</f>
        <v>22.593780664352543</v>
      </c>
      <c r="AN33" s="132">
        <f ca="1">_xll.Export_ParabolicVol_VIXLikeOption($F$12:$F$28,$G$12:$G$28,$AD33,$AA33,AN$7,$B$9,$B$10,$B$11,$B$12,$B$13,$B$14,$B$15,$B$16,$B$17,$B$18,$B$25,$B$19,$B$23,$AJ$6,$AB$2,$AK$6,$B$24)</f>
        <v>32.183459810790993</v>
      </c>
      <c r="AO33" s="132">
        <f ca="1">_xll.Export_ParabolicVol_VIXLikeOption($F$12:$F$28,$G$12:$G$28,$AD33,$AA33,AO$7,$B$9,$B$10,$B$11,$B$12,$B$13,$B$14,$B$15,$B$16,$B$17,$B$18,$B$25,$B$19,$B$23,$AJ$6,$AB$2,$AK$6,$B$24)</f>
        <v>38.730887178071747</v>
      </c>
      <c r="AP33" s="132">
        <f ca="1">_xll.Export_ParabolicVol_VIXLikeOption($F$12:$F$28,$G$12:$G$28,$AD33,$AA33,AP$7,$B$9,$B$10,$B$11,$B$12,$B$13,$B$14,$B$15,$B$16,$B$17,$B$18,$B$25,$B$19,$B$23,$AJ$6,$AB$2,$AK$6,$B$24)</f>
        <v>44.163275573887539</v>
      </c>
      <c r="AQ33" s="132">
        <f ca="1">_xll.Export_ParabolicVol_VIXLikeOption($F$12:$F$28,$G$12:$G$28,$AD33,$AA33,AQ$7,$B$9,$B$10,$B$11,$B$12,$B$13,$B$14,$B$15,$B$16,$B$17,$B$18,$B$25,$B$19,$B$23,$AJ$6,$AB$2,$AK$6,$B$24)</f>
        <v>48.972839927025205</v>
      </c>
      <c r="AR33" s="132">
        <f ca="1">_xll.Export_ParabolicVol_VIXLikeOption($F$12:$F$28,$G$12:$G$28,$AD33,$AA33,AR$7,$B$9,$B$10,$B$11,$B$12,$B$13,$B$14,$B$15,$B$16,$B$17,$B$18,$B$25,$B$19,$B$23,$AJ$6,$AB$2,$AK$6,$B$24)</f>
        <v>53.366624723080115</v>
      </c>
      <c r="AS33" s="132">
        <f ca="1">_xll.Export_ParabolicVol_VIXLikeOption($F$12:$F$28,$G$12:$G$28,$AD33,$AA33,AS$7,$B$9,$B$10,$B$11,$B$12,$B$13,$B$14,$B$15,$B$16,$B$17,$B$18,$B$25,$B$19,$B$23,$AJ$6,$AB$2,$AK$6,$B$24)</f>
        <v>57.449442127532421</v>
      </c>
      <c r="AT33" s="132">
        <f ca="1">_xll.Export_ParabolicVol_VIXLikeOption($F$12:$F$28,$G$12:$G$28,$AD33,$AA33,AT$7,$B$9,$B$10,$B$11,$B$12,$B$13,$B$14,$B$15,$B$16,$B$17,$B$18,$B$25,$B$19,$B$23,$AJ$6,$AB$2,$AK$6,$B$24)</f>
        <v>61.279504073443178</v>
      </c>
      <c r="AU33" s="132">
        <f ca="1">_xll.Export_ParabolicVol_VIXLikeOption($F$12:$F$28,$G$12:$G$28,$AD33,$AA33,AU$7,$B$9,$B$10,$B$11,$B$12,$B$13,$B$14,$B$15,$B$16,$B$17,$B$18,$B$25,$B$19,$B$23,$AJ$6,$AB$2,$AK$6,$B$24)</f>
        <v>64.890842643433686</v>
      </c>
      <c r="AV33" s="132">
        <f ca="1">_xll.Export_ParabolicVol_VIXLikeOption($F$12:$F$28,$G$12:$G$28,$AD33,$AA33,AV$7,$B$9,$B$10,$B$11,$B$12,$B$13,$B$14,$B$15,$B$16,$B$17,$B$18,$B$25,$B$19,$B$23,$AJ$6,$AB$2,$AK$6,$B$24)</f>
        <v>68.303999330915872</v>
      </c>
      <c r="AW33" s="132">
        <f ca="1">_xll.Export_ParabolicVol_VIXLikeOption($F$12:$F$28,$G$12:$G$28,$AD33,$AA33,AW$7,$B$9,$B$10,$B$11,$B$12,$B$13,$B$14,$B$15,$B$16,$B$17,$B$18,$B$25,$B$19,$B$23,$AJ$6,$AB$2,$AK$6,$B$24)</f>
        <v>71.531734046981825</v>
      </c>
      <c r="AX33" s="132">
        <f ca="1">_xll.Export_ParabolicVol_VIXLikeOption($F$12:$F$28,$G$12:$G$28,$AD33,$AA33,AX$7,$B$9,$B$10,$B$11,$B$12,$B$13,$B$14,$B$15,$B$16,$B$17,$B$18,$B$25,$B$19,$B$23,$AJ$6,$AB$2,$AK$6,$B$24)</f>
        <v>74.582333909451265</v>
      </c>
      <c r="AY33" s="132">
        <f ca="1">_xll.Export_ParabolicVol_VIXLikeOption($F$12:$F$28,$G$12:$G$28,$AD33,$AA33,AY$7,$B$9,$B$10,$B$11,$B$12,$B$13,$B$14,$B$15,$B$16,$B$17,$B$18,$B$25,$B$19,$B$23,$AJ$6,$AB$2,$AK$6,$B$24)</f>
        <v>77.461648571462888</v>
      </c>
      <c r="AZ33" s="132">
        <f ca="1">_xll.Export_ParabolicVol_VIXLikeOption($F$12:$F$28,$G$12:$G$28,$AD33,$AA33,AZ$7,$B$9,$B$10,$B$11,$B$12,$B$13,$B$14,$B$15,$B$16,$B$17,$B$18,$B$25,$B$19,$B$23,$AJ$6,$AB$2,$AK$6,$B$24)</f>
        <v>80.174393460358772</v>
      </c>
      <c r="BA33" s="132">
        <f ca="1">_xll.Export_ParabolicVol_VIXLikeOption($F$12:$F$28,$G$12:$G$28,$AD33,$AA33,BA$7,$B$9,$B$10,$B$11,$B$12,$B$13,$B$14,$B$15,$B$16,$B$17,$B$18,$B$25,$B$19,$B$23,$AJ$6,$AB$2,$AK$6,$B$24)</f>
        <v>82.725000043304632</v>
      </c>
      <c r="BB33" s="132">
        <f ca="1">_xll.Export_ParabolicVol_VIXLikeOption($F$12:$F$28,$G$12:$G$28,$AD33,$AA33,BB$7,$B$9,$B$10,$B$11,$B$12,$B$13,$B$14,$B$15,$B$16,$B$17,$B$18,$B$25,$B$19,$B$23,$AJ$6,$AB$2,$AK$6,$B$24)</f>
        <v>85.118165298132581</v>
      </c>
      <c r="BC33" s="132">
        <f ca="1">_xll.Export_ParabolicVol_VIXLikeOption($F$12:$F$28,$G$12:$G$28,$AD33,$AA33,BC$7,$B$9,$B$10,$B$11,$B$12,$B$13,$B$14,$B$15,$B$16,$B$17,$B$18,$B$25,$B$19,$B$23,$AJ$6,$AB$2,$AK$6,$B$24)</f>
        <v>87.359187894209938</v>
      </c>
      <c r="BD33" s="132">
        <f ca="1">_xll.Export_ParabolicVol_VIXLikeOption($F$12:$F$28,$G$12:$G$28,$AD33,$AA33,BD$7,$B$9,$B$10,$B$11,$B$12,$B$13,$B$14,$B$15,$B$16,$B$17,$B$18,$B$25,$B$19,$B$23,$AJ$6,$AB$2,$AK$6,$B$24)</f>
        <v>89.454144813830055</v>
      </c>
      <c r="BE33" s="132">
        <f ca="1">_xll.Export_ParabolicVol_VIXLikeOption($F$12:$F$28,$G$12:$G$28,$AD33,$AA33,BE$7,$B$9,$B$10,$B$11,$B$12,$B$13,$B$14,$B$15,$B$16,$B$17,$B$18,$B$25,$B$19,$B$23,$AJ$6,$AB$2,$AK$6,$B$24)</f>
        <v>91.409944575345591</v>
      </c>
      <c r="BF33" s="132">
        <f ca="1">_xll.Export_ParabolicVol_VIXLikeOption($F$12:$F$28,$G$12:$G$28,$AD33,$AA33,BF$7,$B$9,$B$10,$B$11,$B$12,$B$13,$B$14,$B$15,$B$16,$B$17,$B$18,$B$25,$B$19,$B$23,$AJ$6,$AB$2,$AK$6,$B$24)</f>
        <v>93.234284380649129</v>
      </c>
      <c r="BG33" s="132">
        <f ca="1">_xll.Export_ParabolicVol_VIXLikeOption($F$12:$F$28,$G$12:$G$28,$AD33,$AA33,BG$7,$B$9,$B$10,$B$11,$B$12,$B$13,$B$14,$B$15,$B$16,$B$17,$B$18,$B$25,$B$19,$B$23,$AJ$6,$AB$2,$AK$6,$B$24)</f>
        <v>94.935534293365649</v>
      </c>
      <c r="BH33" s="132">
        <f ca="1">_xll.Export_ParabolicVol_VIXLikeOption($F$12:$F$28,$G$12:$G$28,$AD33,$AA33,BH$7,$B$9,$B$10,$B$11,$B$12,$B$13,$B$14,$B$15,$B$16,$B$17,$B$18,$B$25,$B$19,$B$23,$AJ$6,$AB$2,$AK$6,$B$24)</f>
        <v>96.522569553829527</v>
      </c>
      <c r="BI33" s="132">
        <f ca="1">_xll.Export_ParabolicVol_VIXLikeOption($F$12:$F$28,$G$12:$G$28,$AD33,$AA33,BI$7,$B$9,$B$10,$B$11,$B$12,$B$13,$B$14,$B$15,$B$16,$B$17,$B$18,$B$25,$B$19,$B$23,$AJ$6,$AB$2,$AK$6,$B$24)</f>
        <v>98.004570897413444</v>
      </c>
      <c r="BJ33" s="132">
        <f ca="1">_xll.Export_ParabolicVol_VIXLikeOption($F$12:$F$28,$G$12:$G$28,$AD33,$AA33,BJ$7,$B$9,$B$10,$B$11,$B$12,$B$13,$B$14,$B$15,$B$16,$B$17,$B$18,$B$25,$B$19,$B$23,$AJ$6,$AB$2,$AK$6,$B$24)</f>
        <v>99.390811405511158</v>
      </c>
      <c r="BK33" s="137">
        <f ca="1">_xll.Export_ParabolicVol_VIXLikeOption($F$12:$F$28,$G$12:$G$28,$AD33,$AA33,BK$7,$B$9,$B$10,$B$11,$B$12,$B$13,$B$14,$B$15,$B$16,$B$17,$B$18,$B$25,$B$19,$B$23,$AJ$6,$AB$2,$AK$6,$B$24)</f>
        <v>100.69044653875076</v>
      </c>
    </row>
    <row r="34" spans="13:63" ht="15.75" thickBot="1">
      <c r="M34" s="17">
        <v>2.6</v>
      </c>
      <c r="N34" s="5">
        <f ca="1">_xll.Export_VarianceSwap_ForwardVariance($F$12:$F$29,$G$12:$G$29,M33,M34,$B$24)</f>
        <v>24.389530245644377</v>
      </c>
      <c r="P34" s="198"/>
      <c r="Q34" s="121">
        <v>40</v>
      </c>
      <c r="R34" s="128">
        <f ca="1">_xll.Export_ParabolicVol_VarianceSwapOption($B$9,$B$10,$B$11,$B$12,$B$13,$F$12:$F$29,$G$12:$G$29,R$7,$Q34,$R$2,$R$3,$B$14,$B$15,$B$16,$B$17,$B$18,$B$19,$B$23,$Q$5,$S$5,$B$24)</f>
        <v>635.9686515650227</v>
      </c>
      <c r="S34" s="129">
        <f ca="1">_xll.Export_ParabolicVol_VarianceSwapOption($B$9,$B$10,$B$11,$B$12,$B$13,$F$12:$F$29,$G$12:$G$29,S$7,$Q34,$R$2,$R$3,$B$14,$B$15,$B$16,$B$17,$B$18,$B$19,$B$23,$Q$5,$S$5,$B$24)</f>
        <v>633.85199286221484</v>
      </c>
      <c r="T34" s="129">
        <f ca="1">_xll.Export_ParabolicVol_VarianceSwapOption($B$9,$B$10,$B$11,$B$12,$B$13,$F$12:$F$29,$G$12:$G$29,T$7,$Q34,$R$2,$R$3,$B$14,$B$15,$B$16,$B$17,$B$18,$B$19,$B$23,$Q$5,$S$5,$B$24)</f>
        <v>628.83320181062345</v>
      </c>
      <c r="U34" s="129">
        <f ca="1">_xll.Export_ParabolicVol_VarianceSwapOption($B$9,$B$10,$B$11,$B$12,$B$13,$F$12:$F$29,$G$12:$G$29,U$7,$Q34,$R$2,$R$3,$B$14,$B$15,$B$16,$B$17,$B$18,$B$19,$B$23,$Q$5,$S$5,$B$24)</f>
        <v>624.10151587167024</v>
      </c>
      <c r="V34" s="130">
        <f ca="1">_xll.Export_ParabolicVol_VarianceSwapOption($B$9,$B$10,$B$11,$B$12,$B$13,$F$12:$F$29,$G$12:$G$29,V$7,$Q34,$R$2,$R$3,$B$14,$B$15,$B$16,$B$17,$B$18,$B$19,$B$23,$Q$5,$S$5,$B$24)</f>
        <v>618.48442581296797</v>
      </c>
      <c r="Z34" s="28">
        <v>42510</v>
      </c>
      <c r="AA34" s="12">
        <f ca="1">(Z34-$B$7)/365.25</f>
        <v>2.1464750171115674</v>
      </c>
      <c r="AB34" s="29">
        <f t="shared" ca="1" si="3"/>
        <v>3068</v>
      </c>
      <c r="AC34" s="20">
        <f t="shared" ca="1" si="4"/>
        <v>-100</v>
      </c>
      <c r="AD34" s="16">
        <f ca="1">_xll.Export_VarianceSwap_VIXLike($F$12:$F$29,$G$12:$G$29,AA34,$AB$2,$AB$3,AB34,AC34,$B$24)</f>
        <v>23.090783062803691</v>
      </c>
      <c r="AH34" s="118"/>
      <c r="AJ34" s="3">
        <f t="shared" ca="1" si="0"/>
        <v>42510</v>
      </c>
      <c r="AL34" s="138">
        <f ca="1">_xll.Export_ParabolicVol_VIXLikeOption($F$12:$F$28,$G$12:$G$28,$AD34,$AA34,AL$7,$B$9,$B$10,$B$11,$B$12,$B$13,$B$14,$B$15,$B$16,$B$17,$B$18,$B$25,$B$19,$B$23,$AJ$6,$AB$2,$AK$6,$B$24)</f>
        <v>-100</v>
      </c>
      <c r="AM34" s="139">
        <f ca="1">_xll.Export_ParabolicVol_VIXLikeOption($F$12:$F$28,$G$12:$G$28,$AD34,$AA34,AM$7,$B$9,$B$10,$B$11,$B$12,$B$13,$B$14,$B$15,$B$16,$B$17,$B$18,$B$25,$B$19,$B$23,$AJ$6,$AB$2,$AK$6,$B$24)</f>
        <v>22.12478532000917</v>
      </c>
      <c r="AN34" s="139">
        <f ca="1">_xll.Export_ParabolicVol_VIXLikeOption($F$12:$F$28,$G$12:$G$28,$AD34,$AA34,AN$7,$B$9,$B$10,$B$11,$B$12,$B$13,$B$14,$B$15,$B$16,$B$17,$B$18,$B$25,$B$19,$B$23,$AJ$6,$AB$2,$AK$6,$B$24)</f>
        <v>31.650852834915554</v>
      </c>
      <c r="AO34" s="139">
        <f ca="1">_xll.Export_ParabolicVol_VIXLikeOption($F$12:$F$28,$G$12:$G$28,$AD34,$AA34,AO$7,$B$9,$B$10,$B$11,$B$12,$B$13,$B$14,$B$15,$B$16,$B$17,$B$18,$B$25,$B$19,$B$23,$AJ$6,$AB$2,$AK$6,$B$24)</f>
        <v>38.121352983907364</v>
      </c>
      <c r="AP34" s="139">
        <f ca="1">_xll.Export_ParabolicVol_VIXLikeOption($F$12:$F$28,$G$12:$G$28,$AD34,$AA34,AP$7,$B$9,$B$10,$B$11,$B$12,$B$13,$B$14,$B$15,$B$16,$B$17,$B$18,$B$25,$B$19,$B$23,$AJ$6,$AB$2,$AK$6,$B$24)</f>
        <v>43.47796169861099</v>
      </c>
      <c r="AQ34" s="139">
        <f ca="1">_xll.Export_ParabolicVol_VIXLikeOption($F$12:$F$28,$G$12:$G$28,$AD34,$AA34,AQ$7,$B$9,$B$10,$B$11,$B$12,$B$13,$B$14,$B$15,$B$16,$B$17,$B$18,$B$25,$B$19,$B$23,$AJ$6,$AB$2,$AK$6,$B$24)</f>
        <v>48.211335483357971</v>
      </c>
      <c r="AR34" s="139">
        <f ca="1">_xll.Export_ParabolicVol_VIXLikeOption($F$12:$F$28,$G$12:$G$28,$AD34,$AA34,AR$7,$B$9,$B$10,$B$11,$B$12,$B$13,$B$14,$B$15,$B$16,$B$17,$B$18,$B$25,$B$19,$B$23,$AJ$6,$AB$2,$AK$6,$B$24)</f>
        <v>52.527472102989648</v>
      </c>
      <c r="AS34" s="139">
        <f ca="1">_xll.Export_ParabolicVol_VIXLikeOption($F$12:$F$28,$G$12:$G$28,$AD34,$AA34,AS$7,$B$9,$B$10,$B$11,$B$12,$B$13,$B$14,$B$15,$B$16,$B$17,$B$18,$B$25,$B$19,$B$23,$AJ$6,$AB$2,$AK$6,$B$24)</f>
        <v>56.53074469116455</v>
      </c>
      <c r="AT34" s="139">
        <f ca="1">_xll.Export_ParabolicVol_VIXLikeOption($F$12:$F$28,$G$12:$G$28,$AD34,$AA34,AT$7,$B$9,$B$10,$B$11,$B$12,$B$13,$B$14,$B$15,$B$16,$B$17,$B$18,$B$25,$B$19,$B$23,$AJ$6,$AB$2,$AK$6,$B$24)</f>
        <v>60.279312454693958</v>
      </c>
      <c r="AU34" s="139">
        <f ca="1">_xll.Export_ParabolicVol_VIXLikeOption($F$12:$F$28,$G$12:$G$28,$AD34,$AA34,AU$7,$B$9,$B$10,$B$11,$B$12,$B$13,$B$14,$B$15,$B$16,$B$17,$B$18,$B$25,$B$19,$B$23,$AJ$6,$AB$2,$AK$6,$B$24)</f>
        <v>63.807398391061575</v>
      </c>
      <c r="AV34" s="139">
        <f ca="1">_xll.Export_ParabolicVol_VIXLikeOption($F$12:$F$28,$G$12:$G$28,$AD34,$AA34,AV$7,$B$9,$B$10,$B$11,$B$12,$B$13,$B$14,$B$15,$B$16,$B$17,$B$18,$B$25,$B$19,$B$23,$AJ$6,$AB$2,$AK$6,$B$24)</f>
        <v>67.135895471936308</v>
      </c>
      <c r="AW34" s="139">
        <f ca="1">_xll.Export_ParabolicVol_VIXLikeOption($F$12:$F$28,$G$12:$G$28,$AD34,$AA34,AW$7,$B$9,$B$10,$B$11,$B$12,$B$13,$B$14,$B$15,$B$16,$B$17,$B$18,$B$25,$B$19,$B$23,$AJ$6,$AB$2,$AK$6,$B$24)</f>
        <v>70.278025568682779</v>
      </c>
      <c r="AX34" s="139">
        <f ca="1">_xll.Export_ParabolicVol_VIXLikeOption($F$12:$F$28,$G$12:$G$28,$AD34,$AA34,AX$7,$B$9,$B$10,$B$11,$B$12,$B$13,$B$14,$B$15,$B$16,$B$17,$B$18,$B$25,$B$19,$B$23,$AJ$6,$AB$2,$AK$6,$B$24)</f>
        <v>73.242615228743631</v>
      </c>
      <c r="AY34" s="139">
        <f ca="1">_xll.Export_ParabolicVol_VIXLikeOption($F$12:$F$28,$G$12:$G$28,$AD34,$AA34,AY$7,$B$9,$B$10,$B$11,$B$12,$B$13,$B$14,$B$15,$B$16,$B$17,$B$18,$B$25,$B$19,$B$23,$AJ$6,$AB$2,$AK$6,$B$24)</f>
        <v>76.036106134391702</v>
      </c>
      <c r="AZ34" s="139">
        <f ca="1">_xll.Export_ParabolicVol_VIXLikeOption($F$12:$F$28,$G$12:$G$28,$AD34,$AA34,AZ$7,$B$9,$B$10,$B$11,$B$12,$B$13,$B$14,$B$15,$B$16,$B$17,$B$18,$B$25,$B$19,$B$23,$AJ$6,$AB$2,$AK$6,$B$24)</f>
        <v>78.663836715885424</v>
      </c>
      <c r="BA34" s="139">
        <f ca="1">_xll.Export_ParabolicVol_VIXLikeOption($F$12:$F$28,$G$12:$G$28,$AD34,$AA34,BA$7,$B$9,$B$10,$B$11,$B$12,$B$13,$B$14,$B$15,$B$16,$B$17,$B$18,$B$25,$B$19,$B$23,$AJ$6,$AB$2,$AK$6,$B$24)</f>
        <v>81.130871544666974</v>
      </c>
      <c r="BB34" s="139">
        <f ca="1">_xll.Export_ParabolicVol_VIXLikeOption($F$12:$F$28,$G$12:$G$28,$AD34,$AA34,BB$7,$B$9,$B$10,$B$11,$B$12,$B$13,$B$14,$B$15,$B$16,$B$17,$B$18,$B$25,$B$19,$B$23,$AJ$6,$AB$2,$AK$6,$B$24)</f>
        <v>83.442529728383136</v>
      </c>
      <c r="BC34" s="139">
        <f ca="1">_xll.Export_ParabolicVol_VIXLikeOption($F$12:$F$28,$G$12:$G$28,$AD34,$AA34,BC$7,$B$9,$B$10,$B$11,$B$12,$B$13,$B$14,$B$15,$B$16,$B$17,$B$18,$B$25,$B$19,$B$23,$AJ$6,$AB$2,$AK$6,$B$24)</f>
        <v>85.604699873332393</v>
      </c>
      <c r="BD34" s="139">
        <f ca="1">_xll.Export_ParabolicVol_VIXLikeOption($F$12:$F$28,$G$12:$G$28,$AD34,$AA34,BD$7,$B$9,$B$10,$B$11,$B$12,$B$13,$B$14,$B$15,$B$16,$B$17,$B$18,$B$25,$B$19,$B$23,$AJ$6,$AB$2,$AK$6,$B$24)</f>
        <v>87.62399606877743</v>
      </c>
      <c r="BE34" s="139">
        <f ca="1">_xll.Export_ParabolicVol_VIXLikeOption($F$12:$F$28,$G$12:$G$28,$AD34,$AA34,BE$7,$B$9,$B$10,$B$11,$B$12,$B$13,$B$14,$B$15,$B$16,$B$17,$B$18,$B$25,$B$19,$B$23,$AJ$6,$AB$2,$AK$6,$B$24)</f>
        <v>89.507792158844836</v>
      </c>
      <c r="BF34" s="139">
        <f ca="1">_xll.Export_ParabolicVol_VIXLikeOption($F$12:$F$28,$G$12:$G$28,$AD34,$AA34,BF$7,$B$9,$B$10,$B$11,$B$12,$B$13,$B$14,$B$15,$B$16,$B$17,$B$18,$B$25,$B$19,$B$23,$AJ$6,$AB$2,$AK$6,$B$24)</f>
        <v>91.264162863238113</v>
      </c>
      <c r="BG34" s="139">
        <f ca="1">_xll.Export_ParabolicVol_VIXLikeOption($F$12:$F$28,$G$12:$G$28,$AD34,$AA34,BG$7,$B$9,$B$10,$B$11,$B$12,$B$13,$B$14,$B$15,$B$16,$B$17,$B$18,$B$25,$B$19,$B$23,$AJ$6,$AB$2,$AK$6,$B$24)</f>
        <v>92.901756009159499</v>
      </c>
      <c r="BH34" s="139">
        <f ca="1">_xll.Export_ParabolicVol_VIXLikeOption($F$12:$F$28,$G$12:$G$28,$AD34,$AA34,BH$7,$B$9,$B$10,$B$11,$B$12,$B$13,$B$14,$B$15,$B$16,$B$17,$B$18,$B$25,$B$19,$B$23,$AJ$6,$AB$2,$AK$6,$B$24)</f>
        <v>94.429617874759614</v>
      </c>
      <c r="BI34" s="139">
        <f ca="1">_xll.Export_ParabolicVol_VIXLikeOption($F$12:$F$28,$G$12:$G$28,$AD34,$AA34,BI$7,$B$9,$B$10,$B$11,$B$12,$B$13,$B$14,$B$15,$B$16,$B$17,$B$18,$B$25,$B$19,$B$23,$AJ$6,$AB$2,$AK$6,$B$24)</f>
        <v>95.856992013673491</v>
      </c>
      <c r="BJ34" s="139">
        <f ca="1">_xll.Export_ParabolicVol_VIXLikeOption($F$12:$F$28,$G$12:$G$28,$AD34,$AA34,BJ$7,$B$9,$B$10,$B$11,$B$12,$B$13,$B$14,$B$15,$B$16,$B$17,$B$18,$B$25,$B$19,$B$23,$AJ$6,$AB$2,$AK$6,$B$24)</f>
        <v>97.193110131806677</v>
      </c>
      <c r="BK34" s="140">
        <f ca="1">_xll.Export_ParabolicVol_VIXLikeOption($F$12:$F$28,$G$12:$G$28,$AD34,$AA34,BK$7,$B$9,$B$10,$B$11,$B$12,$B$13,$B$14,$B$15,$B$16,$B$17,$B$18,$B$25,$B$19,$B$23,$AJ$6,$AB$2,$AK$6,$B$24)</f>
        <v>98.44699124001292</v>
      </c>
    </row>
    <row r="35" spans="13:63">
      <c r="M35" s="17">
        <v>2.7</v>
      </c>
      <c r="N35" s="5">
        <f ca="1">_xll.Export_VarianceSwap_ForwardVariance($F$12:$F$29,$G$12:$G$29,M34,M35,$B$24)</f>
        <v>24.414660531135606</v>
      </c>
      <c r="AH35" s="118"/>
      <c r="AI35"/>
    </row>
    <row r="36" spans="13:63">
      <c r="M36" s="17">
        <v>2.8</v>
      </c>
      <c r="N36" s="5">
        <f ca="1">_xll.Export_VarianceSwap_ForwardVariance($F$12:$F$29,$G$12:$G$29,M35,M36,$B$24)</f>
        <v>24.425324410121522</v>
      </c>
      <c r="AH36" s="98"/>
      <c r="AI36"/>
    </row>
    <row r="37" spans="13:63" ht="15.75" thickBot="1">
      <c r="M37" s="17">
        <v>2.9</v>
      </c>
      <c r="N37" s="5">
        <f ca="1">_xll.Export_VarianceSwap_ForwardVariance($F$12:$F$29,$G$12:$G$29,M36,M37,$B$24)</f>
        <v>24.43727579631506</v>
      </c>
      <c r="AI37"/>
    </row>
    <row r="38" spans="13:63" ht="15.75" thickBot="1">
      <c r="M38" s="17">
        <v>3</v>
      </c>
      <c r="N38" s="5">
        <f ca="1">_xll.Export_VarianceSwap_ForwardVariance($F$12:$F$29,$G$12:$G$29,M37,M38,$B$24)</f>
        <v>24.457844092437508</v>
      </c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I38" s="74" t="s">
        <v>309</v>
      </c>
      <c r="AJ38" s="62"/>
      <c r="AK38" s="63"/>
      <c r="AL38" s="81">
        <v>5</v>
      </c>
      <c r="AM38" s="81">
        <v>6</v>
      </c>
      <c r="AN38" s="81">
        <v>7</v>
      </c>
      <c r="AO38" s="81">
        <v>8</v>
      </c>
      <c r="AP38" s="81">
        <v>9</v>
      </c>
      <c r="AQ38" s="81">
        <v>10</v>
      </c>
      <c r="AR38" s="81">
        <v>11</v>
      </c>
      <c r="AS38" s="81">
        <v>12</v>
      </c>
      <c r="AT38" s="81">
        <v>13</v>
      </c>
      <c r="AU38" s="81">
        <v>14</v>
      </c>
      <c r="AV38" s="81">
        <v>15</v>
      </c>
      <c r="AW38" s="81">
        <v>16</v>
      </c>
      <c r="AX38" s="81">
        <v>17</v>
      </c>
      <c r="AY38" s="81">
        <v>18</v>
      </c>
      <c r="AZ38" s="81">
        <v>19</v>
      </c>
      <c r="BA38" s="81">
        <v>20</v>
      </c>
      <c r="BB38" s="81">
        <v>21</v>
      </c>
      <c r="BC38" s="81">
        <v>22</v>
      </c>
      <c r="BD38" s="81">
        <v>23</v>
      </c>
      <c r="BE38" s="81">
        <v>24</v>
      </c>
      <c r="BF38" s="81">
        <v>25</v>
      </c>
      <c r="BG38" s="81">
        <v>26</v>
      </c>
      <c r="BH38" s="81">
        <v>27</v>
      </c>
      <c r="BI38" s="76">
        <v>28</v>
      </c>
    </row>
    <row r="39" spans="13:63">
      <c r="M39" s="17">
        <v>3.1</v>
      </c>
      <c r="N39" s="5">
        <f ca="1">_xll.Export_VarianceSwap_ForwardVariance($F$12:$F$29,$G$12:$G$29,M38,M39,$B$24)</f>
        <v>24.48704870134625</v>
      </c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I39">
        <v>1</v>
      </c>
      <c r="AJ39" s="65">
        <v>4</v>
      </c>
      <c r="AK39" s="67" t="s">
        <v>307</v>
      </c>
      <c r="AL39" s="77">
        <v>12.9749999046326</v>
      </c>
      <c r="AM39" s="81">
        <v>11.9749999046326</v>
      </c>
      <c r="AN39" s="81">
        <v>10.974999904632551</v>
      </c>
      <c r="AO39" s="81">
        <v>9.9500002861022807</v>
      </c>
      <c r="AP39" s="81">
        <v>8.9499998092651349</v>
      </c>
      <c r="AQ39" s="81">
        <v>7.9749999046325701</v>
      </c>
      <c r="AR39" s="81">
        <v>6.9749999046325701</v>
      </c>
      <c r="AS39" s="81">
        <v>5.9749999046325701</v>
      </c>
      <c r="AT39" s="81">
        <v>5</v>
      </c>
      <c r="AU39" s="81">
        <v>4</v>
      </c>
      <c r="AV39" s="81">
        <v>2.9750000238418597</v>
      </c>
      <c r="AW39" s="81">
        <v>2.0749999880790702</v>
      </c>
      <c r="AX39" s="81">
        <v>1.4250000119209298</v>
      </c>
      <c r="AY39" s="81">
        <v>0.99999999999999911</v>
      </c>
      <c r="AZ39" s="81">
        <v>0.70000001788139343</v>
      </c>
      <c r="BA39" s="81">
        <v>0.49999998509883903</v>
      </c>
      <c r="BB39" s="81">
        <v>0.40000000596046448</v>
      </c>
      <c r="BC39" s="81">
        <v>0.29999999701976748</v>
      </c>
      <c r="BD39" s="81">
        <v>0.25000000372528997</v>
      </c>
      <c r="BE39" s="81">
        <v>0.19999999739229707</v>
      </c>
      <c r="BF39" s="81">
        <v>0.22500000335276105</v>
      </c>
      <c r="BG39" s="81">
        <v>0.20000000298023199</v>
      </c>
      <c r="BH39" s="81">
        <v>0.20000000298023199</v>
      </c>
      <c r="BI39" s="76">
        <v>0.125</v>
      </c>
    </row>
    <row r="40" spans="13:63">
      <c r="M40" s="17">
        <v>3.2</v>
      </c>
      <c r="N40" s="5">
        <f ca="1">_xll.Export_VarianceSwap_ForwardVariance($F$12:$F$29,$G$12:$G$29,M39,M40,$B$24)</f>
        <v>24.524858770266782</v>
      </c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I40">
        <v>-1</v>
      </c>
      <c r="AJ40" s="65"/>
      <c r="AK40" s="67" t="s">
        <v>308</v>
      </c>
      <c r="AL40" s="65">
        <v>0</v>
      </c>
      <c r="AM40" s="67">
        <v>0</v>
      </c>
      <c r="AN40" s="67">
        <v>0</v>
      </c>
      <c r="AO40" s="67">
        <v>0</v>
      </c>
      <c r="AP40" s="67">
        <v>0</v>
      </c>
      <c r="AQ40" s="67">
        <v>0</v>
      </c>
      <c r="AR40" s="67">
        <v>0</v>
      </c>
      <c r="AS40" s="67">
        <v>0</v>
      </c>
      <c r="AT40" s="67">
        <v>0</v>
      </c>
      <c r="AU40" s="72">
        <v>5.0000000745057997E-2</v>
      </c>
      <c r="AV40" s="67">
        <v>7.5000002980232003E-2</v>
      </c>
      <c r="AW40" s="67">
        <v>0.12500000186264504</v>
      </c>
      <c r="AX40" s="67">
        <v>0.47499999403953552</v>
      </c>
      <c r="AY40" s="67">
        <v>1.050000011920931</v>
      </c>
      <c r="AZ40" s="67">
        <v>1.77500003576279</v>
      </c>
      <c r="BA40" s="67">
        <v>2.5750000476837149</v>
      </c>
      <c r="BB40" s="67">
        <v>3.4500000476837149</v>
      </c>
      <c r="BC40" s="67">
        <v>4.3999998569488552</v>
      </c>
      <c r="BD40" s="67">
        <v>5.3250000476837149</v>
      </c>
      <c r="BE40" s="67">
        <v>6.2750000953674299</v>
      </c>
      <c r="BF40" s="67">
        <v>7.25</v>
      </c>
      <c r="BG40" s="67">
        <v>8.2249999046325701</v>
      </c>
      <c r="BH40" s="67">
        <v>9.125</v>
      </c>
      <c r="BI40" s="66">
        <v>10.09999990463257</v>
      </c>
    </row>
    <row r="41" spans="13:63">
      <c r="M41" s="17">
        <v>3.3</v>
      </c>
      <c r="N41" s="5">
        <f ca="1">_xll.Export_VarianceSwap_ForwardVariance($F$12:$F$29,$G$12:$G$29,M40,M41,$B$24)</f>
        <v>24.571234573140014</v>
      </c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I41" s="31">
        <v>1</v>
      </c>
      <c r="AJ41" s="65">
        <v>5</v>
      </c>
      <c r="AK41" s="67" t="s">
        <v>307</v>
      </c>
      <c r="AL41" s="65">
        <v>11.3250002861023</v>
      </c>
      <c r="AM41" s="67">
        <v>13.300000190734849</v>
      </c>
      <c r="AN41" s="67">
        <v>12.2999997138977</v>
      </c>
      <c r="AO41" s="67">
        <v>11.3250002861023</v>
      </c>
      <c r="AP41" s="67">
        <v>10.324999809265135</v>
      </c>
      <c r="AQ41" s="67">
        <v>9.3249998092651509</v>
      </c>
      <c r="AR41" s="67">
        <v>8.3000001907348597</v>
      </c>
      <c r="AS41" s="67">
        <v>7.2999999523162851</v>
      </c>
      <c r="AT41" s="67">
        <v>6.3250000476837149</v>
      </c>
      <c r="AU41" s="68">
        <v>5.3250000476837149</v>
      </c>
      <c r="AV41" s="67">
        <v>4.4000000953674299</v>
      </c>
      <c r="AW41" s="67">
        <v>3.5</v>
      </c>
      <c r="AX41" s="67">
        <v>2.7749999761581403</v>
      </c>
      <c r="AY41" s="67">
        <v>2.2000000476837149</v>
      </c>
      <c r="AZ41" s="67">
        <v>1.77500003576279</v>
      </c>
      <c r="BA41" s="67">
        <v>1.4499999880790699</v>
      </c>
      <c r="BB41" s="67">
        <v>1.22499996423721</v>
      </c>
      <c r="BC41" s="67">
        <v>0.99999999999999911</v>
      </c>
      <c r="BD41" s="67">
        <v>0.875</v>
      </c>
      <c r="BE41" s="67">
        <v>0.75</v>
      </c>
      <c r="BF41" s="67">
        <v>0.65000000596046448</v>
      </c>
      <c r="BG41" s="67">
        <v>0.54999999701976754</v>
      </c>
      <c r="BH41" s="67">
        <v>0.52499999105930351</v>
      </c>
      <c r="BI41" s="66">
        <v>0.47499999403953552</v>
      </c>
    </row>
    <row r="42" spans="13:63">
      <c r="M42" s="17">
        <v>3.4</v>
      </c>
      <c r="N42" s="5">
        <f ca="1">_xll.Export_VarianceSwap_ForwardVariance($F$12:$F$29,$G$12:$G$29,M41,M42,$B$24)</f>
        <v>24.626127717169112</v>
      </c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I42" s="31">
        <v>-1</v>
      </c>
      <c r="AJ42" s="65"/>
      <c r="AK42" s="67" t="s">
        <v>308</v>
      </c>
      <c r="AL42" s="65">
        <v>0</v>
      </c>
      <c r="AM42" s="67">
        <v>0</v>
      </c>
      <c r="AN42" s="67">
        <v>0</v>
      </c>
      <c r="AO42" s="67">
        <v>0</v>
      </c>
      <c r="AP42" s="67">
        <v>0</v>
      </c>
      <c r="AQ42" s="67">
        <v>0</v>
      </c>
      <c r="AR42" s="67">
        <v>0</v>
      </c>
      <c r="AS42" s="67">
        <v>0</v>
      </c>
      <c r="AT42" s="67">
        <v>0</v>
      </c>
      <c r="AU42" s="68">
        <v>0</v>
      </c>
      <c r="AV42" s="67">
        <v>0</v>
      </c>
      <c r="AW42" s="67">
        <v>0.12500000186264504</v>
      </c>
      <c r="AX42" s="67">
        <v>0.47499999403953552</v>
      </c>
      <c r="AY42" s="67">
        <v>0.92500001192092995</v>
      </c>
      <c r="AZ42" s="67">
        <v>1.47499996423721</v>
      </c>
      <c r="BA42" s="67">
        <v>2.1499999761581403</v>
      </c>
      <c r="BB42" s="67">
        <v>2.8999999761581448</v>
      </c>
      <c r="BC42" s="67">
        <v>3.7250000238418597</v>
      </c>
      <c r="BD42" s="67">
        <v>4.5750000476837149</v>
      </c>
      <c r="BE42" s="67">
        <v>5.4500000476837149</v>
      </c>
      <c r="BF42" s="67">
        <v>6.375</v>
      </c>
      <c r="BG42" s="67">
        <v>7.2750000953674299</v>
      </c>
      <c r="BH42" s="67">
        <v>8.1999998092651403</v>
      </c>
      <c r="BI42" s="66">
        <v>9.0749998092651349</v>
      </c>
    </row>
    <row r="43" spans="13:63">
      <c r="M43" s="17">
        <v>3.5</v>
      </c>
      <c r="N43" s="5">
        <f ca="1">_xll.Export_VarianceSwap_ForwardVariance($F$12:$F$29,$G$12:$G$29,M42,M43,$B$24)</f>
        <v>24.689481391549695</v>
      </c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I43" s="31">
        <v>1</v>
      </c>
      <c r="AJ43" s="65">
        <v>6</v>
      </c>
      <c r="AK43" s="67" t="s">
        <v>307</v>
      </c>
      <c r="AL43" s="65">
        <v>14.7750000953674</v>
      </c>
      <c r="AM43" s="67">
        <v>13.800000190734901</v>
      </c>
      <c r="AN43" s="67">
        <v>12.7999997138977</v>
      </c>
      <c r="AO43" s="67">
        <v>11.800000190734849</v>
      </c>
      <c r="AP43" s="67">
        <v>10.77500009536743</v>
      </c>
      <c r="AQ43" s="67">
        <v>9.7749996185302841</v>
      </c>
      <c r="AR43" s="67">
        <v>8.8000001907348651</v>
      </c>
      <c r="AS43" s="67">
        <v>7.7999999523162851</v>
      </c>
      <c r="AT43" s="67">
        <v>6.7999999523162851</v>
      </c>
      <c r="AU43" s="68">
        <v>5.875</v>
      </c>
      <c r="AV43" s="67">
        <v>4.8249998092651403</v>
      </c>
      <c r="AW43" s="67">
        <v>3.9750001430511448</v>
      </c>
      <c r="AX43" s="67">
        <v>3.25</v>
      </c>
      <c r="AY43" s="67">
        <v>2.7000000476837149</v>
      </c>
      <c r="AZ43" s="67">
        <v>2.25</v>
      </c>
      <c r="BA43" s="67">
        <v>1.8999999761581452</v>
      </c>
      <c r="BB43" s="67">
        <v>1.65000003576279</v>
      </c>
      <c r="BC43" s="67">
        <v>1.4250000119209298</v>
      </c>
      <c r="BD43" s="67">
        <v>1.22499996423721</v>
      </c>
      <c r="BE43" s="67">
        <v>1.050000011920931</v>
      </c>
      <c r="BF43" s="67">
        <v>0.92500001192092995</v>
      </c>
      <c r="BG43" s="67">
        <v>0.79999998211860657</v>
      </c>
      <c r="BH43" s="67">
        <v>0.72499999403953552</v>
      </c>
      <c r="BI43" s="66">
        <v>0.625</v>
      </c>
    </row>
    <row r="44" spans="13:63">
      <c r="M44" s="17">
        <v>3.6</v>
      </c>
      <c r="N44" s="5">
        <f ca="1">_xll.Export_VarianceSwap_ForwardVariance($F$12:$F$29,$G$12:$G$29,M43,M44,$B$24)</f>
        <v>24.761230655449033</v>
      </c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I44" s="31">
        <v>-1</v>
      </c>
      <c r="AJ44" s="65"/>
      <c r="AK44" s="67" t="s">
        <v>308</v>
      </c>
      <c r="AL44" s="65">
        <v>0</v>
      </c>
      <c r="AM44" s="67">
        <v>0</v>
      </c>
      <c r="AN44" s="67">
        <v>0</v>
      </c>
      <c r="AO44" s="67">
        <v>0</v>
      </c>
      <c r="AP44" s="67">
        <v>0</v>
      </c>
      <c r="AQ44" s="67">
        <v>0</v>
      </c>
      <c r="AR44" s="67">
        <v>0</v>
      </c>
      <c r="AS44" s="67">
        <v>0</v>
      </c>
      <c r="AT44" s="67">
        <v>0</v>
      </c>
      <c r="AU44" s="68">
        <v>0</v>
      </c>
      <c r="AV44" s="67">
        <v>0</v>
      </c>
      <c r="AW44" s="67">
        <v>0.15000000037252906</v>
      </c>
      <c r="AX44" s="67">
        <v>0.54999999701976798</v>
      </c>
      <c r="AY44" s="67">
        <v>1.0000000298023246</v>
      </c>
      <c r="AZ44" s="67">
        <v>1.5500000119209298</v>
      </c>
      <c r="BA44" s="67">
        <v>2.2000000476837149</v>
      </c>
      <c r="BB44" s="67">
        <v>2.9000000953674299</v>
      </c>
      <c r="BC44" s="67">
        <v>3.6749999523162851</v>
      </c>
      <c r="BD44" s="67">
        <v>4.4500000476837149</v>
      </c>
      <c r="BE44" s="67">
        <v>5.2750000953674299</v>
      </c>
      <c r="BF44" s="67">
        <v>6.1500000953674299</v>
      </c>
      <c r="BG44" s="67">
        <v>7.0250000953674299</v>
      </c>
      <c r="BH44" s="67">
        <v>7.8999998569488552</v>
      </c>
      <c r="BI44" s="66">
        <v>8.8000001907348651</v>
      </c>
    </row>
    <row r="45" spans="13:63">
      <c r="M45" s="17">
        <v>3.7</v>
      </c>
      <c r="N45" s="5">
        <f ca="1">_xll.Export_VarianceSwap_ForwardVariance($F$12:$F$29,$G$12:$G$29,M44,M45,$B$24)</f>
        <v>24.841302761898888</v>
      </c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I45" s="31">
        <v>1</v>
      </c>
      <c r="AJ45" s="65">
        <v>7</v>
      </c>
      <c r="AK45" s="67" t="s">
        <v>307</v>
      </c>
      <c r="AL45" s="65">
        <v>0</v>
      </c>
      <c r="AM45" s="67">
        <v>0</v>
      </c>
      <c r="AN45" s="67">
        <v>0</v>
      </c>
      <c r="AO45" s="67">
        <v>0</v>
      </c>
      <c r="AP45" s="67">
        <v>0</v>
      </c>
      <c r="AQ45" s="67">
        <v>0</v>
      </c>
      <c r="AR45" s="67">
        <v>0</v>
      </c>
      <c r="AS45" s="67">
        <v>0</v>
      </c>
      <c r="AT45" s="67">
        <v>0</v>
      </c>
      <c r="AU45" s="68">
        <v>0</v>
      </c>
      <c r="AV45" s="67">
        <v>5.3250000476837149</v>
      </c>
      <c r="AW45" s="67">
        <v>4.5</v>
      </c>
      <c r="AX45" s="67">
        <v>3.7749999761581448</v>
      </c>
      <c r="AY45" s="67">
        <v>3.2250000238418597</v>
      </c>
      <c r="AZ45" s="67">
        <v>2.75</v>
      </c>
      <c r="BA45" s="67">
        <v>2.3999999761581448</v>
      </c>
      <c r="BB45" s="67">
        <v>2.0500000119209298</v>
      </c>
      <c r="BC45" s="67">
        <v>1.8000000119209298</v>
      </c>
      <c r="BD45" s="67">
        <v>1.5500000119209298</v>
      </c>
      <c r="BE45" s="67">
        <v>1.34999996423721</v>
      </c>
      <c r="BF45" s="67">
        <v>1.1999999880790702</v>
      </c>
      <c r="BG45" s="67">
        <v>1.050000011920929</v>
      </c>
      <c r="BH45" s="67">
        <v>0.8749999701976755</v>
      </c>
      <c r="BI45" s="66">
        <v>0</v>
      </c>
    </row>
    <row r="46" spans="13:63">
      <c r="M46" s="17">
        <v>3.8</v>
      </c>
      <c r="N46" s="5">
        <f ca="1">_xll.Export_VarianceSwap_ForwardVariance($F$12:$F$29,$G$12:$G$29,M45,M46,$B$24)</f>
        <v>24.927837519162843</v>
      </c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I46" s="31">
        <v>-1</v>
      </c>
      <c r="AJ46" s="65"/>
      <c r="AK46" s="67" t="s">
        <v>308</v>
      </c>
      <c r="AL46" s="65">
        <v>0</v>
      </c>
      <c r="AM46" s="67">
        <v>0</v>
      </c>
      <c r="AN46" s="67">
        <v>0</v>
      </c>
      <c r="AO46" s="67">
        <v>0</v>
      </c>
      <c r="AP46" s="67">
        <v>0</v>
      </c>
      <c r="AQ46" s="67">
        <v>0</v>
      </c>
      <c r="AR46" s="67">
        <v>0</v>
      </c>
      <c r="AS46" s="67">
        <v>0</v>
      </c>
      <c r="AT46" s="67">
        <v>0</v>
      </c>
      <c r="AU46" s="68">
        <v>0</v>
      </c>
      <c r="AV46" s="67">
        <v>0.24999999441206455</v>
      </c>
      <c r="AW46" s="67">
        <v>0.24999999441206455</v>
      </c>
      <c r="AX46" s="67">
        <v>0.54999999701976798</v>
      </c>
      <c r="AY46" s="67">
        <v>1.0000000298023246</v>
      </c>
      <c r="AZ46" s="67">
        <v>1.5500000119209298</v>
      </c>
      <c r="BA46" s="67">
        <v>2.1499999761581452</v>
      </c>
      <c r="BB46" s="67">
        <v>2.8499999046325701</v>
      </c>
      <c r="BC46" s="67">
        <v>3.5750000476837149</v>
      </c>
      <c r="BD46" s="67">
        <v>4.3249999284744298</v>
      </c>
      <c r="BE46" s="67">
        <v>5.1499998569488552</v>
      </c>
      <c r="BF46" s="67">
        <v>5.9749999046325701</v>
      </c>
      <c r="BG46" s="67">
        <v>6.8250000476837149</v>
      </c>
      <c r="BH46" s="67">
        <v>7.6749999523162851</v>
      </c>
      <c r="BI46" s="66">
        <v>0</v>
      </c>
    </row>
    <row r="47" spans="13:63">
      <c r="M47" s="17">
        <v>3.9</v>
      </c>
      <c r="N47" s="5">
        <f ca="1">_xll.Export_VarianceSwap_ForwardVariance($F$12:$F$29,$G$12:$G$29,M46,M47,$B$24)</f>
        <v>25.00846752398056</v>
      </c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I47" s="31">
        <v>1</v>
      </c>
      <c r="AJ47" s="65">
        <v>8</v>
      </c>
      <c r="AK47" s="67" t="s">
        <v>307</v>
      </c>
      <c r="AL47" s="65">
        <v>0</v>
      </c>
      <c r="AM47" s="67">
        <v>0</v>
      </c>
      <c r="AN47" s="67">
        <v>0</v>
      </c>
      <c r="AO47" s="67">
        <v>0</v>
      </c>
      <c r="AP47" s="67">
        <v>0</v>
      </c>
      <c r="AQ47" s="67">
        <v>0</v>
      </c>
      <c r="AR47" s="67">
        <v>0</v>
      </c>
      <c r="AS47" s="67">
        <v>0</v>
      </c>
      <c r="AT47" s="67">
        <v>0</v>
      </c>
      <c r="AU47" s="68">
        <v>0</v>
      </c>
      <c r="AV47" s="67">
        <v>5.6999998092651403</v>
      </c>
      <c r="AW47" s="67">
        <v>4.875</v>
      </c>
      <c r="AX47" s="67">
        <v>4.1750000715255702</v>
      </c>
      <c r="AY47" s="67">
        <v>3.625</v>
      </c>
      <c r="AZ47" s="67">
        <v>3.1750000715255746</v>
      </c>
      <c r="BA47" s="67">
        <v>2.75</v>
      </c>
      <c r="BB47" s="67">
        <v>2.3999999761581448</v>
      </c>
      <c r="BC47" s="67">
        <v>2.1499999761581452</v>
      </c>
      <c r="BD47" s="67">
        <v>1.8999999761581452</v>
      </c>
      <c r="BE47" s="67">
        <v>1.65000003576279</v>
      </c>
      <c r="BF47" s="67">
        <v>1.5</v>
      </c>
      <c r="BG47" s="67">
        <v>1.3000000119209298</v>
      </c>
      <c r="BH47" s="67">
        <v>0</v>
      </c>
      <c r="BI47" s="66">
        <v>0</v>
      </c>
    </row>
    <row r="48" spans="13:63" ht="15.75" thickBot="1">
      <c r="M48" s="17">
        <v>4</v>
      </c>
      <c r="N48" s="5">
        <f ca="1">_xll.Export_VarianceSwap_ForwardVariance($F$12:$F$29,$G$12:$G$29,M47,M48,$B$24)</f>
        <v>25.078052035804376</v>
      </c>
      <c r="O48" s="94"/>
      <c r="P48" s="94"/>
      <c r="Q48" s="94"/>
      <c r="R48" s="94"/>
      <c r="S48" s="94"/>
      <c r="T48" s="94"/>
      <c r="U48" s="94"/>
      <c r="V48" s="94"/>
      <c r="W48" s="94"/>
      <c r="X48" s="94"/>
      <c r="AB48" s="22"/>
      <c r="AC48" s="22"/>
      <c r="AD48" s="22"/>
      <c r="AI48" s="31">
        <v>-1</v>
      </c>
      <c r="AJ48" s="69"/>
      <c r="AK48" s="71" t="s">
        <v>308</v>
      </c>
      <c r="AL48" s="69">
        <v>0</v>
      </c>
      <c r="AM48" s="71">
        <v>0</v>
      </c>
      <c r="AN48" s="71">
        <v>0</v>
      </c>
      <c r="AO48" s="71">
        <v>0</v>
      </c>
      <c r="AP48" s="71">
        <v>0</v>
      </c>
      <c r="AQ48" s="71">
        <v>0</v>
      </c>
      <c r="AR48" s="71">
        <v>0</v>
      </c>
      <c r="AS48" s="71">
        <v>0</v>
      </c>
      <c r="AT48" s="71">
        <v>0</v>
      </c>
      <c r="AU48" s="71">
        <v>0</v>
      </c>
      <c r="AV48" s="71">
        <v>0.24999999441206455</v>
      </c>
      <c r="AW48" s="71">
        <v>0.35000000894069649</v>
      </c>
      <c r="AX48" s="71">
        <v>0.65000000596046448</v>
      </c>
      <c r="AY48" s="71">
        <v>1.0999999642372109</v>
      </c>
      <c r="AZ48" s="71">
        <v>1.59999996423721</v>
      </c>
      <c r="BA48" s="71">
        <v>2.2000000476837149</v>
      </c>
      <c r="BB48" s="71">
        <v>2.8499999046325701</v>
      </c>
      <c r="BC48" s="71">
        <v>3.5750000476837149</v>
      </c>
      <c r="BD48" s="71">
        <v>4.3249999284744298</v>
      </c>
      <c r="BE48" s="71">
        <v>5.1000001430511448</v>
      </c>
      <c r="BF48" s="71">
        <v>5.9249999523162851</v>
      </c>
      <c r="BG48" s="71">
        <v>6.75</v>
      </c>
      <c r="BH48" s="71">
        <v>0</v>
      </c>
      <c r="BI48" s="70">
        <v>0</v>
      </c>
    </row>
    <row r="49" spans="13:65" ht="15.75" thickBot="1">
      <c r="M49" s="17">
        <v>4.0999999999999996</v>
      </c>
      <c r="N49" s="5">
        <f ca="1">_xll.Export_VarianceSwap_ForwardVariance($F$12:$F$29,$G$12:$G$29,M48,M49,$B$24)</f>
        <v>25.136664107683583</v>
      </c>
      <c r="O49" s="94"/>
      <c r="P49" s="94"/>
      <c r="Q49" s="94"/>
      <c r="R49" s="94"/>
      <c r="S49" s="94"/>
      <c r="T49" s="94"/>
      <c r="U49" s="94"/>
      <c r="V49" s="94"/>
      <c r="W49" s="94"/>
      <c r="X49" s="94"/>
      <c r="AB49" s="22"/>
      <c r="AC49" s="22"/>
      <c r="AD49" s="153"/>
      <c r="AE49" s="82" t="s">
        <v>28</v>
      </c>
      <c r="AF49" s="82" t="s">
        <v>354</v>
      </c>
      <c r="AG49" s="119" t="s">
        <v>346</v>
      </c>
      <c r="AH49" s="82"/>
      <c r="AI49" s="120" t="s">
        <v>347</v>
      </c>
      <c r="AJ49" s="86" t="s">
        <v>349</v>
      </c>
      <c r="AK49" s="87" t="s">
        <v>350</v>
      </c>
      <c r="AL49" s="75" t="s">
        <v>357</v>
      </c>
      <c r="AM49" s="67">
        <v>1</v>
      </c>
      <c r="AN49" s="75" t="s">
        <v>358</v>
      </c>
      <c r="AO49" s="67">
        <v>-1</v>
      </c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</row>
    <row r="50" spans="13:65">
      <c r="M50" s="17">
        <v>4.2</v>
      </c>
      <c r="N50" s="5">
        <f ca="1">_xll.Export_VarianceSwap_ForwardVariance($F$12:$F$29,$G$12:$G$29,M49,M50,$B$24)</f>
        <v>25.184380348819008</v>
      </c>
      <c r="O50" s="94"/>
      <c r="P50" s="94"/>
      <c r="Q50" s="94"/>
      <c r="R50" s="94"/>
      <c r="S50" s="94"/>
      <c r="T50" s="94"/>
      <c r="U50" s="94"/>
      <c r="V50" s="94"/>
      <c r="W50" s="94"/>
      <c r="X50" s="73">
        <f ca="1">AA8</f>
        <v>5.2019164955509928E-2</v>
      </c>
      <c r="AB50" s="154">
        <f ca="1">AB8</f>
        <v>3135</v>
      </c>
      <c r="AC50" s="155">
        <f ca="1">AC8</f>
        <v>-100</v>
      </c>
      <c r="AD50" s="22"/>
      <c r="AE50" s="99">
        <f ca="1">(AF50-$B$7)/365.25</f>
        <v>5.2019164955509928E-2</v>
      </c>
      <c r="AF50" s="111">
        <f ca="1">Z8</f>
        <v>41745</v>
      </c>
      <c r="AG50" s="83">
        <f ca="1">AF8</f>
        <v>17.95</v>
      </c>
      <c r="AH50" s="83"/>
      <c r="AI50" s="109">
        <f ca="1">AG8</f>
        <v>16.414000000000001</v>
      </c>
      <c r="AJ50" s="118"/>
      <c r="AK50" s="118"/>
      <c r="AL50" s="180">
        <f ca="1">_xll.Export_ParabolicVol_VIXLikeOption($F$12:$F$28,$G$12:$G$28,$AJ75,$AE50,AL$38,$B$9,$B$10,$B$11,$B$12,$B$13,$B$14,$B$15,$B$16,$B$17,$B$18,$B$25,$B$19,$B$23,1,$AB$2,$AM$49,$B$24)</f>
        <v>12.599594440433496</v>
      </c>
      <c r="AM50" s="180">
        <f ca="1">_xll.Export_ParabolicVol_VIXLikeOption($F$12:$F$28,$G$12:$G$28,$AJ75,$AE50,AM$38,$B$9,$B$10,$B$11,$B$12,$B$13,$B$14,$B$15,$B$16,$B$17,$B$18,$B$25,$B$19,$B$23,1,$AB$2,$AM$49,$B$24)</f>
        <v>11.59959442580095</v>
      </c>
      <c r="AN50" s="180">
        <f ca="1">_xll.Export_ParabolicVol_VIXLikeOption($F$12:$F$28,$G$12:$G$28,$AJ75,$AE50,AN$38,$B$9,$B$10,$B$11,$B$12,$B$13,$B$14,$B$15,$B$16,$B$17,$B$18,$B$25,$B$19,$B$23,1,$AB$2,$AM$49,$B$24)</f>
        <v>10.599594428729665</v>
      </c>
      <c r="AO50" s="180">
        <f ca="1">_xll.Export_ParabolicVol_VIXLikeOption($F$12:$F$28,$G$12:$G$28,$AJ75,$AE50,AO$38,$B$9,$B$10,$B$11,$B$12,$B$13,$B$14,$B$15,$B$16,$B$17,$B$18,$B$25,$B$19,$B$23,1,$AB$2,$AM$49,$B$24)</f>
        <v>9.5995944296933882</v>
      </c>
      <c r="AP50" s="180">
        <f ca="1">_xll.Export_ParabolicVol_VIXLikeOption($F$12:$F$28,$G$12:$G$28,$AJ75,$AE50,AP$38,$B$9,$B$10,$B$11,$B$12,$B$13,$B$14,$B$15,$B$16,$B$17,$B$18,$B$25,$B$19,$B$23,1,$AB$2,$AM$49,$B$24)</f>
        <v>8.5995945238699107</v>
      </c>
      <c r="AQ50" s="180">
        <f ca="1">_xll.Export_ParabolicVol_VIXLikeOption($F$12:$F$28,$G$12:$G$28,$AJ75,$AE50,AQ$38,$B$9,$B$10,$B$11,$B$12,$B$13,$B$14,$B$15,$B$16,$B$17,$B$18,$B$25,$B$19,$B$23,1,$AB$2,$AM$49,$B$24)</f>
        <v>7.5996062942580043</v>
      </c>
      <c r="AR50" s="103">
        <f ca="1">_xll.Export_ParabolicVol_VIXLikeOption($F$12:$F$28,$G$12:$G$28,$AJ75,$AE50,AR$38,$B$9,$B$10,$B$11,$B$12,$B$13,$B$14,$B$15,$B$16,$B$17,$B$18,$B$25,$B$19,$B$23,1,$AB$2,$AM$49,$B$24)</f>
        <v>6.5999751043800252</v>
      </c>
      <c r="AS50" s="103">
        <f ca="1">_xll.Export_ParabolicVol_VIXLikeOption($F$12:$F$28,$G$12:$G$28,$AJ75,$AE50,AS$38,$B$9,$B$10,$B$11,$B$12,$B$13,$B$14,$B$15,$B$16,$B$17,$B$18,$B$25,$B$19,$B$23,1,$AB$2,$AM$49,$B$24)</f>
        <v>5.6042861110825912</v>
      </c>
      <c r="AT50" s="103">
        <f ca="1">_xll.Export_ParabolicVol_VIXLikeOption($F$12:$F$28,$G$12:$G$28,$AJ75,$AE50,AT$38,$B$9,$B$10,$B$11,$B$12,$B$13,$B$14,$B$15,$B$16,$B$17,$B$18,$B$25,$B$19,$B$23,1,$AB$2,$AM$49,$B$24)</f>
        <v>4.6287250262527317</v>
      </c>
      <c r="AU50" s="103">
        <f ca="1">_xll.Export_ParabolicVol_VIXLikeOption($F$12:$F$28,$G$12:$G$28,$AJ75,$AE50,AU$38,$B$9,$B$10,$B$11,$B$12,$B$13,$B$14,$B$15,$B$16,$B$17,$B$18,$B$25,$B$19,$B$23,1,$AB$2,$AM$49,$B$24)</f>
        <v>3.7104660672355538</v>
      </c>
      <c r="AV50" s="103">
        <f ca="1">_xll.Export_ParabolicVol_VIXLikeOption($F$12:$F$28,$G$12:$G$28,$AJ75,$AE50,AV$38,$B$9,$B$10,$B$11,$B$12,$B$13,$B$14,$B$15,$B$16,$B$17,$B$18,$B$25,$B$19,$B$23,1,$AB$2,$AM$49,$B$24)</f>
        <v>2.8975558506625316</v>
      </c>
      <c r="AW50" s="103">
        <f ca="1">_xll.Export_ParabolicVol_VIXLikeOption($F$12:$F$28,$G$12:$G$28,$AJ75,$AE50,AW$38,$B$9,$B$10,$B$11,$B$12,$B$13,$B$14,$B$15,$B$16,$B$17,$B$18,$B$25,$B$19,$B$23,1,$AB$2,$AM$49,$B$24)</f>
        <v>2.2251151931642874</v>
      </c>
      <c r="AX50" s="103">
        <f ca="1">_xll.Export_ParabolicVol_VIXLikeOption($F$12:$F$28,$G$12:$G$28,$AJ75,$AE50,AX$38,$B$9,$B$10,$B$11,$B$12,$B$13,$B$14,$B$15,$B$16,$B$17,$B$18,$B$25,$B$19,$B$23,1,$AB$2,$AM$49,$B$24)</f>
        <v>1.7014323004815399</v>
      </c>
      <c r="AY50" s="103">
        <f ca="1">_xll.Export_ParabolicVol_VIXLikeOption($F$12:$F$28,$G$12:$G$28,$AJ75,$AE50,AY$38,$B$9,$B$10,$B$11,$B$12,$B$13,$B$14,$B$15,$B$16,$B$17,$B$18,$B$25,$B$19,$B$23,1,$AB$2,$AM$49,$B$24)</f>
        <v>1.3119503734952953</v>
      </c>
      <c r="AZ50" s="103">
        <f ca="1">_xll.Export_ParabolicVol_VIXLikeOption($F$12:$F$28,$G$12:$G$28,$AJ75,$AE50,AZ$38,$B$9,$B$10,$B$11,$B$12,$B$13,$B$14,$B$15,$B$16,$B$17,$B$18,$B$25,$B$19,$B$23,1,$AB$2,$AM$49,$B$24)</f>
        <v>1.0311577272337624</v>
      </c>
      <c r="BA50" s="103">
        <f ca="1">_xll.Export_ParabolicVol_VIXLikeOption($F$12:$F$28,$G$12:$G$28,$AJ75,$AE50,BA$38,$B$9,$B$10,$B$11,$B$12,$B$13,$B$14,$B$15,$B$16,$B$17,$B$18,$B$25,$B$19,$B$23,1,$AB$2,$AM$49,$B$24)</f>
        <v>0.83252637801730733</v>
      </c>
      <c r="BB50" s="103">
        <f ca="1">_xll.Export_ParabolicVol_VIXLikeOption($F$12:$F$28,$G$12:$G$28,$AJ75,$AE50,BB$38,$B$9,$B$10,$B$11,$B$12,$B$13,$B$14,$B$15,$B$16,$B$17,$B$18,$B$25,$B$19,$B$23,1,$AB$2,$AM$49,$B$24)</f>
        <v>0.69351830413221327</v>
      </c>
      <c r="BC50" s="103">
        <f ca="1">_xll.Export_ParabolicVol_VIXLikeOption($F$12:$F$28,$G$12:$G$28,$AJ75,$AE50,BC$38,$B$9,$B$10,$B$11,$B$12,$B$13,$B$14,$B$15,$B$16,$B$17,$B$18,$B$25,$B$19,$B$23,1,$AB$2,$AM$49,$B$24)</f>
        <v>0.59690278300007749</v>
      </c>
      <c r="BD50" s="103">
        <f ca="1">_xll.Export_ParabolicVol_VIXLikeOption($F$12:$F$28,$G$12:$G$28,$AJ75,$AE50,BD$38,$B$9,$B$10,$B$11,$B$12,$B$13,$B$14,$B$15,$B$16,$B$17,$B$18,$B$25,$B$19,$B$23,1,$AB$2,$AM$49,$B$24)</f>
        <v>0.53025196419286857</v>
      </c>
      <c r="BE50" s="103">
        <f ca="1">_xll.Export_ParabolicVol_VIXLikeOption($F$12:$F$28,$G$12:$G$28,$AJ75,$AE50,BE$38,$B$9,$B$10,$B$11,$B$12,$B$13,$B$14,$B$15,$B$16,$B$17,$B$18,$B$25,$B$19,$B$23,1,$AB$2,$AM$49,$B$24)</f>
        <v>0.48487907457779578</v>
      </c>
      <c r="BF50" s="103">
        <f ca="1">_xll.Export_ParabolicVol_VIXLikeOption($F$12:$F$28,$G$12:$G$28,$AJ75,$AE50,BF$38,$B$9,$B$10,$B$11,$B$12,$B$13,$B$14,$B$15,$B$16,$B$17,$B$18,$B$25,$B$19,$B$23,1,$AB$2,$AM$49,$B$24)</f>
        <v>0.45480432235262042</v>
      </c>
      <c r="BG50" s="103">
        <f ca="1">_xll.Export_ParabolicVol_VIXLikeOption($F$12:$F$28,$G$12:$G$28,$AJ75,$AE50,BG$38,$B$9,$B$10,$B$11,$B$12,$B$13,$B$14,$B$15,$B$16,$B$17,$B$18,$B$25,$B$19,$B$23,1,$AB$2,$AM$49,$B$24)</f>
        <v>0.43593272693474466</v>
      </c>
      <c r="BH50" s="103">
        <f ca="1">_xll.Export_ParabolicVol_VIXLikeOption($F$12:$F$28,$G$12:$G$28,$AJ75,$AE50,BH$38,$B$9,$B$10,$B$11,$B$12,$B$13,$B$14,$B$15,$B$16,$B$17,$B$18,$B$25,$B$19,$B$23,1,$AB$2,$AM$49,$B$24)</f>
        <v>0.42545749058469867</v>
      </c>
      <c r="BI50" s="103">
        <f ca="1">_xll.Export_ParabolicVol_VIXLikeOption($F$12:$F$28,$G$12:$G$28,$AJ75,$AE50,BI$38,$B$9,$B$10,$B$11,$B$12,$B$13,$B$14,$B$15,$B$16,$B$17,$B$18,$B$25,$B$19,$B$23,1,$AB$2,$AM$49,$B$24)</f>
        <v>0.42144633125250569</v>
      </c>
    </row>
    <row r="51" spans="13:65">
      <c r="M51" s="17">
        <v>4.3</v>
      </c>
      <c r="N51" s="5">
        <f ca="1">_xll.Export_VarianceSwap_ForwardVariance($F$12:$F$29,$G$12:$G$29,M50,M51,$B$24)</f>
        <v>25.221262600927396</v>
      </c>
      <c r="O51" s="94"/>
      <c r="P51" s="94"/>
      <c r="Q51" s="94"/>
      <c r="R51" s="94"/>
      <c r="S51" s="94"/>
      <c r="T51" s="94"/>
      <c r="U51" s="94"/>
      <c r="V51" s="94"/>
      <c r="W51" s="94"/>
      <c r="X51" s="73">
        <f ca="1">X50</f>
        <v>5.2019164955509928E-2</v>
      </c>
      <c r="AB51" s="156">
        <f ca="1">AB50</f>
        <v>3135</v>
      </c>
      <c r="AC51" s="157">
        <f ca="1">AC50</f>
        <v>-100</v>
      </c>
      <c r="AD51" s="22"/>
      <c r="AE51" s="100"/>
      <c r="AF51" s="113"/>
      <c r="AG51" s="84">
        <f ca="1">AG50</f>
        <v>17.95</v>
      </c>
      <c r="AH51" s="84"/>
      <c r="AI51" s="107">
        <f ca="1">AI50</f>
        <v>16.414000000000001</v>
      </c>
      <c r="AJ51" s="118"/>
      <c r="AK51" s="118"/>
      <c r="AL51" s="180">
        <f ca="1">_xll.Export_ParabolicVol_VIXLikeOption($F$12:$F$28,$G$12:$G$28,$AJ75,$AE50,AL$38,$B$9,$B$10,$B$11,$B$12,$B$13,$B$14,$B$15,$B$16,$B$17,$B$18,$B$25,$B$19,$B$23,1,$AB$2,$AO$49,$B$24)</f>
        <v>-0.35873888720842351</v>
      </c>
      <c r="AM51" s="180">
        <f ca="1">_xll.Export_ParabolicVol_VIXLikeOption($F$12:$F$28,$G$12:$G$28,$AJ75,$AE50,AM$38,$B$9,$B$10,$B$11,$B$12,$B$13,$B$14,$B$15,$B$16,$B$17,$B$18,$B$25,$B$19,$B$23,1,$AB$2,$AO$49,$B$24)</f>
        <v>-0.35873890184096729</v>
      </c>
      <c r="AN51" s="180">
        <f ca="1">_xll.Export_ParabolicVol_VIXLikeOption($F$12:$F$28,$G$12:$G$28,$AJ75,$AE50,AN$38,$B$9,$B$10,$B$11,$B$12,$B$13,$B$14,$B$15,$B$16,$B$17,$B$18,$B$25,$B$19,$B$23,1,$AB$2,$AO$49,$B$24)</f>
        <v>-0.35873889891225169</v>
      </c>
      <c r="AO51" s="180">
        <f ca="1">_xll.Export_ParabolicVol_VIXLikeOption($F$12:$F$28,$G$12:$G$28,$AJ75,$AE50,AO$38,$B$9,$B$10,$B$11,$B$12,$B$13,$B$14,$B$15,$B$16,$B$17,$B$18,$B$25,$B$19,$B$23,1,$AB$2,$AO$49,$B$24)</f>
        <v>-0.35873889794852953</v>
      </c>
      <c r="AP51" s="180">
        <f ca="1">_xll.Export_ParabolicVol_VIXLikeOption($F$12:$F$28,$G$12:$G$28,$AJ75,$AE50,AP$38,$B$9,$B$10,$B$11,$B$12,$B$13,$B$14,$B$15,$B$16,$B$17,$B$18,$B$25,$B$19,$B$23,1,$AB$2,$AO$49,$B$24)</f>
        <v>-0.3587388037720074</v>
      </c>
      <c r="AQ51" s="180">
        <f ca="1">_xll.Export_ParabolicVol_VIXLikeOption($F$12:$F$28,$G$12:$G$28,$AJ75,$AE50,AQ$38,$B$9,$B$10,$B$11,$B$12,$B$13,$B$14,$B$15,$B$16,$B$17,$B$18,$B$25,$B$19,$B$23,1,$AB$2,$AO$49,$B$24)</f>
        <v>-0.35872703338391265</v>
      </c>
      <c r="AR51" s="103">
        <f ca="1">_xll.Export_ParabolicVol_VIXLikeOption($F$12:$F$28,$G$12:$G$28,$AJ75,$AE50,AR$38,$B$9,$B$10,$B$11,$B$12,$B$13,$B$14,$B$15,$B$16,$B$17,$B$18,$B$25,$B$19,$B$23,1,$AB$2,$AO$49,$B$24)</f>
        <v>-0.35835822326189259</v>
      </c>
      <c r="AS51" s="103">
        <f ca="1">_xll.Export_ParabolicVol_VIXLikeOption($F$12:$F$28,$G$12:$G$28,$AJ75,$AE50,AS$38,$B$9,$B$10,$B$11,$B$12,$B$13,$B$14,$B$15,$B$16,$B$17,$B$18,$B$25,$B$19,$B$23,1,$AB$2,$AO$49,$B$24)</f>
        <v>-0.35404721655932714</v>
      </c>
      <c r="AT51" s="103">
        <f ca="1">_xll.Export_ParabolicVol_VIXLikeOption($F$12:$F$28,$G$12:$G$28,$AJ75,$AE50,AT$38,$B$9,$B$10,$B$11,$B$12,$B$13,$B$14,$B$15,$B$16,$B$17,$B$18,$B$25,$B$19,$B$23,1,$AB$2,$AO$49,$B$24)</f>
        <v>-0.32960830138918584</v>
      </c>
      <c r="AU51" s="103">
        <f ca="1">_xll.Export_ParabolicVol_VIXLikeOption($F$12:$F$28,$G$12:$G$28,$AJ75,$AE50,AU$38,$B$9,$B$10,$B$11,$B$12,$B$13,$B$14,$B$15,$B$16,$B$17,$B$18,$B$25,$B$19,$B$23,1,$AB$2,$AO$49,$B$24)</f>
        <v>-0.24786726040636267</v>
      </c>
      <c r="AV51" s="103">
        <f ca="1">_xll.Export_ParabolicVol_VIXLikeOption($F$12:$F$28,$G$12:$G$28,$AJ75,$AE50,AV$38,$B$9,$B$10,$B$11,$B$12,$B$13,$B$14,$B$15,$B$16,$B$17,$B$18,$B$25,$B$19,$B$23,1,$AB$2,$AO$49,$B$24)</f>
        <v>-6.0777476979386597E-2</v>
      </c>
      <c r="AW51" s="103">
        <f ca="1">_xll.Export_ParabolicVol_VIXLikeOption($F$12:$F$28,$G$12:$G$28,$AJ75,$AE50,AW$38,$B$9,$B$10,$B$11,$B$12,$B$13,$B$14,$B$15,$B$16,$B$17,$B$18,$B$25,$B$19,$B$23,1,$AB$2,$AO$49,$B$24)</f>
        <v>0.26678186552237004</v>
      </c>
      <c r="AX51" s="103">
        <f ca="1">_xll.Export_ParabolicVol_VIXLikeOption($F$12:$F$28,$G$12:$G$28,$AJ75,$AE50,AX$38,$B$9,$B$10,$B$11,$B$12,$B$13,$B$14,$B$15,$B$16,$B$17,$B$18,$B$25,$B$19,$B$23,1,$AB$2,$AO$49,$B$24)</f>
        <v>0.74309897283962345</v>
      </c>
      <c r="AY51" s="103">
        <f ca="1">_xll.Export_ParabolicVol_VIXLikeOption($F$12:$F$28,$G$12:$G$28,$AJ75,$AE50,AY$38,$B$9,$B$10,$B$11,$B$12,$B$13,$B$14,$B$15,$B$16,$B$17,$B$18,$B$25,$B$19,$B$23,1,$AB$2,$AO$49,$B$24)</f>
        <v>1.3536170458533769</v>
      </c>
      <c r="AZ51" s="103">
        <f ca="1">_xll.Export_ParabolicVol_VIXLikeOption($F$12:$F$28,$G$12:$G$28,$AJ75,$AE50,AZ$38,$B$9,$B$10,$B$11,$B$12,$B$13,$B$14,$B$15,$B$16,$B$17,$B$18,$B$25,$B$19,$B$23,1,$AB$2,$AO$49,$B$24)</f>
        <v>2.0728243995918452</v>
      </c>
      <c r="BA51" s="103">
        <f ca="1">_xll.Export_ParabolicVol_VIXLikeOption($F$12:$F$28,$G$12:$G$28,$AJ75,$AE50,BA$38,$B$9,$B$10,$B$11,$B$12,$B$13,$B$14,$B$15,$B$16,$B$17,$B$18,$B$25,$B$19,$B$23,1,$AB$2,$AO$49,$B$24)</f>
        <v>2.8741930503753905</v>
      </c>
      <c r="BB51" s="103">
        <f ca="1">_xll.Export_ParabolicVol_VIXLikeOption($F$12:$F$28,$G$12:$G$28,$AJ75,$AE50,BB$38,$B$9,$B$10,$B$11,$B$12,$B$13,$B$14,$B$15,$B$16,$B$17,$B$18,$B$25,$B$19,$B$23,1,$AB$2,$AO$49,$B$24)</f>
        <v>3.7351849764902947</v>
      </c>
      <c r="BC51" s="103">
        <f ca="1">_xll.Export_ParabolicVol_VIXLikeOption($F$12:$F$28,$G$12:$G$28,$AJ75,$AE50,BC$38,$B$9,$B$10,$B$11,$B$12,$B$13,$B$14,$B$15,$B$16,$B$17,$B$18,$B$25,$B$19,$B$23,1,$AB$2,$AO$49,$B$24)</f>
        <v>4.6385694553581605</v>
      </c>
      <c r="BD51" s="103">
        <f ca="1">_xll.Export_ParabolicVol_VIXLikeOption($F$12:$F$28,$G$12:$G$28,$AJ75,$AE50,BD$38,$B$9,$B$10,$B$11,$B$12,$B$13,$B$14,$B$15,$B$16,$B$17,$B$18,$B$25,$B$19,$B$23,1,$AB$2,$AO$49,$B$24)</f>
        <v>5.5719186365509517</v>
      </c>
      <c r="BE51" s="103">
        <f ca="1">_xll.Export_ParabolicVol_VIXLikeOption($F$12:$F$28,$G$12:$G$28,$AJ75,$AE50,BE$38,$B$9,$B$10,$B$11,$B$12,$B$13,$B$14,$B$15,$B$16,$B$17,$B$18,$B$25,$B$19,$B$23,1,$AB$2,$AO$49,$B$24)</f>
        <v>6.5265457469358772</v>
      </c>
      <c r="BF51" s="103">
        <f ca="1">_xll.Export_ParabolicVol_VIXLikeOption($F$12:$F$28,$G$12:$G$28,$AJ75,$AE50,BF$38,$B$9,$B$10,$B$11,$B$12,$B$13,$B$14,$B$15,$B$16,$B$17,$B$18,$B$25,$B$19,$B$23,1,$AB$2,$AO$49,$B$24)</f>
        <v>7.4964709947107018</v>
      </c>
      <c r="BG51" s="103">
        <f ca="1">_xll.Export_ParabolicVol_VIXLikeOption($F$12:$F$28,$G$12:$G$28,$AJ75,$AE50,BG$38,$B$9,$B$10,$B$11,$B$12,$B$13,$B$14,$B$15,$B$16,$B$17,$B$18,$B$25,$B$19,$B$23,1,$AB$2,$AO$49,$B$24)</f>
        <v>8.4775993992928278</v>
      </c>
      <c r="BH51" s="103">
        <f ca="1">_xll.Export_ParabolicVol_VIXLikeOption($F$12:$F$28,$G$12:$G$28,$AJ75,$AE50,BH$38,$B$9,$B$10,$B$11,$B$12,$B$13,$B$14,$B$15,$B$16,$B$17,$B$18,$B$25,$B$19,$B$23,1,$AB$2,$AO$49,$B$24)</f>
        <v>9.4671241629427829</v>
      </c>
      <c r="BI51" s="103">
        <f ca="1">_xll.Export_ParabolicVol_VIXLikeOption($F$12:$F$28,$G$12:$G$28,$AJ75,$AE50,BI$38,$B$9,$B$10,$B$11,$B$12,$B$13,$B$14,$B$15,$B$16,$B$17,$B$18,$B$25,$B$19,$B$23,1,$AB$2,$AO$49,$B$24)</f>
        <v>10.463113003610591</v>
      </c>
    </row>
    <row r="52" spans="13:65">
      <c r="M52" s="17">
        <v>4.4000000000000004</v>
      </c>
      <c r="N52" s="5">
        <f ca="1">_xll.Export_VarianceSwap_ForwardVariance($F$12:$F$29,$G$12:$G$29,M51,M52,$B$24)</f>
        <v>25.247358344099297</v>
      </c>
      <c r="O52" s="94"/>
      <c r="P52" s="94"/>
      <c r="Q52" s="94"/>
      <c r="R52" s="94"/>
      <c r="S52" s="94"/>
      <c r="T52" s="94"/>
      <c r="U52" s="94"/>
      <c r="V52" s="94"/>
      <c r="W52" s="94"/>
      <c r="X52" s="73">
        <f ca="1">AA9</f>
        <v>0.14784394250513347</v>
      </c>
      <c r="AB52" s="156">
        <f ca="1">AB9</f>
        <v>3103</v>
      </c>
      <c r="AC52" s="157">
        <f ca="1">AC9</f>
        <v>-100</v>
      </c>
      <c r="AD52" s="22"/>
      <c r="AE52" s="99">
        <f ca="1">(AF52-$B$7)/365.25</f>
        <v>0.14784394250513347</v>
      </c>
      <c r="AF52" s="111">
        <f ca="1">Z9</f>
        <v>41780</v>
      </c>
      <c r="AG52" s="84">
        <f ca="1">AF9</f>
        <v>19.350000000000001</v>
      </c>
      <c r="AH52" s="84"/>
      <c r="AI52" s="107">
        <f ca="1">AG9</f>
        <v>17.083200000000001</v>
      </c>
      <c r="AJ52" s="118"/>
      <c r="AK52" s="118"/>
      <c r="AL52" s="180">
        <f ca="1">_xll.Export_ParabolicVol_VIXLikeOption($F$12:$F$28,$G$12:$G$28,$AJ77,$AE52,AL$38,$B$9,$B$10,$B$11,$B$12,$B$13,$B$14,$B$15,$B$16,$B$17,$B$18,$B$25,$B$19,$B$23,1,$AB$2,$AM$49,$B$24)</f>
        <v>13.426080541355534</v>
      </c>
      <c r="AM52" s="180">
        <f ca="1">_xll.Export_ParabolicVol_VIXLikeOption($F$12:$F$28,$G$12:$G$28,$AJ77,$AE52,AM$38,$B$9,$B$10,$B$11,$B$12,$B$13,$B$14,$B$15,$B$16,$B$17,$B$18,$B$25,$B$19,$B$23,1,$AB$2,$AM$49,$B$24)</f>
        <v>12.426080550134824</v>
      </c>
      <c r="AN52" s="180">
        <f ca="1">_xll.Export_ParabolicVol_VIXLikeOption($F$12:$F$28,$G$12:$G$28,$AJ77,$AE52,AN$38,$B$9,$B$10,$B$11,$B$12,$B$13,$B$14,$B$15,$B$16,$B$17,$B$18,$B$25,$B$19,$B$23,1,$AB$2,$AM$49,$B$24)</f>
        <v>11.42608129724314</v>
      </c>
      <c r="AO52" s="180">
        <f ca="1">_xll.Export_ParabolicVol_VIXLikeOption($F$12:$F$28,$G$12:$G$28,$AJ77,$AE52,AO$38,$B$9,$B$10,$B$11,$B$12,$B$13,$B$14,$B$15,$B$16,$B$17,$B$18,$B$25,$B$19,$B$23,1,$AB$2,$AM$49,$B$24)</f>
        <v>10.426110436504352</v>
      </c>
      <c r="AP52" s="180">
        <f ca="1">_xll.Export_ParabolicVol_VIXLikeOption($F$12:$F$28,$G$12:$G$28,$AJ77,$AE52,AP$38,$B$9,$B$10,$B$11,$B$12,$B$13,$B$14,$B$15,$B$16,$B$17,$B$18,$B$25,$B$19,$B$23,1,$AB$2,$AM$49,$B$24)</f>
        <v>9.4265544901819567</v>
      </c>
      <c r="AQ52" s="180">
        <f ca="1">_xll.Export_ParabolicVol_VIXLikeOption($F$12:$F$28,$G$12:$G$28,$AJ77,$AE52,AQ$38,$B$9,$B$10,$B$11,$B$12,$B$13,$B$14,$B$15,$B$16,$B$17,$B$18,$B$25,$B$19,$B$23,1,$AB$2,$AM$49,$B$24)</f>
        <v>8.4299309545700911</v>
      </c>
      <c r="AR52" s="180">
        <f ca="1">_xll.Export_ParabolicVol_VIXLikeOption($F$12:$F$28,$G$12:$G$28,$AJ77,$AE52,AR$38,$B$9,$B$10,$B$11,$B$12,$B$13,$B$14,$B$15,$B$16,$B$17,$B$18,$B$25,$B$19,$B$23,1,$AB$2,$AM$49,$B$24)</f>
        <v>7.4451821410926131</v>
      </c>
      <c r="AS52" s="103">
        <f ca="1">_xll.Export_ParabolicVol_VIXLikeOption($F$12:$F$28,$G$12:$G$28,$AJ77,$AE52,AS$38,$B$9,$B$10,$B$11,$B$12,$B$13,$B$14,$B$15,$B$16,$B$17,$B$18,$B$25,$B$19,$B$23,1,$AB$2,$AM$49,$B$24)</f>
        <v>6.4917632260588638</v>
      </c>
      <c r="AT52" s="103">
        <f ca="1">_xll.Export_ParabolicVol_VIXLikeOption($F$12:$F$28,$G$12:$G$28,$AJ77,$AE52,AT$38,$B$9,$B$10,$B$11,$B$12,$B$13,$B$14,$B$15,$B$16,$B$17,$B$18,$B$25,$B$19,$B$23,1,$AB$2,$AM$49,$B$24)</f>
        <v>5.5978670230220189</v>
      </c>
      <c r="AU52" s="103">
        <f ca="1">_xll.Export_ParabolicVol_VIXLikeOption($F$12:$F$28,$G$12:$G$28,$AJ77,$AE52,AU$38,$B$9,$B$10,$B$11,$B$12,$B$13,$B$14,$B$15,$B$16,$B$17,$B$18,$B$25,$B$19,$B$23,1,$AB$2,$AM$49,$B$24)</f>
        <v>4.7920671281346259</v>
      </c>
      <c r="AV52" s="103">
        <f ca="1">_xll.Export_ParabolicVol_VIXLikeOption($F$12:$F$28,$G$12:$G$28,$AJ77,$AE52,AV$38,$B$9,$B$10,$B$11,$B$12,$B$13,$B$14,$B$15,$B$16,$B$17,$B$18,$B$25,$B$19,$B$23,1,$AB$2,$AM$49,$B$24)</f>
        <v>4.0943197234665769</v>
      </c>
      <c r="AW52" s="103">
        <f ca="1">_xll.Export_ParabolicVol_VIXLikeOption($F$12:$F$28,$G$12:$G$28,$AJ77,$AE52,AW$38,$B$9,$B$10,$B$11,$B$12,$B$13,$B$14,$B$15,$B$16,$B$17,$B$18,$B$25,$B$19,$B$23,1,$AB$2,$AM$49,$B$24)</f>
        <v>3.5118439222502817</v>
      </c>
      <c r="AX52" s="103">
        <f ca="1">_xll.Export_ParabolicVol_VIXLikeOption($F$12:$F$28,$G$12:$G$28,$AJ77,$AE52,AX$38,$B$9,$B$10,$B$11,$B$12,$B$13,$B$14,$B$15,$B$16,$B$17,$B$18,$B$25,$B$19,$B$23,1,$AB$2,$AM$49,$B$24)</f>
        <v>3.0404349710206544</v>
      </c>
      <c r="AY52" s="103">
        <f ca="1">_xll.Export_ParabolicVol_VIXLikeOption($F$12:$F$28,$G$12:$G$28,$AJ77,$AE52,AY$38,$B$9,$B$10,$B$11,$B$12,$B$13,$B$14,$B$15,$B$16,$B$17,$B$18,$B$25,$B$19,$B$23,1,$AB$2,$AM$49,$B$24)</f>
        <v>2.6685413632104931</v>
      </c>
      <c r="AZ52" s="103">
        <f ca="1">_xll.Export_ParabolicVol_VIXLikeOption($F$12:$F$28,$G$12:$G$28,$AJ77,$AE52,AZ$38,$B$9,$B$10,$B$11,$B$12,$B$13,$B$14,$B$15,$B$16,$B$17,$B$18,$B$25,$B$19,$B$23,1,$AB$2,$AM$49,$B$24)</f>
        <v>2.3814202038749821</v>
      </c>
      <c r="BA52" s="103">
        <f ca="1">_xll.Export_ParabolicVol_VIXLikeOption($F$12:$F$28,$G$12:$G$28,$AJ77,$AE52,BA$38,$B$9,$B$10,$B$11,$B$12,$B$13,$B$14,$B$15,$B$16,$B$17,$B$18,$B$25,$B$19,$B$23,1,$AB$2,$AM$49,$B$24)</f>
        <v>2.1641415467909924</v>
      </c>
      <c r="BB52" s="103">
        <f ca="1">_xll.Export_ParabolicVol_VIXLikeOption($F$12:$F$28,$G$12:$G$28,$AJ77,$AE52,BB$38,$B$9,$B$10,$B$11,$B$12,$B$13,$B$14,$B$15,$B$16,$B$17,$B$18,$B$25,$B$19,$B$23,1,$AB$2,$AM$49,$B$24)</f>
        <v>2.0032292552683866</v>
      </c>
      <c r="BC52" s="103">
        <f ca="1">_xll.Export_ParabolicVol_VIXLikeOption($F$12:$F$28,$G$12:$G$28,$AJ77,$AE52,BC$38,$B$9,$B$10,$B$11,$B$12,$B$13,$B$14,$B$15,$B$16,$B$17,$B$18,$B$25,$B$19,$B$23,1,$AB$2,$AM$49,$B$24)</f>
        <v>1.8873185330629441</v>
      </c>
      <c r="BD52" s="103">
        <f ca="1">_xll.Export_ParabolicVol_VIXLikeOption($F$12:$F$28,$G$12:$G$28,$AJ77,$AE52,BD$38,$B$9,$B$10,$B$11,$B$12,$B$13,$B$14,$B$15,$B$16,$B$17,$B$18,$B$25,$B$19,$B$23,1,$AB$2,$AM$49,$B$24)</f>
        <v>1.8072145640649295</v>
      </c>
      <c r="BE52" s="103">
        <f ca="1">_xll.Export_ParabolicVol_VIXLikeOption($F$12:$F$28,$G$12:$G$28,$AJ77,$AE52,BE$38,$B$9,$B$10,$B$11,$B$12,$B$13,$B$14,$B$15,$B$16,$B$17,$B$18,$B$25,$B$19,$B$23,1,$AB$2,$AM$49,$B$24)</f>
        <v>1.7556642497259054</v>
      </c>
      <c r="BF52" s="103">
        <f ca="1">_xll.Export_ParabolicVol_VIXLikeOption($F$12:$F$28,$G$12:$G$28,$AJ77,$AE52,BF$38,$B$9,$B$10,$B$11,$B$12,$B$13,$B$14,$B$15,$B$16,$B$17,$B$18,$B$25,$B$19,$B$23,1,$AB$2,$AM$49,$B$24)</f>
        <v>1.7270301862910362</v>
      </c>
      <c r="BG52" s="103">
        <f ca="1">_xll.Export_ParabolicVol_VIXLikeOption($F$12:$F$28,$G$12:$G$28,$AJ77,$AE52,BG$38,$B$9,$B$10,$B$11,$B$12,$B$13,$B$14,$B$15,$B$16,$B$17,$B$18,$B$25,$B$19,$B$23,1,$AB$2,$AM$49,$B$24)</f>
        <v>1.7169595392741648</v>
      </c>
      <c r="BH52" s="103">
        <f ca="1">_xll.Export_ParabolicVol_VIXLikeOption($F$12:$F$28,$G$12:$G$28,$AJ77,$AE52,BH$38,$B$9,$B$10,$B$11,$B$12,$B$13,$B$14,$B$15,$B$16,$B$17,$B$18,$B$25,$B$19,$B$23,1,$AB$2,$AM$49,$B$24)</f>
        <v>1.7220972699143688</v>
      </c>
      <c r="BI52" s="103">
        <f ca="1">_xll.Export_ParabolicVol_VIXLikeOption($F$12:$F$28,$G$12:$G$28,$AJ77,$AE52,BI$38,$B$9,$B$10,$B$11,$B$12,$B$13,$B$14,$B$15,$B$16,$B$17,$B$18,$B$25,$B$19,$B$23,1,$AB$2,$AM$49,$B$24)</f>
        <v>1.7398502138571204</v>
      </c>
    </row>
    <row r="53" spans="13:65">
      <c r="M53" s="17">
        <v>4.5</v>
      </c>
      <c r="N53" s="5">
        <f ca="1">_xll.Export_VarianceSwap_ForwardVariance($F$12:$F$29,$G$12:$G$29,M52,M53,$B$24)</f>
        <v>25.262701004945402</v>
      </c>
      <c r="O53" s="94"/>
      <c r="P53" s="94"/>
      <c r="Q53" s="94"/>
      <c r="R53" s="94"/>
      <c r="S53" s="94"/>
      <c r="T53" s="94"/>
      <c r="U53" s="94"/>
      <c r="V53" s="94"/>
      <c r="W53" s="94"/>
      <c r="X53" s="73">
        <f ca="1">X52</f>
        <v>0.14784394250513347</v>
      </c>
      <c r="AB53" s="156">
        <f ca="1">AB52</f>
        <v>3103</v>
      </c>
      <c r="AC53" s="157">
        <f ca="1">AC52</f>
        <v>-100</v>
      </c>
      <c r="AD53" s="22"/>
      <c r="AE53" s="100"/>
      <c r="AF53" s="113"/>
      <c r="AG53" s="84">
        <f ca="1">AG52</f>
        <v>19.350000000000001</v>
      </c>
      <c r="AH53" s="84"/>
      <c r="AI53" s="107">
        <f ca="1">AI52</f>
        <v>17.083200000000001</v>
      </c>
      <c r="AJ53" s="118"/>
      <c r="AK53" s="118"/>
      <c r="AL53" s="180">
        <f ca="1">_xll.Export_ParabolicVol_VIXLikeOption($F$12:$F$28,$G$12:$G$28,$AJ77,$AE52,AL$38,$B$9,$B$10,$B$11,$B$12,$B$13,$B$14,$B$15,$B$16,$B$17,$B$18,$B$25,$B$19,$B$23,1,$AB$2,$AO$49,$B$24)</f>
        <v>-0.89009595191314461</v>
      </c>
      <c r="AM53" s="180">
        <f ca="1">_xll.Export_ParabolicVol_VIXLikeOption($F$12:$F$28,$G$12:$G$28,$AJ77,$AE52,AM$38,$B$9,$B$10,$B$11,$B$12,$B$13,$B$14,$B$15,$B$16,$B$17,$B$18,$B$25,$B$19,$B$23,1,$AB$2,$AO$49,$B$24)</f>
        <v>-0.89009594313385487</v>
      </c>
      <c r="AN53" s="180">
        <f ca="1">_xll.Export_ParabolicVol_VIXLikeOption($F$12:$F$28,$G$12:$G$28,$AJ77,$AE52,AN$38,$B$9,$B$10,$B$11,$B$12,$B$13,$B$14,$B$15,$B$16,$B$17,$B$18,$B$25,$B$19,$B$23,1,$AB$2,$AO$49,$B$24)</f>
        <v>-0.89009519602553655</v>
      </c>
      <c r="AO53" s="180">
        <f ca="1">_xll.Export_ParabolicVol_VIXLikeOption($F$12:$F$28,$G$12:$G$28,$AJ77,$AE52,AO$38,$B$9,$B$10,$B$11,$B$12,$B$13,$B$14,$B$15,$B$16,$B$17,$B$18,$B$25,$B$19,$B$23,1,$AB$2,$AO$49,$B$24)</f>
        <v>-0.89006605676432571</v>
      </c>
      <c r="AP53" s="180">
        <f ca="1">_xll.Export_ParabolicVol_VIXLikeOption($F$12:$F$28,$G$12:$G$28,$AJ77,$AE52,AP$38,$B$9,$B$10,$B$11,$B$12,$B$13,$B$14,$B$15,$B$16,$B$17,$B$18,$B$25,$B$19,$B$23,1,$AB$2,$AO$49,$B$24)</f>
        <v>-0.88962200308672079</v>
      </c>
      <c r="AQ53" s="180">
        <f ca="1">_xll.Export_ParabolicVol_VIXLikeOption($F$12:$F$28,$G$12:$G$28,$AJ77,$AE52,AQ$38,$B$9,$B$10,$B$11,$B$12,$B$13,$B$14,$B$15,$B$16,$B$17,$B$18,$B$25,$B$19,$B$23,1,$AB$2,$AO$49,$B$24)</f>
        <v>-0.88624553869858658</v>
      </c>
      <c r="AR53" s="180">
        <f ca="1">_xll.Export_ParabolicVol_VIXLikeOption($F$12:$F$28,$G$12:$G$28,$AJ77,$AE52,AR$38,$B$9,$B$10,$B$11,$B$12,$B$13,$B$14,$B$15,$B$16,$B$17,$B$18,$B$25,$B$19,$B$23,1,$AB$2,$AO$49,$B$24)</f>
        <v>-0.87099435217606458</v>
      </c>
      <c r="AS53" s="103">
        <f ca="1">_xll.Export_ParabolicVol_VIXLikeOption($F$12:$F$28,$G$12:$G$28,$AJ77,$AE52,AS$38,$B$9,$B$10,$B$11,$B$12,$B$13,$B$14,$B$15,$B$16,$B$17,$B$18,$B$25,$B$19,$B$23,1,$AB$2,$AO$49,$B$24)</f>
        <v>-0.82441326720981423</v>
      </c>
      <c r="AT53" s="103">
        <f ca="1">_xll.Export_ParabolicVol_VIXLikeOption($F$12:$F$28,$G$12:$G$28,$AJ77,$AE52,AT$38,$B$9,$B$10,$B$11,$B$12,$B$13,$B$14,$B$15,$B$16,$B$17,$B$18,$B$25,$B$19,$B$23,1,$AB$2,$AO$49,$B$24)</f>
        <v>-0.71830947024665792</v>
      </c>
      <c r="AU53" s="103">
        <f ca="1">_xll.Export_ParabolicVol_VIXLikeOption($F$12:$F$28,$G$12:$G$28,$AJ77,$AE52,AU$38,$B$9,$B$10,$B$11,$B$12,$B$13,$B$14,$B$15,$B$16,$B$17,$B$18,$B$25,$B$19,$B$23,1,$AB$2,$AO$49,$B$24)</f>
        <v>-0.52410936513405049</v>
      </c>
      <c r="AV53" s="103">
        <f ca="1">_xll.Export_ParabolicVol_VIXLikeOption($F$12:$F$28,$G$12:$G$28,$AJ77,$AE52,AV$38,$B$9,$B$10,$B$11,$B$12,$B$13,$B$14,$B$15,$B$16,$B$17,$B$18,$B$25,$B$19,$B$23,1,$AB$2,$AO$49,$B$24)</f>
        <v>-0.22185676980210137</v>
      </c>
      <c r="AW53" s="103">
        <f ca="1">_xll.Export_ParabolicVol_VIXLikeOption($F$12:$F$28,$G$12:$G$28,$AJ77,$AE52,AW$38,$B$9,$B$10,$B$11,$B$12,$B$13,$B$14,$B$15,$B$16,$B$17,$B$18,$B$25,$B$19,$B$23,1,$AB$2,$AO$49,$B$24)</f>
        <v>0.19566742898160447</v>
      </c>
      <c r="AX53" s="103">
        <f ca="1">_xll.Export_ParabolicVol_VIXLikeOption($F$12:$F$28,$G$12:$G$28,$AJ77,$AE52,AX$38,$B$9,$B$10,$B$11,$B$12,$B$13,$B$14,$B$15,$B$16,$B$17,$B$18,$B$25,$B$19,$B$23,1,$AB$2,$AO$49,$B$24)</f>
        <v>0.72425847775197805</v>
      </c>
      <c r="AY53" s="103">
        <f ca="1">_xll.Export_ParabolicVol_VIXLikeOption($F$12:$F$28,$G$12:$G$28,$AJ77,$AE52,AY$38,$B$9,$B$10,$B$11,$B$12,$B$13,$B$14,$B$15,$B$16,$B$17,$B$18,$B$25,$B$19,$B$23,1,$AB$2,$AO$49,$B$24)</f>
        <v>1.3523648699418147</v>
      </c>
      <c r="AZ53" s="103">
        <f ca="1">_xll.Export_ParabolicVol_VIXLikeOption($F$12:$F$28,$G$12:$G$28,$AJ77,$AE52,AZ$38,$B$9,$B$10,$B$11,$B$12,$B$13,$B$14,$B$15,$B$16,$B$17,$B$18,$B$25,$B$19,$B$23,1,$AB$2,$AO$49,$B$24)</f>
        <v>2.0652437106063046</v>
      </c>
      <c r="BA53" s="103">
        <f ca="1">_xll.Export_ParabolicVol_VIXLikeOption($F$12:$F$28,$G$12:$G$28,$AJ77,$AE52,BA$38,$B$9,$B$10,$B$11,$B$12,$B$13,$B$14,$B$15,$B$16,$B$17,$B$18,$B$25,$B$19,$B$23,1,$AB$2,$AO$49,$B$24)</f>
        <v>2.8479650535223158</v>
      </c>
      <c r="BB53" s="103">
        <f ca="1">_xll.Export_ParabolicVol_VIXLikeOption($F$12:$F$28,$G$12:$G$28,$AJ77,$AE52,BB$38,$B$9,$B$10,$B$11,$B$12,$B$13,$B$14,$B$15,$B$16,$B$17,$B$18,$B$25,$B$19,$B$23,1,$AB$2,$AO$49,$B$24)</f>
        <v>3.6870527619997082</v>
      </c>
      <c r="BC53" s="103">
        <f ca="1">_xll.Export_ParabolicVol_VIXLikeOption($F$12:$F$28,$G$12:$G$28,$AJ77,$AE52,BC$38,$B$9,$B$10,$B$11,$B$12,$B$13,$B$14,$B$15,$B$16,$B$17,$B$18,$B$25,$B$19,$B$23,1,$AB$2,$AO$49,$B$24)</f>
        <v>4.5711420397942666</v>
      </c>
      <c r="BD53" s="103">
        <f ca="1">_xll.Export_ParabolicVol_VIXLikeOption($F$12:$F$28,$G$12:$G$28,$AJ77,$AE52,BD$38,$B$9,$B$10,$B$11,$B$12,$B$13,$B$14,$B$15,$B$16,$B$17,$B$18,$B$25,$B$19,$B$23,1,$AB$2,$AO$49,$B$24)</f>
        <v>5.4910380707962529</v>
      </c>
      <c r="BE53" s="103">
        <f ca="1">_xll.Export_ParabolicVol_VIXLikeOption($F$12:$F$28,$G$12:$G$28,$AJ77,$AE52,BE$38,$B$9,$B$10,$B$11,$B$12,$B$13,$B$14,$B$15,$B$16,$B$17,$B$18,$B$25,$B$19,$B$23,1,$AB$2,$AO$49,$B$24)</f>
        <v>6.4394877564572264</v>
      </c>
      <c r="BF53" s="103">
        <f ca="1">_xll.Export_ParabolicVol_VIXLikeOption($F$12:$F$28,$G$12:$G$28,$AJ77,$AE52,BF$38,$B$9,$B$10,$B$11,$B$12,$B$13,$B$14,$B$15,$B$16,$B$17,$B$18,$B$25,$B$19,$B$23,1,$AB$2,$AO$49,$B$24)</f>
        <v>7.4108536930223599</v>
      </c>
      <c r="BG53" s="103">
        <f ca="1">_xll.Export_ParabolicVol_VIXLikeOption($F$12:$F$28,$G$12:$G$28,$AJ77,$AE52,BG$38,$B$9,$B$10,$B$11,$B$12,$B$13,$B$14,$B$15,$B$16,$B$17,$B$18,$B$25,$B$19,$B$23,1,$AB$2,$AO$49,$B$24)</f>
        <v>8.4007830460054898</v>
      </c>
      <c r="BH53" s="103">
        <f ca="1">_xll.Export_ParabolicVol_VIXLikeOption($F$12:$F$28,$G$12:$G$28,$AJ77,$AE52,BH$38,$B$9,$B$10,$B$11,$B$12,$B$13,$B$14,$B$15,$B$16,$B$17,$B$18,$B$25,$B$19,$B$23,1,$AB$2,$AO$49,$B$24)</f>
        <v>9.4059207766456936</v>
      </c>
      <c r="BI53" s="103">
        <f ca="1">_xll.Export_ParabolicVol_VIXLikeOption($F$12:$F$28,$G$12:$G$28,$AJ77,$AE52,BI$38,$B$9,$B$10,$B$11,$B$12,$B$13,$B$14,$B$15,$B$16,$B$17,$B$18,$B$25,$B$19,$B$23,1,$AB$2,$AO$49,$B$24)</f>
        <v>10.423673720588447</v>
      </c>
    </row>
    <row r="54" spans="13:65">
      <c r="M54" s="17">
        <v>4.5999999999999996</v>
      </c>
      <c r="N54" s="5">
        <f ca="1">_xll.Export_VarianceSwap_ForwardVariance($F$12:$F$29,$G$12:$G$29,M53,M54,$B$24)</f>
        <v>25.267310171734859</v>
      </c>
      <c r="O54" s="94"/>
      <c r="P54" s="94"/>
      <c r="Q54" s="94"/>
      <c r="R54" s="94"/>
      <c r="S54" s="94"/>
      <c r="T54" s="94"/>
      <c r="U54" s="94"/>
      <c r="V54" s="94"/>
      <c r="W54" s="94"/>
      <c r="X54" s="73">
        <f ca="1">AA10</f>
        <v>0.22450376454483231</v>
      </c>
      <c r="AB54" s="156">
        <f ca="1">AB10</f>
        <v>3075</v>
      </c>
      <c r="AC54" s="157">
        <f ca="1">AC10</f>
        <v>0</v>
      </c>
      <c r="AD54" s="22"/>
      <c r="AE54" s="99">
        <f ca="1">(AF54-$B$7)/365.25</f>
        <v>0.22450376454483231</v>
      </c>
      <c r="AF54" s="111">
        <f ca="1">Z10</f>
        <v>41808</v>
      </c>
      <c r="AG54" s="84">
        <f ca="1">AF10</f>
        <v>19.75</v>
      </c>
      <c r="AH54" s="84"/>
      <c r="AI54" s="107">
        <f ca="1">AG10</f>
        <v>18.101099999999999</v>
      </c>
      <c r="AJ54" s="118"/>
      <c r="AK54" s="118"/>
      <c r="AL54" s="180">
        <f ca="1">_xll.Export_ParabolicVol_VIXLikeOption($F$12:$F$28,$G$12:$G$28,$AJ79,$AE54,AL$38,$B$9,$B$10,$B$11,$B$12,$B$13,$B$14,$B$15,$B$16,$B$17,$B$18,$B$25,$B$19,$B$23,1,$AB$2,$AM$49,$B$24)</f>
        <v>13.528606851084065</v>
      </c>
      <c r="AM54" s="180">
        <f ca="1">_xll.Export_ParabolicVol_VIXLikeOption($F$12:$F$28,$G$12:$G$28,$AJ79,$AE54,AM$38,$B$9,$B$10,$B$11,$B$12,$B$13,$B$14,$B$15,$B$16,$B$17,$B$18,$B$25,$B$19,$B$23,1,$AB$2,$AM$49,$B$24)</f>
        <v>12.528608383443766</v>
      </c>
      <c r="AN54" s="180">
        <f ca="1">_xll.Export_ParabolicVol_VIXLikeOption($F$12:$F$28,$G$12:$G$28,$AJ79,$AE54,AN$38,$B$9,$B$10,$B$11,$B$12,$B$13,$B$14,$B$15,$B$16,$B$17,$B$18,$B$25,$B$19,$B$23,1,$AB$2,$AM$49,$B$24)</f>
        <v>11.528653603981581</v>
      </c>
      <c r="AO54" s="180">
        <f ca="1">_xll.Export_ParabolicVol_VIXLikeOption($F$12:$F$28,$G$12:$G$28,$AJ79,$AE54,AO$38,$B$9,$B$10,$B$11,$B$12,$B$13,$B$14,$B$15,$B$16,$B$17,$B$18,$B$25,$B$19,$B$23,1,$AB$2,$AM$49,$B$24)</f>
        <v>10.529211338773408</v>
      </c>
      <c r="AP54" s="180">
        <f ca="1">_xll.Export_ParabolicVol_VIXLikeOption($F$12:$F$28,$G$12:$G$28,$AJ79,$AE54,AP$38,$B$9,$B$10,$B$11,$B$12,$B$13,$B$14,$B$15,$B$16,$B$17,$B$18,$B$25,$B$19,$B$23,1,$AB$2,$AM$49,$B$24)</f>
        <v>9.5328685445915795</v>
      </c>
      <c r="AQ54" s="180">
        <f ca="1">_xll.Export_ParabolicVol_VIXLikeOption($F$12:$F$28,$G$12:$G$28,$AJ79,$AE54,AQ$38,$B$9,$B$10,$B$11,$B$12,$B$13,$B$14,$B$15,$B$16,$B$17,$B$18,$B$25,$B$19,$B$23,1,$AB$2,$AM$49,$B$24)</f>
        <v>8.5478734758794221</v>
      </c>
      <c r="AR54" s="180">
        <f ca="1">_xll.Export_ParabolicVol_VIXLikeOption($F$12:$F$28,$G$12:$G$28,$AJ79,$AE54,AR$38,$B$9,$B$10,$B$11,$B$12,$B$13,$B$14,$B$15,$B$16,$B$17,$B$18,$B$25,$B$19,$B$23,1,$AB$2,$AM$49,$B$24)</f>
        <v>7.5911800651581665</v>
      </c>
      <c r="AS54" s="103">
        <f ca="1">_xll.Export_ParabolicVol_VIXLikeOption($F$12:$F$28,$G$12:$G$28,$AJ79,$AE54,AS$38,$B$9,$B$10,$B$11,$B$12,$B$13,$B$14,$B$15,$B$16,$B$17,$B$18,$B$25,$B$19,$B$23,1,$AB$2,$AM$49,$B$24)</f>
        <v>6.6870760318657254</v>
      </c>
      <c r="AT54" s="103">
        <f ca="1">_xll.Export_ParabolicVol_VIXLikeOption($F$12:$F$28,$G$12:$G$28,$AJ79,$AE54,AT$38,$B$9,$B$10,$B$11,$B$12,$B$13,$B$14,$B$15,$B$16,$B$17,$B$18,$B$25,$B$19,$B$23,1,$AB$2,$AM$49,$B$24)</f>
        <v>5.8609982517060022</v>
      </c>
      <c r="AU54" s="103">
        <f ca="1">_xll.Export_ParabolicVol_VIXLikeOption($F$12:$F$28,$G$12:$G$28,$AJ79,$AE54,AU$38,$B$9,$B$10,$B$11,$B$12,$B$13,$B$14,$B$15,$B$16,$B$17,$B$18,$B$25,$B$19,$B$23,1,$AB$2,$AM$49,$B$24)</f>
        <v>5.1324810725394459</v>
      </c>
      <c r="AV54" s="103">
        <f ca="1">_xll.Export_ParabolicVol_VIXLikeOption($F$12:$F$28,$G$12:$G$28,$AJ79,$AE54,AV$38,$B$9,$B$10,$B$11,$B$12,$B$13,$B$14,$B$15,$B$16,$B$17,$B$18,$B$25,$B$19,$B$23,1,$AB$2,$AM$49,$B$24)</f>
        <v>4.5111917042113694</v>
      </c>
      <c r="AW54" s="103">
        <f ca="1">_xll.Export_ParabolicVol_VIXLikeOption($F$12:$F$28,$G$12:$G$28,$AJ79,$AE54,AW$38,$B$9,$B$10,$B$11,$B$12,$B$13,$B$14,$B$15,$B$16,$B$17,$B$18,$B$25,$B$19,$B$23,1,$AB$2,$AM$49,$B$24)</f>
        <v>3.9969683558496381</v>
      </c>
      <c r="AX54" s="103">
        <f ca="1">_xll.Export_ParabolicVol_VIXLikeOption($F$12:$F$28,$G$12:$G$28,$AJ79,$AE54,AX$38,$B$9,$B$10,$B$11,$B$12,$B$13,$B$14,$B$15,$B$16,$B$17,$B$18,$B$25,$B$19,$B$23,1,$AB$2,$AM$49,$B$24)</f>
        <v>3.5823992928425827</v>
      </c>
      <c r="AY54" s="103">
        <f ca="1">_xll.Export_ParabolicVol_VIXLikeOption($F$12:$F$28,$G$12:$G$28,$AJ79,$AE54,AY$38,$B$9,$B$10,$B$11,$B$12,$B$13,$B$14,$B$15,$B$16,$B$17,$B$18,$B$25,$B$19,$B$23,1,$AB$2,$AM$49,$B$24)</f>
        <v>3.2560320812682808</v>
      </c>
      <c r="AZ54" s="103">
        <f ca="1">_xll.Export_ParabolicVol_VIXLikeOption($F$12:$F$28,$G$12:$G$28,$AJ79,$AE54,AZ$38,$B$9,$B$10,$B$11,$B$12,$B$13,$B$14,$B$15,$B$16,$B$17,$B$18,$B$25,$B$19,$B$23,1,$AB$2,$AM$49,$B$24)</f>
        <v>3.0050532509480012</v>
      </c>
      <c r="BA54" s="103">
        <f ca="1">_xll.Export_ParabolicVol_VIXLikeOption($F$12:$F$28,$G$12:$G$28,$AJ79,$AE54,BA$38,$B$9,$B$10,$B$11,$B$12,$B$13,$B$14,$B$15,$B$16,$B$17,$B$18,$B$25,$B$19,$B$23,1,$AB$2,$AM$49,$B$24)</f>
        <v>2.8170436268745735</v>
      </c>
      <c r="BB54" s="103">
        <f ca="1">_xll.Export_ParabolicVol_VIXLikeOption($F$12:$F$28,$G$12:$G$28,$AJ79,$AE54,BB$38,$B$9,$B$10,$B$11,$B$12,$B$13,$B$14,$B$15,$B$16,$B$17,$B$18,$B$25,$B$19,$B$23,1,$AB$2,$AM$49,$B$24)</f>
        <v>2.6808990730073661</v>
      </c>
      <c r="BC54" s="103">
        <f ca="1">_xll.Export_ParabolicVol_VIXLikeOption($F$12:$F$28,$G$12:$G$28,$AJ79,$AE54,BC$38,$B$9,$B$10,$B$11,$B$12,$B$13,$B$14,$B$15,$B$16,$B$17,$B$18,$B$25,$B$19,$B$23,1,$AB$2,$AM$49,$B$24)</f>
        <v>2.5871740815701467</v>
      </c>
      <c r="BD54" s="103">
        <f ca="1">_xll.Export_ParabolicVol_VIXLikeOption($F$12:$F$28,$G$12:$G$28,$AJ79,$AE54,BD$38,$B$9,$B$10,$B$11,$B$12,$B$13,$B$14,$B$15,$B$16,$B$17,$B$18,$B$25,$B$19,$B$23,1,$AB$2,$AM$49,$B$24)</f>
        <v>2.5280798663398896</v>
      </c>
      <c r="BE54" s="103">
        <f ca="1">_xll.Export_ParabolicVol_VIXLikeOption($F$12:$F$28,$G$12:$G$28,$AJ79,$AE54,BE$38,$B$9,$B$10,$B$11,$B$12,$B$13,$B$14,$B$15,$B$16,$B$17,$B$18,$B$25,$B$19,$B$23,1,$AB$2,$AM$49,$B$24)</f>
        <v>2.4973137321567522</v>
      </c>
      <c r="BF54" s="103">
        <f ca="1">_xll.Export_ParabolicVol_VIXLikeOption($F$12:$F$28,$G$12:$G$28,$AJ79,$AE54,BF$38,$B$9,$B$10,$B$11,$B$12,$B$13,$B$14,$B$15,$B$16,$B$17,$B$18,$B$25,$B$19,$B$23,1,$AB$2,$AM$49,$B$24)</f>
        <v>2.4898275396715737</v>
      </c>
      <c r="BG54" s="103">
        <f ca="1">_xll.Export_ParabolicVol_VIXLikeOption($F$12:$F$28,$G$12:$G$28,$AJ79,$AE54,BG$38,$B$9,$B$10,$B$11,$B$12,$B$13,$B$14,$B$15,$B$16,$B$17,$B$18,$B$25,$B$19,$B$23,1,$AB$2,$AM$49,$B$24)</f>
        <v>2.5015932694255265</v>
      </c>
      <c r="BH54" s="103">
        <f ca="1">_xll.Export_ParabolicVol_VIXLikeOption($F$12:$F$28,$G$12:$G$28,$AJ79,$AE54,BH$38,$B$9,$B$10,$B$11,$B$12,$B$13,$B$14,$B$15,$B$16,$B$17,$B$18,$B$25,$B$19,$B$23,1,$AB$2,$AM$49,$B$24)</f>
        <v>2.5293924615350734</v>
      </c>
      <c r="BI54" s="103">
        <f ca="1">_xll.Export_ParabolicVol_VIXLikeOption($F$12:$F$28,$G$12:$G$28,$AJ79,$AE54,BI$38,$B$9,$B$10,$B$11,$B$12,$B$13,$B$14,$B$15,$B$16,$B$17,$B$18,$B$25,$B$19,$B$23,1,$AB$2,$AM$49,$B$24)</f>
        <v>2.5706387367029895</v>
      </c>
    </row>
    <row r="55" spans="13:65">
      <c r="M55" s="17">
        <v>4.7</v>
      </c>
      <c r="N55" s="5">
        <f ca="1">_xll.Export_VarianceSwap_ForwardVariance($F$12:$F$29,$G$12:$G$29,M54,M55,$B$24)</f>
        <v>25.26119171978063</v>
      </c>
      <c r="O55" s="94"/>
      <c r="P55" s="94"/>
      <c r="Q55" s="94"/>
      <c r="R55" s="94"/>
      <c r="S55" s="94"/>
      <c r="T55" s="94"/>
      <c r="U55" s="94"/>
      <c r="V55" s="94"/>
      <c r="W55" s="94"/>
      <c r="X55" s="73">
        <f ca="1">X54</f>
        <v>0.22450376454483231</v>
      </c>
      <c r="AB55" s="156">
        <f ca="1">AB54</f>
        <v>3075</v>
      </c>
      <c r="AC55" s="157">
        <f ca="1">AC54</f>
        <v>0</v>
      </c>
      <c r="AD55" s="22"/>
      <c r="AE55" s="100"/>
      <c r="AF55" s="113"/>
      <c r="AG55" s="84">
        <f ca="1">AG54</f>
        <v>19.75</v>
      </c>
      <c r="AH55" s="84"/>
      <c r="AI55" s="107">
        <f ca="1">AI54</f>
        <v>18.101099999999999</v>
      </c>
      <c r="AJ55" s="118"/>
      <c r="AK55" s="118"/>
      <c r="AL55" s="180">
        <f ca="1">_xll.Export_ParabolicVol_VIXLikeOption($F$12:$F$28,$G$12:$G$28,$AJ79,$AE54,AL$38,$B$9,$B$10,$B$11,$B$12,$B$13,$B$14,$B$15,$B$16,$B$17,$B$18,$B$25,$B$19,$B$23,1,$AB$2,$AO$49,$B$24)</f>
        <v>-1.246393112254693</v>
      </c>
      <c r="AM55" s="180">
        <f ca="1">_xll.Export_ParabolicVol_VIXLikeOption($F$12:$F$28,$G$12:$G$28,$AJ79,$AE54,AM$38,$B$9,$B$10,$B$11,$B$12,$B$13,$B$14,$B$15,$B$16,$B$17,$B$18,$B$25,$B$19,$B$23,1,$AB$2,$AO$49,$B$24)</f>
        <v>-1.2463915798949954</v>
      </c>
      <c r="AN55" s="180">
        <f ca="1">_xll.Export_ParabolicVol_VIXLikeOption($F$12:$F$28,$G$12:$G$28,$AJ79,$AE54,AN$38,$B$9,$B$10,$B$11,$B$12,$B$13,$B$14,$B$15,$B$16,$B$17,$B$18,$B$25,$B$19,$B$23,1,$AB$2,$AO$49,$B$24)</f>
        <v>-1.2463463593571782</v>
      </c>
      <c r="AO55" s="180">
        <f ca="1">_xll.Export_ParabolicVol_VIXLikeOption($F$12:$F$28,$G$12:$G$28,$AJ79,$AE54,AO$38,$B$9,$B$10,$B$11,$B$12,$B$13,$B$14,$B$15,$B$16,$B$17,$B$18,$B$25,$B$19,$B$23,1,$AB$2,$AO$49,$B$24)</f>
        <v>-1.2457886245653527</v>
      </c>
      <c r="AP55" s="180">
        <f ca="1">_xll.Export_ParabolicVol_VIXLikeOption($F$12:$F$28,$G$12:$G$28,$AJ79,$AE54,AP$38,$B$9,$B$10,$B$11,$B$12,$B$13,$B$14,$B$15,$B$16,$B$17,$B$18,$B$25,$B$19,$B$23,1,$AB$2,$AO$49,$B$24)</f>
        <v>-1.2421314187471819</v>
      </c>
      <c r="AQ55" s="180">
        <f ca="1">_xll.Export_ParabolicVol_VIXLikeOption($F$12:$F$28,$G$12:$G$28,$AJ79,$AE54,AQ$38,$B$9,$B$10,$B$11,$B$12,$B$13,$B$14,$B$15,$B$16,$B$17,$B$18,$B$25,$B$19,$B$23,1,$AB$2,$AO$49,$B$24)</f>
        <v>-1.2271264874593375</v>
      </c>
      <c r="AR55" s="180">
        <f ca="1">_xll.Export_ParabolicVol_VIXLikeOption($F$12:$F$28,$G$12:$G$28,$AJ79,$AE54,AR$38,$B$9,$B$10,$B$11,$B$12,$B$13,$B$14,$B$15,$B$16,$B$17,$B$18,$B$25,$B$19,$B$23,1,$AB$2,$AO$49,$B$24)</f>
        <v>-1.1838198981805936</v>
      </c>
      <c r="AS55" s="103">
        <f ca="1">_xll.Export_ParabolicVol_VIXLikeOption($F$12:$F$28,$G$12:$G$28,$AJ79,$AE54,AS$38,$B$9,$B$10,$B$11,$B$12,$B$13,$B$14,$B$15,$B$16,$B$17,$B$18,$B$25,$B$19,$B$23,1,$AB$2,$AO$49,$B$24)</f>
        <v>-1.0879239314730351</v>
      </c>
      <c r="AT55" s="103">
        <f ca="1">_xll.Export_ParabolicVol_VIXLikeOption($F$12:$F$28,$G$12:$G$28,$AJ79,$AE54,AT$38,$B$9,$B$10,$B$11,$B$12,$B$13,$B$14,$B$15,$B$16,$B$17,$B$18,$B$25,$B$19,$B$23,1,$AB$2,$AO$49,$B$24)</f>
        <v>-0.91400171163275801</v>
      </c>
      <c r="AU55" s="103">
        <f ca="1">_xll.Export_ParabolicVol_VIXLikeOption($F$12:$F$28,$G$12:$G$28,$AJ79,$AE54,AU$38,$B$9,$B$10,$B$11,$B$12,$B$13,$B$14,$B$15,$B$16,$B$17,$B$18,$B$25,$B$19,$B$23,1,$AB$2,$AO$49,$B$24)</f>
        <v>-0.64251889079931301</v>
      </c>
      <c r="AV55" s="103">
        <f ca="1">_xll.Export_ParabolicVol_VIXLikeOption($F$12:$F$28,$G$12:$G$28,$AJ79,$AE54,AV$38,$B$9,$B$10,$B$11,$B$12,$B$13,$B$14,$B$15,$B$16,$B$17,$B$18,$B$25,$B$19,$B$23,1,$AB$2,$AO$49,$B$24)</f>
        <v>-0.26380825912739114</v>
      </c>
      <c r="AW55" s="103">
        <f ca="1">_xll.Export_ParabolicVol_VIXLikeOption($F$12:$F$28,$G$12:$G$28,$AJ79,$AE54,AW$38,$B$9,$B$10,$B$11,$B$12,$B$13,$B$14,$B$15,$B$16,$B$17,$B$18,$B$25,$B$19,$B$23,1,$AB$2,$AO$49,$B$24)</f>
        <v>0.22196839251087813</v>
      </c>
      <c r="AX55" s="103">
        <f ca="1">_xll.Export_ParabolicVol_VIXLikeOption($F$12:$F$28,$G$12:$G$28,$AJ79,$AE54,AX$38,$B$9,$B$10,$B$11,$B$12,$B$13,$B$14,$B$15,$B$16,$B$17,$B$18,$B$25,$B$19,$B$23,1,$AB$2,$AO$49,$B$24)</f>
        <v>0.80739932950382387</v>
      </c>
      <c r="AY55" s="103">
        <f ca="1">_xll.Export_ParabolicVol_VIXLikeOption($F$12:$F$28,$G$12:$G$28,$AJ79,$AE54,AY$38,$B$9,$B$10,$B$11,$B$12,$B$13,$B$14,$B$15,$B$16,$B$17,$B$18,$B$25,$B$19,$B$23,1,$AB$2,$AO$49,$B$24)</f>
        <v>1.4810321179295198</v>
      </c>
      <c r="AZ55" s="103">
        <f ca="1">_xll.Export_ParabolicVol_VIXLikeOption($F$12:$F$28,$G$12:$G$28,$AJ79,$AE54,AZ$38,$B$9,$B$10,$B$11,$B$12,$B$13,$B$14,$B$15,$B$16,$B$17,$B$18,$B$25,$B$19,$B$23,1,$AB$2,$AO$49,$B$24)</f>
        <v>2.2300532876092412</v>
      </c>
      <c r="BA55" s="103">
        <f ca="1">_xll.Export_ParabolicVol_VIXLikeOption($F$12:$F$28,$G$12:$G$28,$AJ79,$AE54,BA$38,$B$9,$B$10,$B$11,$B$12,$B$13,$B$14,$B$15,$B$16,$B$17,$B$18,$B$25,$B$19,$B$23,1,$AB$2,$AO$49,$B$24)</f>
        <v>3.0420436635358143</v>
      </c>
      <c r="BB55" s="103">
        <f ca="1">_xll.Export_ParabolicVol_VIXLikeOption($F$12:$F$28,$G$12:$G$28,$AJ79,$AE54,BB$38,$B$9,$B$10,$B$11,$B$12,$B$13,$B$14,$B$15,$B$16,$B$17,$B$18,$B$25,$B$19,$B$23,1,$AB$2,$AO$49,$B$24)</f>
        <v>3.9058991096686051</v>
      </c>
      <c r="BC55" s="103">
        <f ca="1">_xll.Export_ParabolicVol_VIXLikeOption($F$12:$F$28,$G$12:$G$28,$AJ79,$AE54,BC$38,$B$9,$B$10,$B$11,$B$12,$B$13,$B$14,$B$15,$B$16,$B$17,$B$18,$B$25,$B$19,$B$23,1,$AB$2,$AO$49,$B$24)</f>
        <v>4.8121741182313871</v>
      </c>
      <c r="BD55" s="103">
        <f ca="1">_xll.Export_ParabolicVol_VIXLikeOption($F$12:$F$28,$G$12:$G$28,$AJ79,$AE54,BD$38,$B$9,$B$10,$B$11,$B$12,$B$13,$B$14,$B$15,$B$16,$B$17,$B$18,$B$25,$B$19,$B$23,1,$AB$2,$AO$49,$B$24)</f>
        <v>5.7530799030011304</v>
      </c>
      <c r="BE55" s="103">
        <f ca="1">_xll.Export_ParabolicVol_VIXLikeOption($F$12:$F$28,$G$12:$G$28,$AJ79,$AE54,BE$38,$B$9,$B$10,$B$11,$B$12,$B$13,$B$14,$B$15,$B$16,$B$17,$B$18,$B$25,$B$19,$B$23,1,$AB$2,$AO$49,$B$24)</f>
        <v>6.7223137688179921</v>
      </c>
      <c r="BF55" s="103">
        <f ca="1">_xll.Export_ParabolicVol_VIXLikeOption($F$12:$F$28,$G$12:$G$28,$AJ79,$AE54,BF$38,$B$9,$B$10,$B$11,$B$12,$B$13,$B$14,$B$15,$B$16,$B$17,$B$18,$B$25,$B$19,$B$23,1,$AB$2,$AO$49,$B$24)</f>
        <v>7.714827576332814</v>
      </c>
      <c r="BG55" s="103">
        <f ca="1">_xll.Export_ParabolicVol_VIXLikeOption($F$12:$F$28,$G$12:$G$28,$AJ79,$AE54,BG$38,$B$9,$B$10,$B$11,$B$12,$B$13,$B$14,$B$15,$B$16,$B$17,$B$18,$B$25,$B$19,$B$23,1,$AB$2,$AO$49,$B$24)</f>
        <v>8.7265933060867678</v>
      </c>
      <c r="BH55" s="103">
        <f ca="1">_xll.Export_ParabolicVol_VIXLikeOption($F$12:$F$28,$G$12:$G$28,$AJ79,$AE54,BH$38,$B$9,$B$10,$B$11,$B$12,$B$13,$B$14,$B$15,$B$16,$B$17,$B$18,$B$25,$B$19,$B$23,1,$AB$2,$AO$49,$B$24)</f>
        <v>9.7543924981963155</v>
      </c>
      <c r="BI55" s="103">
        <f ca="1">_xll.Export_ParabolicVol_VIXLikeOption($F$12:$F$28,$G$12:$G$28,$AJ79,$AE54,BI$38,$B$9,$B$10,$B$11,$B$12,$B$13,$B$14,$B$15,$B$16,$B$17,$B$18,$B$25,$B$19,$B$23,1,$AB$2,$AO$49,$B$24)</f>
        <v>10.795638773364233</v>
      </c>
    </row>
    <row r="56" spans="13:65">
      <c r="M56" s="17">
        <v>4.8</v>
      </c>
      <c r="N56" s="5">
        <f ca="1">_xll.Export_VarianceSwap_ForwardVariance($F$12:$F$29,$G$12:$G$29,M55,M56,$B$24)</f>
        <v>25.24568020262943</v>
      </c>
      <c r="O56" s="94"/>
      <c r="P56" s="94"/>
      <c r="Q56" s="94"/>
      <c r="R56" s="94"/>
      <c r="S56" s="94"/>
      <c r="T56" s="94"/>
      <c r="U56" s="94"/>
      <c r="V56" s="94"/>
      <c r="W56" s="94"/>
      <c r="X56" s="73">
        <f ca="1">AA11</f>
        <v>0.30116358658453113</v>
      </c>
      <c r="AB56" s="156">
        <f ca="1">AB11</f>
        <v>3076</v>
      </c>
      <c r="AC56" s="157">
        <f ca="1">AC11</f>
        <v>0</v>
      </c>
      <c r="AD56" s="22"/>
      <c r="AE56" s="99">
        <f ca="1">(AF56-$B$7)/365.25</f>
        <v>0.30116358658453113</v>
      </c>
      <c r="AF56" s="111">
        <f ca="1">Z11</f>
        <v>41836</v>
      </c>
      <c r="AG56" s="84">
        <f ca="1">AF11</f>
        <v>20.25</v>
      </c>
      <c r="AH56" s="84"/>
      <c r="AI56" s="107">
        <f ca="1">AG11</f>
        <v>20.25</v>
      </c>
      <c r="AJ56" s="118"/>
      <c r="AK56" s="118"/>
      <c r="AL56" s="180">
        <f ca="1">_xll.Export_ParabolicVol_VIXLikeOption($F$12:$F$28,$G$12:$G$28,$AJ81,$AE56,AL$38,$B$9,$B$10,$B$11,$B$12,$B$13,$B$14,$B$15,$B$16,$B$17,$B$18,$B$25,$B$19,$B$23,1,$AB$2,$AM$49,$B$24)</f>
        <v>13.63310871833605</v>
      </c>
      <c r="AM56" s="180">
        <f ca="1">_xll.Export_ParabolicVol_VIXLikeOption($F$12:$F$28,$G$12:$G$28,$AJ81,$AE56,AM$38,$B$9,$B$10,$B$11,$B$12,$B$13,$B$14,$B$15,$B$16,$B$17,$B$18,$B$25,$B$19,$B$23,1,$AB$2,$AM$49,$B$24)</f>
        <v>12.633136151046456</v>
      </c>
      <c r="AN56" s="180">
        <f ca="1">_xll.Export_ParabolicVol_VIXLikeOption($F$12:$F$28,$G$12:$G$28,$AJ81,$AE56,AN$38,$B$9,$B$10,$B$11,$B$12,$B$13,$B$14,$B$15,$B$16,$B$17,$B$18,$B$25,$B$19,$B$23,1,$AB$2,$AM$49,$B$24)</f>
        <v>11.633501903592677</v>
      </c>
      <c r="AO56" s="180">
        <f ca="1">_xll.Export_ParabolicVol_VIXLikeOption($F$12:$F$28,$G$12:$G$28,$AJ81,$AE56,AO$38,$B$9,$B$10,$B$11,$B$12,$B$13,$B$14,$B$15,$B$16,$B$17,$B$18,$B$25,$B$19,$B$23,1,$AB$2,$AM$49,$B$24)</f>
        <v>10.636029121185699</v>
      </c>
      <c r="AP56" s="180">
        <f ca="1">_xll.Export_ParabolicVol_VIXLikeOption($F$12:$F$28,$G$12:$G$28,$AJ81,$AE56,AP$38,$B$9,$B$10,$B$11,$B$12,$B$13,$B$14,$B$15,$B$16,$B$17,$B$18,$B$25,$B$19,$B$23,1,$AB$2,$AM$49,$B$24)</f>
        <v>9.6468562500608641</v>
      </c>
      <c r="AQ56" s="180">
        <f ca="1">_xll.Export_ParabolicVol_VIXLikeOption($F$12:$F$28,$G$12:$G$28,$AJ81,$AE56,AQ$38,$B$9,$B$10,$B$11,$B$12,$B$13,$B$14,$B$15,$B$16,$B$17,$B$18,$B$25,$B$19,$B$23,1,$AB$2,$AM$49,$B$24)</f>
        <v>8.6793859971557481</v>
      </c>
      <c r="AR56" s="180">
        <f ca="1">_xll.Export_ParabolicVol_VIXLikeOption($F$12:$F$28,$G$12:$G$28,$AJ81,$AE56,AR$38,$B$9,$B$10,$B$11,$B$12,$B$13,$B$14,$B$15,$B$16,$B$17,$B$18,$B$25,$B$19,$B$23,1,$AB$2,$AM$49,$B$24)</f>
        <v>7.754249030634039</v>
      </c>
      <c r="AS56" s="180">
        <f ca="1">_xll.Export_ParabolicVol_VIXLikeOption($F$12:$F$28,$G$12:$G$28,$AJ81,$AE56,AS$38,$B$9,$B$10,$B$11,$B$12,$B$13,$B$14,$B$15,$B$16,$B$17,$B$18,$B$25,$B$19,$B$23,1,$AB$2,$AM$49,$B$24)</f>
        <v>6.8950917608179996</v>
      </c>
      <c r="AT56" s="180">
        <f ca="1">_xll.Export_ParabolicVol_VIXLikeOption($F$12:$F$28,$G$12:$G$28,$AJ81,$AE56,AT$38,$B$9,$B$10,$B$11,$B$12,$B$13,$B$14,$B$15,$B$16,$B$17,$B$18,$B$25,$B$19,$B$23,1,$AB$2,$AM$49,$B$24)</f>
        <v>6.1225454474386281</v>
      </c>
      <c r="AU56" s="180">
        <f ca="1">_xll.Export_ParabolicVol_VIXLikeOption($F$12:$F$28,$G$12:$G$28,$AJ81,$AE56,AU$38,$B$9,$B$10,$B$11,$B$12,$B$13,$B$14,$B$15,$B$16,$B$17,$B$18,$B$25,$B$19,$B$23,1,$AB$2,$AM$49,$B$24)</f>
        <v>5.4497488819300566</v>
      </c>
      <c r="AV56" s="103">
        <f ca="1">_xll.Export_ParabolicVol_VIXLikeOption($F$12:$F$28,$G$12:$G$28,$AJ81,$AE56,AV$38,$B$9,$B$10,$B$11,$B$12,$B$13,$B$14,$B$15,$B$16,$B$17,$B$18,$B$25,$B$19,$B$23,1,$AB$2,$AM$49,$B$24)</f>
        <v>4.88101026055985</v>
      </c>
      <c r="AW56" s="103">
        <f ca="1">_xll.Export_ParabolicVol_VIXLikeOption($F$12:$F$28,$G$12:$G$28,$AJ81,$AE56,AW$38,$B$9,$B$10,$B$11,$B$12,$B$13,$B$14,$B$15,$B$16,$B$17,$B$18,$B$25,$B$19,$B$23,1,$AB$2,$AM$49,$B$24)</f>
        <v>4.4130847497044705</v>
      </c>
      <c r="AX56" s="103">
        <f ca="1">_xll.Export_ParabolicVol_VIXLikeOption($F$12:$F$28,$G$12:$G$28,$AJ81,$AE56,AX$38,$B$9,$B$10,$B$11,$B$12,$B$13,$B$14,$B$15,$B$16,$B$17,$B$18,$B$25,$B$19,$B$23,1,$AB$2,$AM$49,$B$24)</f>
        <v>4.0376624852615528</v>
      </c>
      <c r="AY56" s="103">
        <f ca="1">_xll.Export_ParabolicVol_VIXLikeOption($F$12:$F$28,$G$12:$G$28,$AJ81,$AE56,AY$38,$B$9,$B$10,$B$11,$B$12,$B$13,$B$14,$B$15,$B$16,$B$17,$B$18,$B$25,$B$19,$B$23,1,$AB$2,$AM$49,$B$24)</f>
        <v>3.7438533907232769</v>
      </c>
      <c r="AZ56" s="103">
        <f ca="1">_xll.Export_ParabolicVol_VIXLikeOption($F$12:$F$28,$G$12:$G$28,$AJ81,$AE56,AZ$38,$B$9,$B$10,$B$11,$B$12,$B$13,$B$14,$B$15,$B$16,$B$17,$B$18,$B$25,$B$19,$B$23,1,$AB$2,$AM$49,$B$24)</f>
        <v>3.5201166736326508</v>
      </c>
      <c r="BA56" s="103">
        <f ca="1">_xll.Export_ParabolicVol_VIXLikeOption($F$12:$F$28,$G$12:$G$28,$AJ81,$AE56,BA$38,$B$9,$B$10,$B$11,$B$12,$B$13,$B$14,$B$15,$B$16,$B$17,$B$18,$B$25,$B$19,$B$23,1,$AB$2,$AM$49,$B$24)</f>
        <v>3.3554613647501119</v>
      </c>
      <c r="BB56" s="103">
        <f ca="1">_xll.Export_ParabolicVol_VIXLikeOption($F$12:$F$28,$G$12:$G$28,$AJ81,$AE56,BB$38,$B$9,$B$10,$B$11,$B$12,$B$13,$B$14,$B$15,$B$16,$B$17,$B$18,$B$25,$B$19,$B$23,1,$AB$2,$AM$49,$B$24)</f>
        <v>3.2400705061731117</v>
      </c>
      <c r="BC56" s="103">
        <f ca="1">_xll.Export_ParabolicVol_VIXLikeOption($F$12:$F$28,$G$12:$G$28,$AJ81,$AE56,BC$38,$B$9,$B$10,$B$11,$B$12,$B$13,$B$14,$B$15,$B$16,$B$17,$B$18,$B$25,$B$19,$B$23,1,$AB$2,$AM$49,$B$24)</f>
        <v>3.1655219597841762</v>
      </c>
      <c r="BD56" s="103">
        <f ca="1">_xll.Export_ParabolicVol_VIXLikeOption($F$12:$F$28,$G$12:$G$28,$AJ81,$AE56,BD$38,$B$9,$B$10,$B$11,$B$12,$B$13,$B$14,$B$15,$B$16,$B$17,$B$18,$B$25,$B$19,$B$23,1,$AB$2,$AM$49,$B$24)</f>
        <v>3.1247701925587101</v>
      </c>
      <c r="BE56" s="103">
        <f ca="1">_xll.Export_ParabolicVol_VIXLikeOption($F$12:$F$28,$G$12:$G$28,$AJ81,$AE56,BE$38,$B$9,$B$10,$B$11,$B$12,$B$13,$B$14,$B$15,$B$16,$B$17,$B$18,$B$25,$B$19,$B$23,1,$AB$2,$AM$49,$B$24)</f>
        <v>3.1120087099270322</v>
      </c>
      <c r="BF56" s="103">
        <f ca="1">_xll.Export_ParabolicVol_VIXLikeOption($F$12:$F$28,$G$12:$G$28,$AJ81,$AE56,BF$38,$B$9,$B$10,$B$11,$B$12,$B$13,$B$14,$B$15,$B$16,$B$17,$B$18,$B$25,$B$19,$B$23,1,$AB$2,$AM$49,$B$24)</f>
        <v>3.1224874791996418</v>
      </c>
      <c r="BG56" s="103">
        <f ca="1">_xll.Export_ParabolicVol_VIXLikeOption($F$12:$F$28,$G$12:$G$28,$AJ81,$AE56,BG$38,$B$9,$B$10,$B$11,$B$12,$B$13,$B$14,$B$15,$B$16,$B$17,$B$18,$B$25,$B$19,$B$23,1,$AB$2,$AM$49,$B$24)</f>
        <v>3.1523267087122298</v>
      </c>
      <c r="BH56" s="180">
        <f ca="1">_xll.Export_ParabolicVol_VIXLikeOption($F$12:$F$28,$G$12:$G$28,$AJ81,$AE56,BH$38,$B$9,$B$10,$B$11,$B$12,$B$13,$B$14,$B$15,$B$16,$B$17,$B$18,$B$25,$B$19,$B$23,1,$AB$2,$AM$49,$B$24)</f>
        <v>3.198347150135298</v>
      </c>
      <c r="BI56" s="180">
        <f ca="1">_xll.Export_ParabolicVol_VIXLikeOption($F$12:$F$28,$G$12:$G$28,$AJ81,$AE56,BI$38,$B$9,$B$10,$B$11,$B$12,$B$13,$B$14,$B$15,$B$16,$B$17,$B$18,$B$25,$B$19,$B$23,1,$AB$2,$AM$49,$B$24)</f>
        <v>3.2579246973393463</v>
      </c>
    </row>
    <row r="57" spans="13:65">
      <c r="M57" s="17">
        <v>4.9000000000000004</v>
      </c>
      <c r="N57" s="5">
        <f ca="1">_xll.Export_VarianceSwap_ForwardVariance($F$12:$F$29,$G$12:$G$29,M56,M57,$B$24)</f>
        <v>25.236608282728906</v>
      </c>
      <c r="O57" s="94"/>
      <c r="P57" s="94"/>
      <c r="Q57" s="94"/>
      <c r="R57" s="94"/>
      <c r="S57" s="94"/>
      <c r="T57" s="94"/>
      <c r="U57" s="94"/>
      <c r="V57" s="94"/>
      <c r="W57" s="94"/>
      <c r="X57" s="73">
        <f ca="1">X56</f>
        <v>0.30116358658453113</v>
      </c>
      <c r="AB57" s="156">
        <f ca="1">AB56</f>
        <v>3076</v>
      </c>
      <c r="AC57" s="157">
        <f ca="1">AC56</f>
        <v>0</v>
      </c>
      <c r="AD57" s="22"/>
      <c r="AE57" s="100"/>
      <c r="AF57" s="113"/>
      <c r="AG57" s="84">
        <f ca="1">AG56</f>
        <v>20.25</v>
      </c>
      <c r="AH57" s="84"/>
      <c r="AI57" s="107">
        <f ca="1">AI56</f>
        <v>20.25</v>
      </c>
      <c r="AJ57" s="118"/>
      <c r="AK57" s="118"/>
      <c r="AL57" s="180">
        <f ca="1">_xll.Export_ParabolicVol_VIXLikeOption($F$12:$F$28,$G$12:$G$28,$AJ81,$AE56,AL$38,$B$9,$B$10,$B$11,$B$12,$B$13,$B$14,$B$15,$B$16,$B$17,$B$18,$B$25,$B$19,$B$23,1,$AB$2,$AO$49,$B$24)</f>
        <v>-1.5773079758356734</v>
      </c>
      <c r="AM57" s="180">
        <f ca="1">_xll.Export_ParabolicVol_VIXLikeOption($F$12:$F$28,$G$12:$G$28,$AJ81,$AE56,AM$38,$B$9,$B$10,$B$11,$B$12,$B$13,$B$14,$B$15,$B$16,$B$17,$B$18,$B$25,$B$19,$B$23,1,$AB$2,$AO$49,$B$24)</f>
        <v>-1.5772805431252701</v>
      </c>
      <c r="AN57" s="180">
        <f ca="1">_xll.Export_ParabolicVol_VIXLikeOption($F$12:$F$28,$G$12:$G$28,$AJ81,$AE56,AN$38,$B$9,$B$10,$B$11,$B$12,$B$13,$B$14,$B$15,$B$16,$B$17,$B$18,$B$25,$B$19,$B$23,1,$AB$2,$AO$49,$B$24)</f>
        <v>-1.5769147905790482</v>
      </c>
      <c r="AO57" s="180">
        <f ca="1">_xll.Export_ParabolicVol_VIXLikeOption($F$12:$F$28,$G$12:$G$28,$AJ81,$AE56,AO$38,$B$9,$B$10,$B$11,$B$12,$B$13,$B$14,$B$15,$B$16,$B$17,$B$18,$B$25,$B$19,$B$23,1,$AB$2,$AO$49,$B$24)</f>
        <v>-1.5743875729860273</v>
      </c>
      <c r="AP57" s="180">
        <f ca="1">_xll.Export_ParabolicVol_VIXLikeOption($F$12:$F$28,$G$12:$G$28,$AJ81,$AE56,AP$38,$B$9,$B$10,$B$11,$B$12,$B$13,$B$14,$B$15,$B$16,$B$17,$B$18,$B$25,$B$19,$B$23,1,$AB$2,$AO$49,$B$24)</f>
        <v>-1.5635604441108619</v>
      </c>
      <c r="AQ57" s="180">
        <f ca="1">_xll.Export_ParabolicVol_VIXLikeOption($F$12:$F$28,$G$12:$G$28,$AJ81,$AE56,AQ$38,$B$9,$B$10,$B$11,$B$12,$B$13,$B$14,$B$15,$B$16,$B$17,$B$18,$B$25,$B$19,$B$23,1,$AB$2,$AO$49,$B$24)</f>
        <v>-1.5310306970159768</v>
      </c>
      <c r="AR57" s="180">
        <f ca="1">_xll.Export_ParabolicVol_VIXLikeOption($F$12:$F$28,$G$12:$G$28,$AJ81,$AE56,AR$38,$B$9,$B$10,$B$11,$B$12,$B$13,$B$14,$B$15,$B$16,$B$17,$B$18,$B$25,$B$19,$B$23,1,$AB$2,$AO$49,$B$24)</f>
        <v>-1.4561676635376872</v>
      </c>
      <c r="AS57" s="180">
        <f ca="1">_xll.Export_ParabolicVol_VIXLikeOption($F$12:$F$28,$G$12:$G$28,$AJ81,$AE56,AS$38,$B$9,$B$10,$B$11,$B$12,$B$13,$B$14,$B$15,$B$16,$B$17,$B$18,$B$25,$B$19,$B$23,1,$AB$2,$AO$49,$B$24)</f>
        <v>-1.3153249333537274</v>
      </c>
      <c r="AT57" s="180">
        <f ca="1">_xll.Export_ParabolicVol_VIXLikeOption($F$12:$F$28,$G$12:$G$28,$AJ81,$AE56,AT$38,$B$9,$B$10,$B$11,$B$12,$B$13,$B$14,$B$15,$B$16,$B$17,$B$18,$B$25,$B$19,$B$23,1,$AB$2,$AO$49,$B$24)</f>
        <v>-1.0878712467330978</v>
      </c>
      <c r="AU57" s="180">
        <f ca="1">_xll.Export_ParabolicVol_VIXLikeOption($F$12:$F$28,$G$12:$G$28,$AJ81,$AE56,AU$38,$B$9,$B$10,$B$11,$B$12,$B$13,$B$14,$B$15,$B$16,$B$17,$B$18,$B$25,$B$19,$B$23,1,$AB$2,$AO$49,$B$24)</f>
        <v>-0.76066781224166791</v>
      </c>
      <c r="AV57" s="103">
        <f ca="1">_xll.Export_ParabolicVol_VIXLikeOption($F$12:$F$28,$G$12:$G$28,$AJ81,$AE56,AV$38,$B$9,$B$10,$B$11,$B$12,$B$13,$B$14,$B$15,$B$16,$B$17,$B$18,$B$25,$B$19,$B$23,1,$AB$2,$AO$49,$B$24)</f>
        <v>-0.32940643361187638</v>
      </c>
      <c r="AW57" s="103">
        <f ca="1">_xll.Export_ParabolicVol_VIXLikeOption($F$12:$F$28,$G$12:$G$28,$AJ81,$AE56,AW$38,$B$9,$B$10,$B$11,$B$12,$B$13,$B$14,$B$15,$B$16,$B$17,$B$18,$B$25,$B$19,$B$23,1,$AB$2,$AO$49,$B$24)</f>
        <v>0.20266805553274467</v>
      </c>
      <c r="AX57" s="103">
        <f ca="1">_xll.Export_ParabolicVol_VIXLikeOption($F$12:$F$28,$G$12:$G$28,$AJ81,$AE56,AX$38,$B$9,$B$10,$B$11,$B$12,$B$13,$B$14,$B$15,$B$16,$B$17,$B$18,$B$25,$B$19,$B$23,1,$AB$2,$AO$49,$B$24)</f>
        <v>0.82724579108982776</v>
      </c>
      <c r="AY57" s="103">
        <f ca="1">_xll.Export_ParabolicVol_VIXLikeOption($F$12:$F$28,$G$12:$G$28,$AJ81,$AE56,AY$38,$B$9,$B$10,$B$11,$B$12,$B$13,$B$14,$B$15,$B$16,$B$17,$B$18,$B$25,$B$19,$B$23,1,$AB$2,$AO$49,$B$24)</f>
        <v>1.5334366965515502</v>
      </c>
      <c r="AZ57" s="103">
        <f ca="1">_xll.Export_ParabolicVol_VIXLikeOption($F$12:$F$28,$G$12:$G$28,$AJ81,$AE56,AZ$38,$B$9,$B$10,$B$11,$B$12,$B$13,$B$14,$B$15,$B$16,$B$17,$B$18,$B$25,$B$19,$B$23,1,$AB$2,$AO$49,$B$24)</f>
        <v>2.3096999794609245</v>
      </c>
      <c r="BA57" s="103">
        <f ca="1">_xll.Export_ParabolicVol_VIXLikeOption($F$12:$F$28,$G$12:$G$28,$AJ81,$AE56,BA$38,$B$9,$B$10,$B$11,$B$12,$B$13,$B$14,$B$15,$B$16,$B$17,$B$18,$B$25,$B$19,$B$23,1,$AB$2,$AO$49,$B$24)</f>
        <v>3.145044670578387</v>
      </c>
      <c r="BB57" s="103">
        <f ca="1">_xll.Export_ParabolicVol_VIXLikeOption($F$12:$F$28,$G$12:$G$28,$AJ81,$AE56,BB$38,$B$9,$B$10,$B$11,$B$12,$B$13,$B$14,$B$15,$B$16,$B$17,$B$18,$B$25,$B$19,$B$23,1,$AB$2,$AO$49,$B$24)</f>
        <v>4.0296538120013849</v>
      </c>
      <c r="BC57" s="103">
        <f ca="1">_xll.Export_ParabolicVol_VIXLikeOption($F$12:$F$28,$G$12:$G$28,$AJ81,$AE56,BC$38,$B$9,$B$10,$B$11,$B$12,$B$13,$B$14,$B$15,$B$16,$B$17,$B$18,$B$25,$B$19,$B$23,1,$AB$2,$AO$49,$B$24)</f>
        <v>4.9551052656124499</v>
      </c>
      <c r="BD57" s="103">
        <f ca="1">_xll.Export_ParabolicVol_VIXLikeOption($F$12:$F$28,$G$12:$G$28,$AJ81,$AE56,BD$38,$B$9,$B$10,$B$11,$B$12,$B$13,$B$14,$B$15,$B$16,$B$17,$B$18,$B$25,$B$19,$B$23,1,$AB$2,$AO$49,$B$24)</f>
        <v>5.9143534983869843</v>
      </c>
      <c r="BE57" s="103">
        <f ca="1">_xll.Export_ParabolicVol_VIXLikeOption($F$12:$F$28,$G$12:$G$28,$AJ81,$AE56,BE$38,$B$9,$B$10,$B$11,$B$12,$B$13,$B$14,$B$15,$B$16,$B$17,$B$18,$B$25,$B$19,$B$23,1,$AB$2,$AO$49,$B$24)</f>
        <v>6.9015920157553046</v>
      </c>
      <c r="BF57" s="103">
        <f ca="1">_xll.Export_ParabolicVol_VIXLikeOption($F$12:$F$28,$G$12:$G$28,$AJ81,$AE56,BF$38,$B$9,$B$10,$B$11,$B$12,$B$13,$B$14,$B$15,$B$16,$B$17,$B$18,$B$25,$B$19,$B$23,1,$AB$2,$AO$49,$B$24)</f>
        <v>7.9120707850279164</v>
      </c>
      <c r="BG57" s="103">
        <f ca="1">_xll.Export_ParabolicVol_VIXLikeOption($F$12:$F$28,$G$12:$G$28,$AJ81,$AE56,BG$38,$B$9,$B$10,$B$11,$B$12,$B$13,$B$14,$B$15,$B$16,$B$17,$B$18,$B$25,$B$19,$B$23,1,$AB$2,$AO$49,$B$24)</f>
        <v>8.9419100145405057</v>
      </c>
      <c r="BH57" s="180">
        <f ca="1">_xll.Export_ParabolicVol_VIXLikeOption($F$12:$F$28,$G$12:$G$28,$AJ81,$AE56,BH$38,$B$9,$B$10,$B$11,$B$12,$B$13,$B$14,$B$15,$B$16,$B$17,$B$18,$B$25,$B$19,$B$23,1,$AB$2,$AO$49,$B$24)</f>
        <v>9.9879304559635731</v>
      </c>
      <c r="BI57" s="180">
        <f ca="1">_xll.Export_ParabolicVol_VIXLikeOption($F$12:$F$28,$G$12:$G$28,$AJ81,$AE56,BI$38,$B$9,$B$10,$B$11,$B$12,$B$13,$B$14,$B$15,$B$16,$B$17,$B$18,$B$25,$B$19,$B$23,1,$AB$2,$AO$49,$B$24)</f>
        <v>11.047508003167621</v>
      </c>
    </row>
    <row r="58" spans="13:65">
      <c r="M58" s="17">
        <v>5</v>
      </c>
      <c r="N58" s="5">
        <f ca="1">_xll.Export_VarianceSwap_ForwardVariance($F$12:$F$29,$G$12:$G$29,M57,M58,$B$24)</f>
        <v>25.244317141238028</v>
      </c>
      <c r="O58" s="94"/>
      <c r="P58" s="94"/>
      <c r="Q58" s="94"/>
      <c r="R58" s="94"/>
      <c r="S58" s="94"/>
      <c r="T58" s="94"/>
      <c r="U58" s="94"/>
      <c r="V58" s="94"/>
      <c r="W58" s="94"/>
      <c r="X58" s="73">
        <f ca="1">AA12</f>
        <v>0.39698836413415467</v>
      </c>
      <c r="AB58" s="156">
        <f ca="1">AB12</f>
        <v>3076</v>
      </c>
      <c r="AC58" s="157">
        <f ca="1">AC12</f>
        <v>0</v>
      </c>
      <c r="AD58" s="22"/>
      <c r="AE58" s="99">
        <f ca="1">(AF58-$B$7)/365.25</f>
        <v>0.39698836413415467</v>
      </c>
      <c r="AF58" s="111">
        <f ca="1">Z12</f>
        <v>41871</v>
      </c>
      <c r="AG58" s="84">
        <f ca="1">AF12</f>
        <v>20.55</v>
      </c>
      <c r="AH58" s="84"/>
      <c r="AI58" s="107">
        <f ca="1">AG12</f>
        <v>20.55</v>
      </c>
      <c r="AJ58" s="118"/>
      <c r="AK58" s="118"/>
      <c r="AL58" s="180">
        <f ca="1">_xll.Export_ParabolicVol_VIXLikeOption($F$12:$F$28,$G$12:$G$28,$AJ83,$AE58,AL$38,$B$9,$B$10,$B$11,$B$12,$B$13,$B$14,$B$15,$B$16,$B$17,$B$18,$B$25,$B$19,$B$23,1,$AB$2,$AM$49,$B$24)</f>
        <v>13.589080257060379</v>
      </c>
      <c r="AM58" s="180">
        <f ca="1">_xll.Export_ParabolicVol_VIXLikeOption($F$12:$F$28,$G$12:$G$28,$AJ83,$AE58,AM$38,$B$9,$B$10,$B$11,$B$12,$B$13,$B$14,$B$15,$B$16,$B$17,$B$18,$B$25,$B$19,$B$23,1,$AB$2,$AM$49,$B$24)</f>
        <v>12.589333910037137</v>
      </c>
      <c r="AN58" s="180">
        <f ca="1">_xll.Export_ParabolicVol_VIXLikeOption($F$12:$F$28,$G$12:$G$28,$AJ83,$AE58,AN$38,$B$9,$B$10,$B$11,$B$12,$B$13,$B$14,$B$15,$B$16,$B$17,$B$18,$B$25,$B$19,$B$23,1,$AB$2,$AM$49,$B$24)</f>
        <v>11.591214109546007</v>
      </c>
      <c r="AO58" s="180">
        <f ca="1">_xll.Export_ParabolicVol_VIXLikeOption($F$12:$F$28,$G$12:$G$28,$AJ83,$AE58,AO$38,$B$9,$B$10,$B$11,$B$12,$B$13,$B$14,$B$15,$B$16,$B$17,$B$18,$B$25,$B$19,$B$23,1,$AB$2,$AM$49,$B$24)</f>
        <v>10.59963125559889</v>
      </c>
      <c r="AP58" s="180">
        <f ca="1">_xll.Export_ParabolicVol_VIXLikeOption($F$12:$F$28,$G$12:$G$28,$AJ83,$AE58,AP$38,$B$9,$B$10,$B$11,$B$12,$B$13,$B$14,$B$15,$B$16,$B$17,$B$18,$B$25,$B$19,$B$23,1,$AB$2,$AM$49,$B$24)</f>
        <v>9.6257750840700407</v>
      </c>
      <c r="AQ58" s="180">
        <f ca="1">_xll.Export_ParabolicVol_VIXLikeOption($F$12:$F$28,$G$12:$G$28,$AJ83,$AE58,AQ$38,$B$9,$B$10,$B$11,$B$12,$B$13,$B$14,$B$15,$B$16,$B$17,$B$18,$B$25,$B$19,$B$23,1,$AB$2,$AM$49,$B$24)</f>
        <v>8.687697719884433</v>
      </c>
      <c r="AR58" s="180">
        <f ca="1">_xll.Export_ParabolicVol_VIXLikeOption($F$12:$F$28,$G$12:$G$28,$AJ83,$AE58,AR$38,$B$9,$B$10,$B$11,$B$12,$B$13,$B$14,$B$15,$B$16,$B$17,$B$18,$B$25,$B$19,$B$23,1,$AB$2,$AM$49,$B$24)</f>
        <v>7.807317658290823</v>
      </c>
      <c r="AS58" s="180">
        <f ca="1">_xll.Export_ParabolicVol_VIXLikeOption($F$12:$F$28,$G$12:$G$28,$AJ83,$AE58,AS$38,$B$9,$B$10,$B$11,$B$12,$B$13,$B$14,$B$15,$B$16,$B$17,$B$18,$B$25,$B$19,$B$23,1,$AB$2,$AM$49,$B$24)</f>
        <v>7.0053089901115246</v>
      </c>
      <c r="AT58" s="180">
        <f ca="1">_xll.Export_ParabolicVol_VIXLikeOption($F$12:$F$28,$G$12:$G$28,$AJ83,$AE58,AT$38,$B$9,$B$10,$B$11,$B$12,$B$13,$B$14,$B$15,$B$16,$B$17,$B$18,$B$25,$B$19,$B$23,1,$AB$2,$AM$49,$B$24)</f>
        <v>6.2966485289925638</v>
      </c>
      <c r="AU58" s="180">
        <f ca="1">_xll.Export_ParabolicVol_VIXLikeOption($F$12:$F$28,$G$12:$G$28,$AJ83,$AE58,AU$38,$B$9,$B$10,$B$11,$B$12,$B$13,$B$14,$B$15,$B$16,$B$17,$B$18,$B$25,$B$19,$B$23,1,$AB$2,$AM$49,$B$24)</f>
        <v>5.6885671863276901</v>
      </c>
      <c r="AV58" s="103">
        <f ca="1">_xll.Export_ParabolicVol_VIXLikeOption($F$12:$F$28,$G$12:$G$28,$AJ83,$AE58,AV$38,$B$9,$B$10,$B$11,$B$12,$B$13,$B$14,$B$15,$B$16,$B$17,$B$18,$B$25,$B$19,$B$23,1,$AB$2,$AM$49,$B$24)</f>
        <v>5.1809273670605149</v>
      </c>
      <c r="AW58" s="103">
        <f ca="1">_xll.Export_ParabolicVol_VIXLikeOption($F$12:$F$28,$G$12:$G$28,$AJ83,$AE58,AW$38,$B$9,$B$10,$B$11,$B$12,$B$13,$B$14,$B$15,$B$16,$B$17,$B$18,$B$25,$B$19,$B$23,1,$AB$2,$AM$49,$B$24)</f>
        <v>4.7680451161846245</v>
      </c>
      <c r="AX58" s="103">
        <f ca="1">_xll.Export_ParabolicVol_VIXLikeOption($F$12:$F$28,$G$12:$G$28,$AJ83,$AE58,AX$38,$B$9,$B$10,$B$11,$B$12,$B$13,$B$14,$B$15,$B$16,$B$17,$B$18,$B$25,$B$19,$B$23,1,$AB$2,$AM$49,$B$24)</f>
        <v>4.4408850720992747</v>
      </c>
      <c r="AY58" s="103">
        <f ca="1">_xll.Export_ParabolicVol_VIXLikeOption($F$12:$F$28,$G$12:$G$28,$AJ83,$AE58,AY$38,$B$9,$B$10,$B$11,$B$12,$B$13,$B$14,$B$15,$B$16,$B$17,$B$18,$B$25,$B$19,$B$23,1,$AB$2,$AM$49,$B$24)</f>
        <v>4.1889574728897161</v>
      </c>
      <c r="AZ58" s="103">
        <f ca="1">_xll.Export_ParabolicVol_VIXLikeOption($F$12:$F$28,$G$12:$G$28,$AJ83,$AE58,AZ$38,$B$9,$B$10,$B$11,$B$12,$B$13,$B$14,$B$15,$B$16,$B$17,$B$18,$B$25,$B$19,$B$23,1,$AB$2,$AM$49,$B$24)</f>
        <v>4.0016764542137011</v>
      </c>
      <c r="BA58" s="103">
        <f ca="1">_xll.Export_ParabolicVol_VIXLikeOption($F$12:$F$28,$G$12:$G$28,$AJ83,$AE58,BA$38,$B$9,$B$10,$B$11,$B$12,$B$13,$B$14,$B$15,$B$16,$B$17,$B$18,$B$25,$B$19,$B$23,1,$AB$2,$AM$49,$B$24)</f>
        <v>3.8691617565784959</v>
      </c>
      <c r="BB58" s="103">
        <f ca="1">_xll.Export_ParabolicVol_VIXLikeOption($F$12:$F$28,$G$12:$G$28,$AJ83,$AE58,BB$38,$B$9,$B$10,$B$11,$B$12,$B$13,$B$14,$B$15,$B$16,$B$17,$B$18,$B$25,$B$19,$B$23,1,$AB$2,$AM$49,$B$24)</f>
        <v>3.7826335413395396</v>
      </c>
      <c r="BC58" s="103">
        <f ca="1">_xll.Export_ParabolicVol_VIXLikeOption($F$12:$F$28,$G$12:$G$28,$AJ83,$AE58,BC$38,$B$9,$B$10,$B$11,$B$12,$B$13,$B$14,$B$15,$B$16,$B$17,$B$18,$B$25,$B$19,$B$23,1,$AB$2,$AM$49,$B$24)</f>
        <v>3.7345280595994614</v>
      </c>
      <c r="BD58" s="103">
        <f ca="1">_xll.Export_ParabolicVol_VIXLikeOption($F$12:$F$28,$G$12:$G$28,$AJ83,$AE58,BD$38,$B$9,$B$10,$B$11,$B$12,$B$13,$B$14,$B$15,$B$16,$B$17,$B$18,$B$25,$B$19,$B$23,1,$AB$2,$AM$49,$B$24)</f>
        <v>3.7184523692770171</v>
      </c>
      <c r="BE58" s="180">
        <f ca="1">_xll.Export_ParabolicVol_VIXLikeOption($F$12:$F$28,$G$12:$G$28,$AJ83,$AE58,BE$38,$B$9,$B$10,$B$11,$B$12,$B$13,$B$14,$B$15,$B$16,$B$17,$B$18,$B$25,$B$19,$B$23,1,$AB$2,$AM$49,$B$24)</f>
        <v>3.7290597598612938</v>
      </c>
      <c r="BF58" s="180">
        <f ca="1">_xll.Export_ParabolicVol_VIXLikeOption($F$12:$F$28,$G$12:$G$28,$AJ83,$AE58,BF$38,$B$9,$B$10,$B$11,$B$12,$B$13,$B$14,$B$15,$B$16,$B$17,$B$18,$B$25,$B$19,$B$23,1,$AB$2,$AM$49,$B$24)</f>
        <v>3.761896604670143</v>
      </c>
      <c r="BG58" s="180">
        <f ca="1">_xll.Export_ParabolicVol_VIXLikeOption($F$12:$F$28,$G$12:$G$28,$AJ83,$AE58,BG$38,$B$9,$B$10,$B$11,$B$12,$B$13,$B$14,$B$15,$B$16,$B$17,$B$18,$B$25,$B$19,$B$23,1,$AB$2,$AM$49,$B$24)</f>
        <v>3.8132491456896354</v>
      </c>
      <c r="BH58" s="180">
        <f ca="1">_xll.Export_ParabolicVol_VIXLikeOption($F$12:$F$28,$G$12:$G$28,$AJ83,$AE58,BH$38,$B$9,$B$10,$B$11,$B$12,$B$13,$B$14,$B$15,$B$16,$B$17,$B$18,$B$25,$B$19,$B$23,1,$AB$2,$AM$49,$B$24)</f>
        <v>3.8800043526065329</v>
      </c>
      <c r="BI58" s="180">
        <f ca="1">_xll.Export_ParabolicVol_VIXLikeOption($F$12:$F$28,$G$12:$G$28,$AJ83,$AE58,BI$38,$B$9,$B$10,$B$11,$B$12,$B$13,$B$14,$B$15,$B$16,$B$17,$B$18,$B$25,$B$19,$B$23,1,$AB$2,$AM$49,$B$24)</f>
        <v>3.9595304522767245</v>
      </c>
    </row>
    <row r="59" spans="13:65" ht="15.75" thickBot="1">
      <c r="M59" s="17">
        <v>5.0999999999999996</v>
      </c>
      <c r="N59" s="5">
        <f ca="1">_xll.Export_VarianceSwap_ForwardVariance($F$12:$F$29,$G$12:$G$29,M58,M59,$B$24)</f>
        <v>25.268968582257191</v>
      </c>
      <c r="O59" s="94"/>
      <c r="P59" s="94"/>
      <c r="Q59" s="94"/>
      <c r="R59" s="94"/>
      <c r="S59" s="94"/>
      <c r="T59" s="94"/>
      <c r="U59" s="94"/>
      <c r="V59" s="94"/>
      <c r="W59" s="94"/>
      <c r="X59" s="73">
        <f ca="1">X58</f>
        <v>0.39698836413415467</v>
      </c>
      <c r="AB59" s="158">
        <f ca="1">AB58</f>
        <v>3076</v>
      </c>
      <c r="AC59" s="159">
        <f ca="1">AC58</f>
        <v>0</v>
      </c>
      <c r="AD59" s="22"/>
      <c r="AE59" s="100"/>
      <c r="AF59" s="113"/>
      <c r="AG59" s="85">
        <f ca="1">AG58</f>
        <v>20.55</v>
      </c>
      <c r="AH59" s="85"/>
      <c r="AI59" s="114">
        <f ca="1">AI58</f>
        <v>20.55</v>
      </c>
      <c r="AJ59" s="118"/>
      <c r="AK59" s="118"/>
      <c r="AL59" s="180">
        <f ca="1">_xll.Export_ParabolicVol_VIXLikeOption($F$12:$F$28,$G$12:$G$28,$AJ83,$AE58,AL$38,$B$9,$B$10,$B$11,$B$12,$B$13,$B$14,$B$15,$B$16,$B$17,$B$18,$B$25,$B$19,$B$23,1,$AB$2,$AO$49,$B$24)</f>
        <v>-1.949808633442804</v>
      </c>
      <c r="AM59" s="180">
        <f ca="1">_xll.Export_ParabolicVol_VIXLikeOption($F$12:$F$28,$G$12:$G$28,$AJ83,$AE58,AM$38,$B$9,$B$10,$B$11,$B$12,$B$13,$B$14,$B$15,$B$16,$B$17,$B$18,$B$25,$B$19,$B$23,1,$AB$2,$AO$49,$B$24)</f>
        <v>-1.949554980466045</v>
      </c>
      <c r="AN59" s="180">
        <f ca="1">_xll.Export_ParabolicVol_VIXLikeOption($F$12:$F$28,$G$12:$G$28,$AJ83,$AE58,AN$38,$B$9,$B$10,$B$11,$B$12,$B$13,$B$14,$B$15,$B$16,$B$17,$B$18,$B$25,$B$19,$B$23,1,$AB$2,$AO$49,$B$24)</f>
        <v>-1.9476747809571746</v>
      </c>
      <c r="AO59" s="180">
        <f ca="1">_xll.Export_ParabolicVol_VIXLikeOption($F$12:$F$28,$G$12:$G$28,$AJ83,$AE58,AO$38,$B$9,$B$10,$B$11,$B$12,$B$13,$B$14,$B$15,$B$16,$B$17,$B$18,$B$25,$B$19,$B$23,1,$AB$2,$AO$49,$B$24)</f>
        <v>-1.93925763490429</v>
      </c>
      <c r="AP59" s="180">
        <f ca="1">_xll.Export_ParabolicVol_VIXLikeOption($F$12:$F$28,$G$12:$G$28,$AJ83,$AE58,AP$38,$B$9,$B$10,$B$11,$B$12,$B$13,$B$14,$B$15,$B$16,$B$17,$B$18,$B$25,$B$19,$B$23,1,$AB$2,$AO$49,$B$24)</f>
        <v>-1.9131138064331421</v>
      </c>
      <c r="AQ59" s="180">
        <f ca="1">_xll.Export_ParabolicVol_VIXLikeOption($F$12:$F$28,$G$12:$G$28,$AJ83,$AE58,AQ$38,$B$9,$B$10,$B$11,$B$12,$B$13,$B$14,$B$15,$B$16,$B$17,$B$18,$B$25,$B$19,$B$23,1,$AB$2,$AO$49,$B$24)</f>
        <v>-1.8511911706187476</v>
      </c>
      <c r="AR59" s="180">
        <f ca="1">_xll.Export_ParabolicVol_VIXLikeOption($F$12:$F$28,$G$12:$G$28,$AJ83,$AE58,AR$38,$B$9,$B$10,$B$11,$B$12,$B$13,$B$14,$B$15,$B$16,$B$17,$B$18,$B$25,$B$19,$B$23,1,$AB$2,$AO$49,$B$24)</f>
        <v>-1.7315712322123589</v>
      </c>
      <c r="AS59" s="180">
        <f ca="1">_xll.Export_ParabolicVol_VIXLikeOption($F$12:$F$28,$G$12:$G$28,$AJ83,$AE58,AS$38,$B$9,$B$10,$B$11,$B$12,$B$13,$B$14,$B$15,$B$16,$B$17,$B$18,$B$25,$B$19,$B$23,1,$AB$2,$AO$49,$B$24)</f>
        <v>-1.5335799003916573</v>
      </c>
      <c r="AT59" s="180">
        <f ca="1">_xll.Export_ParabolicVol_VIXLikeOption($F$12:$F$28,$G$12:$G$28,$AJ83,$AE58,AT$38,$B$9,$B$10,$B$11,$B$12,$B$13,$B$14,$B$15,$B$16,$B$17,$B$18,$B$25,$B$19,$B$23,1,$AB$2,$AO$49,$B$24)</f>
        <v>-1.2422403615106172</v>
      </c>
      <c r="AU59" s="180">
        <f ca="1">_xll.Export_ParabolicVol_VIXLikeOption($F$12:$F$28,$G$12:$G$28,$AJ83,$AE58,AU$38,$B$9,$B$10,$B$11,$B$12,$B$13,$B$14,$B$15,$B$16,$B$17,$B$18,$B$25,$B$19,$B$23,1,$AB$2,$AO$49,$B$24)</f>
        <v>-0.85032170417549058</v>
      </c>
      <c r="AV59" s="103">
        <f ca="1">_xll.Export_ParabolicVol_VIXLikeOption($F$12:$F$28,$G$12:$G$28,$AJ83,$AE58,AV$38,$B$9,$B$10,$B$11,$B$12,$B$13,$B$14,$B$15,$B$16,$B$17,$B$18,$B$25,$B$19,$B$23,1,$AB$2,$AO$49,$B$24)</f>
        <v>-0.35796152344266741</v>
      </c>
      <c r="AW59" s="103">
        <f ca="1">_xll.Export_ParabolicVol_VIXLikeOption($F$12:$F$28,$G$12:$G$28,$AJ83,$AE58,AW$38,$B$9,$B$10,$B$11,$B$12,$B$13,$B$14,$B$15,$B$16,$B$17,$B$18,$B$25,$B$19,$B$23,1,$AB$2,$AO$49,$B$24)</f>
        <v>0.22915622568144278</v>
      </c>
      <c r="AX59" s="103">
        <f ca="1">_xll.Export_ParabolicVol_VIXLikeOption($F$12:$F$28,$G$12:$G$28,$AJ83,$AE58,AX$38,$B$9,$B$10,$B$11,$B$12,$B$13,$B$14,$B$15,$B$16,$B$17,$B$18,$B$25,$B$19,$B$23,1,$AB$2,$AO$49,$B$24)</f>
        <v>0.90199618159609374</v>
      </c>
      <c r="AY59" s="103">
        <f ca="1">_xll.Export_ParabolicVol_VIXLikeOption($F$12:$F$28,$G$12:$G$28,$AJ83,$AE58,AY$38,$B$9,$B$10,$B$11,$B$12,$B$13,$B$14,$B$15,$B$16,$B$17,$B$18,$B$25,$B$19,$B$23,1,$AB$2,$AO$49,$B$24)</f>
        <v>1.6500685823865331</v>
      </c>
      <c r="AZ59" s="103">
        <f ca="1">_xll.Export_ParabolicVol_VIXLikeOption($F$12:$F$28,$G$12:$G$28,$AJ83,$AE58,AZ$38,$B$9,$B$10,$B$11,$B$12,$B$13,$B$14,$B$15,$B$16,$B$17,$B$18,$B$25,$B$19,$B$23,1,$AB$2,$AO$49,$B$24)</f>
        <v>2.4627875637105197</v>
      </c>
      <c r="BA59" s="103">
        <f ca="1">_xll.Export_ParabolicVol_VIXLikeOption($F$12:$F$28,$G$12:$G$28,$AJ83,$AE58,BA$38,$B$9,$B$10,$B$11,$B$12,$B$13,$B$14,$B$15,$B$16,$B$17,$B$18,$B$25,$B$19,$B$23,1,$AB$2,$AO$49,$B$24)</f>
        <v>3.3302728660753149</v>
      </c>
      <c r="BB59" s="103">
        <f ca="1">_xll.Export_ParabolicVol_VIXLikeOption($F$12:$F$28,$G$12:$G$28,$AJ83,$AE58,BB$38,$B$9,$B$10,$B$11,$B$12,$B$13,$B$14,$B$15,$B$16,$B$17,$B$18,$B$25,$B$19,$B$23,1,$AB$2,$AO$49,$B$24)</f>
        <v>4.2437446508363568</v>
      </c>
      <c r="BC59" s="103">
        <f ca="1">_xll.Export_ParabolicVol_VIXLikeOption($F$12:$F$28,$G$12:$G$28,$AJ83,$AE58,BC$38,$B$9,$B$10,$B$11,$B$12,$B$13,$B$14,$B$15,$B$16,$B$17,$B$18,$B$25,$B$19,$B$23,1,$AB$2,$AO$49,$B$24)</f>
        <v>5.19563916909628</v>
      </c>
      <c r="BD59" s="103">
        <f ca="1">_xll.Export_ParabolicVol_VIXLikeOption($F$12:$F$28,$G$12:$G$28,$AJ83,$AE58,BD$38,$B$9,$B$10,$B$11,$B$12,$B$13,$B$14,$B$15,$B$16,$B$17,$B$18,$B$25,$B$19,$B$23,1,$AB$2,$AO$49,$B$24)</f>
        <v>6.1795634787738365</v>
      </c>
      <c r="BE59" s="180">
        <f ca="1">_xll.Export_ParabolicVol_VIXLikeOption($F$12:$F$28,$G$12:$G$28,$AJ83,$AE58,BE$38,$B$9,$B$10,$B$11,$B$12,$B$13,$B$14,$B$15,$B$16,$B$17,$B$18,$B$25,$B$19,$B$23,1,$AB$2,$AO$49,$B$24)</f>
        <v>7.1901708693581119</v>
      </c>
      <c r="BF59" s="180">
        <f ca="1">_xll.Export_ParabolicVol_VIXLikeOption($F$12:$F$28,$G$12:$G$28,$AJ83,$AE58,BF$38,$B$9,$B$10,$B$11,$B$12,$B$13,$B$14,$B$15,$B$16,$B$17,$B$18,$B$25,$B$19,$B$23,1,$AB$2,$AO$49,$B$24)</f>
        <v>8.2230077141669611</v>
      </c>
      <c r="BG59" s="180">
        <f ca="1">_xll.Export_ParabolicVol_VIXLikeOption($F$12:$F$28,$G$12:$G$28,$AJ83,$AE58,BG$38,$B$9,$B$10,$B$11,$B$12,$B$13,$B$14,$B$15,$B$16,$B$17,$B$18,$B$25,$B$19,$B$23,1,$AB$2,$AO$49,$B$24)</f>
        <v>9.274360255186453</v>
      </c>
      <c r="BH59" s="180">
        <f ca="1">_xll.Export_ParabolicVol_VIXLikeOption($F$12:$F$28,$G$12:$G$28,$AJ83,$AE58,BH$38,$B$9,$B$10,$B$11,$B$12,$B$13,$B$14,$B$15,$B$16,$B$17,$B$18,$B$25,$B$19,$B$23,1,$AB$2,$AO$49,$B$24)</f>
        <v>10.341115462103353</v>
      </c>
      <c r="BI59" s="180">
        <f ca="1">_xll.Export_ParabolicVol_VIXLikeOption($F$12:$F$28,$G$12:$G$28,$AJ83,$AE58,BI$38,$B$9,$B$10,$B$11,$B$12,$B$13,$B$14,$B$15,$B$16,$B$17,$B$18,$B$25,$B$19,$B$23,1,$AB$2,$AO$49,$B$24)</f>
        <v>11.420641561773545</v>
      </c>
    </row>
    <row r="60" spans="13:65">
      <c r="M60" s="17">
        <v>5.2</v>
      </c>
      <c r="N60" s="5">
        <f ca="1">_xll.Export_VarianceSwap_ForwardVariance($F$12:$F$29,$G$12:$G$29,M59,M60,$B$24)</f>
        <v>25.310513101614358</v>
      </c>
      <c r="O60" s="94"/>
      <c r="P60" s="94"/>
      <c r="Q60" s="94"/>
      <c r="R60" s="94"/>
      <c r="S60" s="94"/>
      <c r="T60" s="94"/>
      <c r="U60" s="94"/>
      <c r="V60" s="94"/>
      <c r="W60" s="94"/>
      <c r="X60" s="94"/>
      <c r="AB60" s="22"/>
      <c r="AC60" s="22"/>
      <c r="AD60" s="22"/>
    </row>
    <row r="61" spans="13:65" ht="15.75" thickBot="1">
      <c r="M61" s="17">
        <v>5.3</v>
      </c>
      <c r="N61" s="5">
        <f ca="1">_xll.Export_VarianceSwap_ForwardVariance($F$12:$F$29,$G$12:$G$29,M60,M61,$B$24)</f>
        <v>25.36886770620756</v>
      </c>
      <c r="O61" s="94"/>
      <c r="P61" s="94"/>
      <c r="Q61" s="94"/>
      <c r="R61" s="94"/>
      <c r="S61" s="94"/>
      <c r="T61" s="94"/>
      <c r="U61" s="94"/>
      <c r="V61" s="94"/>
      <c r="W61" s="94"/>
      <c r="X61" s="94"/>
      <c r="AB61" s="94"/>
      <c r="AC61" s="94"/>
    </row>
    <row r="62" spans="13:65" ht="15.75" thickBot="1">
      <c r="M62" s="17">
        <v>5.4</v>
      </c>
      <c r="N62" s="5">
        <f ca="1">_xll.Export_VarianceSwap_ForwardVariance($F$12:$F$29,$G$12:$G$29,M61,M62,$B$24)</f>
        <v>25.44391673652731</v>
      </c>
      <c r="O62" s="94"/>
      <c r="P62" s="94"/>
      <c r="Q62" s="94"/>
      <c r="R62" s="94"/>
      <c r="S62" s="94"/>
      <c r="T62" s="94"/>
      <c r="U62" s="94"/>
      <c r="V62" s="94"/>
      <c r="W62" s="94"/>
      <c r="X62" s="94"/>
      <c r="AB62" s="94"/>
      <c r="AC62" s="94"/>
      <c r="AE62" s="82" t="s">
        <v>28</v>
      </c>
      <c r="AF62" s="82" t="s">
        <v>354</v>
      </c>
      <c r="AG62" s="119" t="s">
        <v>346</v>
      </c>
      <c r="AH62" s="82"/>
      <c r="AI62" s="120" t="s">
        <v>347</v>
      </c>
      <c r="AK62" s="95"/>
      <c r="AL62" s="95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</row>
    <row r="63" spans="13:65">
      <c r="M63" s="17">
        <v>5.5</v>
      </c>
      <c r="N63" s="5">
        <f ca="1">_xll.Export_VarianceSwap_ForwardVariance($F$12:$F$29,$G$12:$G$29,M62,M63,$B$24)</f>
        <v>25.535512997936443</v>
      </c>
      <c r="O63" s="94"/>
      <c r="P63" s="94"/>
      <c r="Q63" s="94"/>
      <c r="R63" s="94"/>
      <c r="S63" s="94"/>
      <c r="T63" s="94"/>
      <c r="U63" s="94"/>
      <c r="V63" s="94"/>
      <c r="W63" s="94"/>
      <c r="X63" s="94"/>
      <c r="AB63" s="94"/>
      <c r="AC63" s="94"/>
      <c r="AE63" s="99">
        <f ca="1">(AF63-$B$7)/365.25</f>
        <v>5.2019164955509928E-2</v>
      </c>
      <c r="AF63" s="111">
        <f ca="1">AF50</f>
        <v>41745</v>
      </c>
      <c r="AG63" s="83">
        <f ca="1">AG50</f>
        <v>17.95</v>
      </c>
      <c r="AH63" s="83"/>
      <c r="AI63" s="109">
        <f ca="1">AI50</f>
        <v>16.414000000000001</v>
      </c>
      <c r="AK63" s="164" t="s">
        <v>356</v>
      </c>
      <c r="AL63" s="95">
        <f ca="1">AL39-AL40</f>
        <v>12.9749999046326</v>
      </c>
      <c r="AM63" s="95">
        <f t="shared" ref="AM63:BI71" ca="1" si="5">AM39-AM40</f>
        <v>11.9749999046326</v>
      </c>
      <c r="AN63" s="95">
        <f t="shared" ca="1" si="5"/>
        <v>10.974999904632551</v>
      </c>
      <c r="AO63" s="95">
        <f t="shared" ca="1" si="5"/>
        <v>9.9500002861022807</v>
      </c>
      <c r="AP63" s="95">
        <f t="shared" ca="1" si="5"/>
        <v>8.9499998092651349</v>
      </c>
      <c r="AQ63" s="95">
        <f t="shared" ca="1" si="5"/>
        <v>7.9749999046325701</v>
      </c>
      <c r="AR63" s="97">
        <f t="shared" ca="1" si="5"/>
        <v>6.9749999046325701</v>
      </c>
      <c r="AS63" s="97">
        <f t="shared" ca="1" si="5"/>
        <v>5.9749999046325701</v>
      </c>
      <c r="AT63" s="97">
        <f t="shared" ca="1" si="5"/>
        <v>5</v>
      </c>
      <c r="AU63" s="103">
        <f ca="1">AU39-AU40</f>
        <v>3.9499999992549419</v>
      </c>
      <c r="AV63" s="97">
        <f t="shared" ca="1" si="5"/>
        <v>2.9000000208616279</v>
      </c>
      <c r="AW63" s="97">
        <f t="shared" ca="1" si="5"/>
        <v>1.949999986216425</v>
      </c>
      <c r="AX63" s="97">
        <f t="shared" ca="1" si="5"/>
        <v>0.95000001788139432</v>
      </c>
      <c r="AY63" s="97">
        <f t="shared" ca="1" si="5"/>
        <v>-5.0000011920931842E-2</v>
      </c>
      <c r="AZ63" s="97">
        <f t="shared" ca="1" si="5"/>
        <v>-1.0750000178813965</v>
      </c>
      <c r="BA63" s="97">
        <f t="shared" ca="1" si="5"/>
        <v>-2.0750000625848761</v>
      </c>
      <c r="BB63" s="97">
        <f t="shared" ca="1" si="5"/>
        <v>-3.0500000417232505</v>
      </c>
      <c r="BC63" s="97">
        <f t="shared" ca="1" si="5"/>
        <v>-4.0999998599290874</v>
      </c>
      <c r="BD63" s="97">
        <f t="shared" ca="1" si="5"/>
        <v>-5.0750000439584246</v>
      </c>
      <c r="BE63" s="97">
        <f t="shared" ca="1" si="5"/>
        <v>-6.0750000979751331</v>
      </c>
      <c r="BF63" s="97">
        <f t="shared" ca="1" si="5"/>
        <v>-7.0249999966472387</v>
      </c>
      <c r="BG63" s="97">
        <f t="shared" ca="1" si="5"/>
        <v>-8.0249999016523379</v>
      </c>
      <c r="BH63" s="97">
        <f t="shared" ca="1" si="5"/>
        <v>-8.9249999970197678</v>
      </c>
      <c r="BI63" s="97">
        <f t="shared" ca="1" si="5"/>
        <v>-9.9749999046325701</v>
      </c>
    </row>
    <row r="64" spans="13:65">
      <c r="M64" s="17">
        <v>5.6</v>
      </c>
      <c r="N64" s="5">
        <f ca="1">_xll.Export_VarianceSwap_ForwardVariance($F$12:$F$29,$G$12:$G$29,M63,M64,$B$24)</f>
        <v>25.643479175268556</v>
      </c>
      <c r="O64" s="94"/>
      <c r="P64" s="94"/>
      <c r="Q64" s="94"/>
      <c r="R64" s="94"/>
      <c r="S64" s="94"/>
      <c r="T64" s="94"/>
      <c r="U64" s="94"/>
      <c r="V64" s="94"/>
      <c r="W64" s="94"/>
      <c r="X64" s="94"/>
      <c r="AB64" s="94"/>
      <c r="AC64" s="94"/>
      <c r="AE64" s="100"/>
      <c r="AF64" s="113"/>
      <c r="AG64" s="84">
        <f t="shared" ref="AG64:AG72" ca="1" si="6">AG51</f>
        <v>17.95</v>
      </c>
      <c r="AH64" s="84"/>
      <c r="AI64" s="107">
        <f t="shared" ref="AI64:AI72" ca="1" si="7">AI51</f>
        <v>16.414000000000001</v>
      </c>
      <c r="AK64" s="164" t="s">
        <v>355</v>
      </c>
      <c r="AL64" s="95">
        <f ca="1">$AJ75-AL$38</f>
        <v>12.958333327641917</v>
      </c>
      <c r="AM64" s="118">
        <f t="shared" ref="AM64:BI72" ca="1" si="8">$AJ75-AM$38</f>
        <v>11.958333327641917</v>
      </c>
      <c r="AN64" s="118">
        <f t="shared" ca="1" si="8"/>
        <v>10.958333327641917</v>
      </c>
      <c r="AO64" s="118">
        <f t="shared" ca="1" si="8"/>
        <v>9.9583333276419168</v>
      </c>
      <c r="AP64" s="118">
        <f t="shared" ca="1" si="8"/>
        <v>8.9583333276419168</v>
      </c>
      <c r="AQ64" s="118">
        <f t="shared" ca="1" si="8"/>
        <v>7.9583333276419168</v>
      </c>
      <c r="AR64" s="97">
        <f t="shared" ca="1" si="8"/>
        <v>6.9583333276419168</v>
      </c>
      <c r="AS64" s="97">
        <f t="shared" ca="1" si="8"/>
        <v>5.9583333276419168</v>
      </c>
      <c r="AT64" s="97">
        <f t="shared" ca="1" si="8"/>
        <v>4.9583333276419168</v>
      </c>
      <c r="AU64" s="103">
        <f t="shared" ca="1" si="8"/>
        <v>3.9583333276419168</v>
      </c>
      <c r="AV64" s="97">
        <f t="shared" ca="1" si="8"/>
        <v>2.9583333276419168</v>
      </c>
      <c r="AW64" s="97">
        <f t="shared" ca="1" si="8"/>
        <v>1.9583333276419168</v>
      </c>
      <c r="AX64" s="97">
        <f t="shared" ca="1" si="8"/>
        <v>0.95833332764191681</v>
      </c>
      <c r="AY64" s="97">
        <f t="shared" ca="1" si="8"/>
        <v>-4.166667235808319E-2</v>
      </c>
      <c r="AZ64" s="97">
        <f t="shared" ca="1" si="8"/>
        <v>-1.0416666723580832</v>
      </c>
      <c r="BA64" s="97">
        <f t="shared" ca="1" si="8"/>
        <v>-2.0416666723580832</v>
      </c>
      <c r="BB64" s="97">
        <f t="shared" ca="1" si="8"/>
        <v>-3.0416666723580832</v>
      </c>
      <c r="BC64" s="97">
        <f t="shared" ca="1" si="8"/>
        <v>-4.0416666723580832</v>
      </c>
      <c r="BD64" s="97">
        <f t="shared" ca="1" si="8"/>
        <v>-5.0416666723580832</v>
      </c>
      <c r="BE64" s="97">
        <f t="shared" ca="1" si="8"/>
        <v>-6.0416666723580832</v>
      </c>
      <c r="BF64" s="97">
        <f t="shared" ca="1" si="8"/>
        <v>-7.0416666723580832</v>
      </c>
      <c r="BG64" s="97">
        <f t="shared" ca="1" si="8"/>
        <v>-8.0416666723580832</v>
      </c>
      <c r="BH64" s="97">
        <f t="shared" ca="1" si="8"/>
        <v>-9.0416666723580832</v>
      </c>
      <c r="BI64" s="97">
        <f t="shared" ca="1" si="8"/>
        <v>-10.041666672358083</v>
      </c>
    </row>
    <row r="65" spans="13:61">
      <c r="M65" s="17">
        <v>5.7</v>
      </c>
      <c r="N65" s="5">
        <f ca="1">_xll.Export_VarianceSwap_ForwardVariance($F$12:$F$29,$G$12:$G$29,M64,M65,$B$24)</f>
        <v>25.767609499704484</v>
      </c>
      <c r="O65" s="94"/>
      <c r="P65" s="94"/>
      <c r="Q65" s="94"/>
      <c r="R65" s="94"/>
      <c r="S65" s="94"/>
      <c r="T65" s="94"/>
      <c r="U65" s="94"/>
      <c r="V65" s="94"/>
      <c r="W65" s="94"/>
      <c r="X65" s="94"/>
      <c r="AB65" s="94"/>
      <c r="AC65" s="94"/>
      <c r="AE65" s="99">
        <f ca="1">(AF65-$B$7)/365.25</f>
        <v>0.14784394250513347</v>
      </c>
      <c r="AF65" s="111">
        <f ca="1">AF52</f>
        <v>41780</v>
      </c>
      <c r="AG65" s="141">
        <f t="shared" ca="1" si="6"/>
        <v>19.350000000000001</v>
      </c>
      <c r="AH65" s="84"/>
      <c r="AI65" s="107">
        <f t="shared" ca="1" si="7"/>
        <v>17.083200000000001</v>
      </c>
      <c r="AK65" s="164" t="s">
        <v>356</v>
      </c>
      <c r="AL65" s="95">
        <f ca="1">AL41-AL42</f>
        <v>11.3250002861023</v>
      </c>
      <c r="AM65" s="95">
        <f t="shared" ca="1" si="5"/>
        <v>13.300000190734849</v>
      </c>
      <c r="AN65" s="95">
        <f t="shared" ca="1" si="5"/>
        <v>12.2999997138977</v>
      </c>
      <c r="AO65" s="95">
        <f t="shared" ca="1" si="5"/>
        <v>11.3250002861023</v>
      </c>
      <c r="AP65" s="95">
        <f t="shared" ca="1" si="5"/>
        <v>10.324999809265135</v>
      </c>
      <c r="AQ65" s="95">
        <f t="shared" ca="1" si="5"/>
        <v>9.3249998092651509</v>
      </c>
      <c r="AR65" s="95">
        <f t="shared" ca="1" si="5"/>
        <v>8.3000001907348597</v>
      </c>
      <c r="AS65" s="97">
        <f t="shared" ca="1" si="5"/>
        <v>7.2999999523162851</v>
      </c>
      <c r="AT65" s="97">
        <f t="shared" ca="1" si="5"/>
        <v>6.3250000476837149</v>
      </c>
      <c r="AU65" s="102">
        <f ca="1">AU41-AU42</f>
        <v>5.3250000476837149</v>
      </c>
      <c r="AV65" s="97">
        <f t="shared" ca="1" si="5"/>
        <v>4.4000000953674299</v>
      </c>
      <c r="AW65" s="97">
        <f t="shared" ca="1" si="5"/>
        <v>3.3749999981373549</v>
      </c>
      <c r="AX65" s="97">
        <f t="shared" ca="1" si="5"/>
        <v>2.2999999821186048</v>
      </c>
      <c r="AY65" s="97">
        <f t="shared" ca="1" si="5"/>
        <v>1.2750000357627851</v>
      </c>
      <c r="AZ65" s="97">
        <f t="shared" ca="1" si="5"/>
        <v>0.30000007152557995</v>
      </c>
      <c r="BA65" s="97">
        <f t="shared" ca="1" si="5"/>
        <v>-0.69999998807907038</v>
      </c>
      <c r="BB65" s="97">
        <f t="shared" ca="1" si="5"/>
        <v>-1.6750000119209347</v>
      </c>
      <c r="BC65" s="97">
        <f t="shared" ca="1" si="5"/>
        <v>-2.7250000238418606</v>
      </c>
      <c r="BD65" s="97">
        <f t="shared" ca="1" si="5"/>
        <v>-3.7000000476837149</v>
      </c>
      <c r="BE65" s="97">
        <f t="shared" ca="1" si="5"/>
        <v>-4.7000000476837149</v>
      </c>
      <c r="BF65" s="97">
        <f t="shared" ca="1" si="5"/>
        <v>-5.7249999940395355</v>
      </c>
      <c r="BG65" s="97">
        <f t="shared" ca="1" si="5"/>
        <v>-6.7250000983476621</v>
      </c>
      <c r="BH65" s="97">
        <f t="shared" ca="1" si="5"/>
        <v>-7.674999818205837</v>
      </c>
      <c r="BI65" s="97">
        <f t="shared" ca="1" si="5"/>
        <v>-8.5999998152255994</v>
      </c>
    </row>
    <row r="66" spans="13:61">
      <c r="M66" s="17">
        <v>5.8</v>
      </c>
      <c r="N66" s="5">
        <f ca="1">_xll.Export_VarianceSwap_ForwardVariance($F$12:$F$29,$G$12:$G$29,M65,M66,$B$24)</f>
        <v>25.906723965657424</v>
      </c>
      <c r="O66" s="94"/>
      <c r="P66" s="94"/>
      <c r="Q66" s="94"/>
      <c r="R66" s="94"/>
      <c r="S66" s="94"/>
      <c r="T66" s="94"/>
      <c r="U66" s="94"/>
      <c r="V66" s="94"/>
      <c r="W66" s="94"/>
      <c r="X66" s="94"/>
      <c r="AB66" s="94"/>
      <c r="AC66" s="94"/>
      <c r="AE66" s="100"/>
      <c r="AF66" s="113"/>
      <c r="AG66" s="141">
        <f t="shared" ca="1" si="6"/>
        <v>19.350000000000001</v>
      </c>
      <c r="AH66" s="84"/>
      <c r="AI66" s="107">
        <f t="shared" ca="1" si="7"/>
        <v>17.083200000000001</v>
      </c>
      <c r="AK66" s="164" t="s">
        <v>355</v>
      </c>
      <c r="AL66" s="118">
        <f ca="1">$AJ77-AL$38</f>
        <v>14.316176493268678</v>
      </c>
      <c r="AM66" s="118">
        <f t="shared" ca="1" si="8"/>
        <v>13.316176493268678</v>
      </c>
      <c r="AN66" s="118">
        <f t="shared" ca="1" si="8"/>
        <v>12.316176493268678</v>
      </c>
      <c r="AO66" s="118">
        <f t="shared" ca="1" si="8"/>
        <v>11.316176493268678</v>
      </c>
      <c r="AP66" s="118">
        <f t="shared" ca="1" si="8"/>
        <v>10.316176493268678</v>
      </c>
      <c r="AQ66" s="118">
        <f t="shared" ca="1" si="8"/>
        <v>9.3161764932686779</v>
      </c>
      <c r="AR66" s="118">
        <f t="shared" ca="1" si="8"/>
        <v>8.3161764932686779</v>
      </c>
      <c r="AS66" s="97">
        <f t="shared" ca="1" si="8"/>
        <v>7.3161764932686779</v>
      </c>
      <c r="AT66" s="97">
        <f t="shared" ca="1" si="8"/>
        <v>6.3161764932686779</v>
      </c>
      <c r="AU66" s="102">
        <f t="shared" ca="1" si="8"/>
        <v>5.3161764932686779</v>
      </c>
      <c r="AV66" s="97">
        <f t="shared" ca="1" si="8"/>
        <v>4.3161764932686779</v>
      </c>
      <c r="AW66" s="97">
        <f t="shared" ca="1" si="8"/>
        <v>3.3161764932686779</v>
      </c>
      <c r="AX66" s="97">
        <f t="shared" ca="1" si="8"/>
        <v>2.3161764932686779</v>
      </c>
      <c r="AY66" s="97">
        <f t="shared" ca="1" si="8"/>
        <v>1.3161764932686779</v>
      </c>
      <c r="AZ66" s="97">
        <f t="shared" ca="1" si="8"/>
        <v>0.31617649326867792</v>
      </c>
      <c r="BA66" s="97">
        <f t="shared" ca="1" si="8"/>
        <v>-0.68382350673132208</v>
      </c>
      <c r="BB66" s="97">
        <f t="shared" ca="1" si="8"/>
        <v>-1.6838235067313221</v>
      </c>
      <c r="BC66" s="97">
        <f t="shared" ca="1" si="8"/>
        <v>-2.6838235067313221</v>
      </c>
      <c r="BD66" s="97">
        <f t="shared" ca="1" si="8"/>
        <v>-3.6838235067313221</v>
      </c>
      <c r="BE66" s="97">
        <f t="shared" ca="1" si="8"/>
        <v>-4.6838235067313221</v>
      </c>
      <c r="BF66" s="97">
        <f t="shared" ca="1" si="8"/>
        <v>-5.6838235067313221</v>
      </c>
      <c r="BG66" s="97">
        <f t="shared" ca="1" si="8"/>
        <v>-6.6838235067313221</v>
      </c>
      <c r="BH66" s="97">
        <f t="shared" ca="1" si="8"/>
        <v>-7.6838235067313221</v>
      </c>
      <c r="BI66" s="97">
        <f t="shared" ca="1" si="8"/>
        <v>-8.6838235067313221</v>
      </c>
    </row>
    <row r="67" spans="13:61">
      <c r="M67" s="17">
        <v>5.9</v>
      </c>
      <c r="N67" s="5">
        <f ca="1">_xll.Export_VarianceSwap_ForwardVariance($F$12:$F$29,$G$12:$G$29,M66,M67,$B$24)</f>
        <v>26.050744748179316</v>
      </c>
      <c r="O67" s="94"/>
      <c r="P67" s="94"/>
      <c r="Q67" s="94"/>
      <c r="R67" s="94"/>
      <c r="S67" s="94"/>
      <c r="T67" s="94"/>
      <c r="U67" s="94"/>
      <c r="V67" s="94"/>
      <c r="W67" s="94"/>
      <c r="X67" s="94"/>
      <c r="AB67" s="94"/>
      <c r="AC67" s="94"/>
      <c r="AE67" s="99">
        <f ca="1">(AF67-$B$7)/365.25</f>
        <v>0.22450376454483231</v>
      </c>
      <c r="AF67" s="111">
        <f ca="1">AF54</f>
        <v>41808</v>
      </c>
      <c r="AG67" s="84">
        <f t="shared" ca="1" si="6"/>
        <v>19.75</v>
      </c>
      <c r="AH67" s="84"/>
      <c r="AI67" s="107">
        <f t="shared" ca="1" si="7"/>
        <v>18.101099999999999</v>
      </c>
      <c r="AK67" s="164" t="s">
        <v>356</v>
      </c>
      <c r="AL67" s="95">
        <f ca="1">AL43-AL44</f>
        <v>14.7750000953674</v>
      </c>
      <c r="AM67" s="95">
        <f t="shared" ca="1" si="5"/>
        <v>13.800000190734901</v>
      </c>
      <c r="AN67" s="95">
        <f t="shared" ca="1" si="5"/>
        <v>12.7999997138977</v>
      </c>
      <c r="AO67" s="95">
        <f t="shared" ca="1" si="5"/>
        <v>11.800000190734849</v>
      </c>
      <c r="AP67" s="95">
        <f t="shared" ca="1" si="5"/>
        <v>10.77500009536743</v>
      </c>
      <c r="AQ67" s="95">
        <f t="shared" ca="1" si="5"/>
        <v>9.7749996185302841</v>
      </c>
      <c r="AR67" s="95">
        <f t="shared" ca="1" si="5"/>
        <v>8.8000001907348651</v>
      </c>
      <c r="AS67" s="97">
        <f t="shared" ca="1" si="5"/>
        <v>7.7999999523162851</v>
      </c>
      <c r="AT67" s="97">
        <f t="shared" ca="1" si="5"/>
        <v>6.7999999523162851</v>
      </c>
      <c r="AU67" s="97">
        <f t="shared" ca="1" si="5"/>
        <v>5.875</v>
      </c>
      <c r="AV67" s="97">
        <f t="shared" ca="1" si="5"/>
        <v>4.8249998092651403</v>
      </c>
      <c r="AW67" s="97">
        <f t="shared" ca="1" si="5"/>
        <v>3.8250001426786158</v>
      </c>
      <c r="AX67" s="97">
        <f t="shared" ca="1" si="5"/>
        <v>2.7000000029802322</v>
      </c>
      <c r="AY67" s="97">
        <f t="shared" ca="1" si="5"/>
        <v>1.7000000178813903</v>
      </c>
      <c r="AZ67" s="97">
        <f t="shared" ca="1" si="5"/>
        <v>0.69999998807907016</v>
      </c>
      <c r="BA67" s="97">
        <f t="shared" ca="1" si="5"/>
        <v>-0.30000007152556973</v>
      </c>
      <c r="BB67" s="97">
        <f t="shared" ca="1" si="5"/>
        <v>-1.2500000596046399</v>
      </c>
      <c r="BC67" s="97">
        <f t="shared" ca="1" si="5"/>
        <v>-2.2499999403953552</v>
      </c>
      <c r="BD67" s="97">
        <f t="shared" ca="1" si="5"/>
        <v>-3.2250000834465049</v>
      </c>
      <c r="BE67" s="97">
        <f t="shared" ca="1" si="5"/>
        <v>-4.2250000834464991</v>
      </c>
      <c r="BF67" s="97">
        <f t="shared" ca="1" si="5"/>
        <v>-5.2250000834465</v>
      </c>
      <c r="BG67" s="97">
        <f t="shared" ca="1" si="5"/>
        <v>-6.2250001132488233</v>
      </c>
      <c r="BH67" s="97">
        <f t="shared" ca="1" si="5"/>
        <v>-7.1749998629093197</v>
      </c>
      <c r="BI67" s="97">
        <f t="shared" ca="1" si="5"/>
        <v>-8.1750001907348651</v>
      </c>
    </row>
    <row r="68" spans="13:61">
      <c r="M68" s="17">
        <v>6</v>
      </c>
      <c r="N68" s="5">
        <f ca="1">_xll.Export_VarianceSwap_ForwardVariance($F$12:$F$29,$G$12:$G$29,M67,M68,$B$24)</f>
        <v>26.193768073146114</v>
      </c>
      <c r="O68" s="94"/>
      <c r="P68" s="94"/>
      <c r="Q68" s="94"/>
      <c r="R68" s="94"/>
      <c r="S68" s="94"/>
      <c r="T68" s="94"/>
      <c r="U68" s="94"/>
      <c r="V68" s="94"/>
      <c r="W68" s="94"/>
      <c r="X68" s="94"/>
      <c r="AB68" s="94"/>
      <c r="AC68" s="94"/>
      <c r="AE68" s="100"/>
      <c r="AF68" s="113"/>
      <c r="AG68" s="84">
        <f t="shared" ca="1" si="6"/>
        <v>19.75</v>
      </c>
      <c r="AH68" s="84"/>
      <c r="AI68" s="107">
        <f t="shared" ca="1" si="7"/>
        <v>18.101099999999999</v>
      </c>
      <c r="AK68" s="164" t="s">
        <v>355</v>
      </c>
      <c r="AL68" s="118">
        <f ca="1">$AJ79-AL$38</f>
        <v>14.774999963338761</v>
      </c>
      <c r="AM68" s="118">
        <f t="shared" ca="1" si="8"/>
        <v>13.774999963338761</v>
      </c>
      <c r="AN68" s="118">
        <f t="shared" ca="1" si="8"/>
        <v>12.774999963338761</v>
      </c>
      <c r="AO68" s="118">
        <f t="shared" ca="1" si="8"/>
        <v>11.774999963338761</v>
      </c>
      <c r="AP68" s="118">
        <f t="shared" ca="1" si="8"/>
        <v>10.774999963338761</v>
      </c>
      <c r="AQ68" s="118">
        <f t="shared" ca="1" si="8"/>
        <v>9.774999963338761</v>
      </c>
      <c r="AR68" s="118">
        <f t="shared" ca="1" si="8"/>
        <v>8.774999963338761</v>
      </c>
      <c r="AS68" s="97">
        <f t="shared" ca="1" si="8"/>
        <v>7.774999963338761</v>
      </c>
      <c r="AT68" s="97">
        <f t="shared" ca="1" si="8"/>
        <v>6.774999963338761</v>
      </c>
      <c r="AU68" s="97">
        <f t="shared" ca="1" si="8"/>
        <v>5.774999963338761</v>
      </c>
      <c r="AV68" s="97">
        <f t="shared" ca="1" si="8"/>
        <v>4.774999963338761</v>
      </c>
      <c r="AW68" s="97">
        <f t="shared" ca="1" si="8"/>
        <v>3.774999963338761</v>
      </c>
      <c r="AX68" s="97">
        <f t="shared" ca="1" si="8"/>
        <v>2.774999963338761</v>
      </c>
      <c r="AY68" s="97">
        <f t="shared" ca="1" si="8"/>
        <v>1.774999963338761</v>
      </c>
      <c r="AZ68" s="97">
        <f t="shared" ca="1" si="8"/>
        <v>0.77499996333876098</v>
      </c>
      <c r="BA68" s="97">
        <f t="shared" ca="1" si="8"/>
        <v>-0.22500003666123902</v>
      </c>
      <c r="BB68" s="97">
        <f t="shared" ca="1" si="8"/>
        <v>-1.225000036661239</v>
      </c>
      <c r="BC68" s="97">
        <f t="shared" ca="1" si="8"/>
        <v>-2.225000036661239</v>
      </c>
      <c r="BD68" s="97">
        <f t="shared" ca="1" si="8"/>
        <v>-3.225000036661239</v>
      </c>
      <c r="BE68" s="97">
        <f t="shared" ca="1" si="8"/>
        <v>-4.225000036661239</v>
      </c>
      <c r="BF68" s="97">
        <f t="shared" ca="1" si="8"/>
        <v>-5.225000036661239</v>
      </c>
      <c r="BG68" s="97">
        <f t="shared" ca="1" si="8"/>
        <v>-6.225000036661239</v>
      </c>
      <c r="BH68" s="97">
        <f t="shared" ca="1" si="8"/>
        <v>-7.225000036661239</v>
      </c>
      <c r="BI68" s="97">
        <f t="shared" ca="1" si="8"/>
        <v>-8.225000036661239</v>
      </c>
    </row>
    <row r="69" spans="13:61">
      <c r="M69" s="17">
        <v>6.1</v>
      </c>
      <c r="N69" s="5">
        <f ca="1">_xll.Export_VarianceSwap_ForwardVariance($F$12:$F$29,$G$12:$G$29,M68,M69,$B$24)</f>
        <v>26.335733367225757</v>
      </c>
      <c r="O69" s="94"/>
      <c r="P69" s="94"/>
      <c r="Q69" s="94"/>
      <c r="R69" s="94"/>
      <c r="S69" s="94"/>
      <c r="T69" s="94"/>
      <c r="U69" s="94"/>
      <c r="V69" s="94"/>
      <c r="W69" s="94"/>
      <c r="X69" s="94"/>
      <c r="AB69" s="94"/>
      <c r="AC69" s="94"/>
      <c r="AE69" s="99">
        <f ca="1">(AF69-$B$7)/365.25</f>
        <v>0.30116358658453113</v>
      </c>
      <c r="AF69" s="111">
        <f ca="1">AF56</f>
        <v>41836</v>
      </c>
      <c r="AG69" s="84">
        <f t="shared" ca="1" si="6"/>
        <v>20.25</v>
      </c>
      <c r="AH69" s="84"/>
      <c r="AI69" s="107">
        <f t="shared" ca="1" si="7"/>
        <v>20.25</v>
      </c>
      <c r="AK69" s="164" t="s">
        <v>356</v>
      </c>
      <c r="AL69" s="95">
        <f ca="1">AL45-AL46</f>
        <v>0</v>
      </c>
      <c r="AM69" s="95">
        <f t="shared" ca="1" si="5"/>
        <v>0</v>
      </c>
      <c r="AN69" s="95">
        <f t="shared" ca="1" si="5"/>
        <v>0</v>
      </c>
      <c r="AO69" s="95">
        <f t="shared" ca="1" si="5"/>
        <v>0</v>
      </c>
      <c r="AP69" s="95">
        <f t="shared" ca="1" si="5"/>
        <v>0</v>
      </c>
      <c r="AQ69" s="95">
        <f t="shared" ca="1" si="5"/>
        <v>0</v>
      </c>
      <c r="AR69" s="95">
        <f t="shared" ca="1" si="5"/>
        <v>0</v>
      </c>
      <c r="AS69" s="118">
        <f t="shared" ca="1" si="5"/>
        <v>0</v>
      </c>
      <c r="AT69" s="118">
        <f t="shared" ca="1" si="5"/>
        <v>0</v>
      </c>
      <c r="AU69" s="118">
        <f t="shared" ca="1" si="5"/>
        <v>0</v>
      </c>
      <c r="AV69" s="97">
        <f t="shared" ca="1" si="5"/>
        <v>5.0750000532716504</v>
      </c>
      <c r="AW69" s="97">
        <f t="shared" ca="1" si="5"/>
        <v>4.2500000055879354</v>
      </c>
      <c r="AX69" s="97">
        <f t="shared" ca="1" si="5"/>
        <v>3.224999979138377</v>
      </c>
      <c r="AY69" s="97">
        <f t="shared" ca="1" si="5"/>
        <v>2.2249999940395351</v>
      </c>
      <c r="AZ69" s="97">
        <f t="shared" ca="1" si="5"/>
        <v>1.1999999880790702</v>
      </c>
      <c r="BA69" s="97">
        <f t="shared" ca="1" si="5"/>
        <v>0.24999999999999956</v>
      </c>
      <c r="BB69" s="97">
        <f t="shared" ca="1" si="5"/>
        <v>-0.79999989271164029</v>
      </c>
      <c r="BC69" s="97">
        <f t="shared" ca="1" si="5"/>
        <v>-1.7750000357627851</v>
      </c>
      <c r="BD69" s="97">
        <f t="shared" ca="1" si="5"/>
        <v>-2.7749999165535</v>
      </c>
      <c r="BE69" s="97">
        <f t="shared" ca="1" si="5"/>
        <v>-3.7999998927116452</v>
      </c>
      <c r="BF69" s="97">
        <f t="shared" ca="1" si="5"/>
        <v>-4.7749999165535</v>
      </c>
      <c r="BG69" s="97">
        <f t="shared" ca="1" si="5"/>
        <v>-5.775000035762786</v>
      </c>
      <c r="BH69" s="95">
        <f t="shared" ca="1" si="5"/>
        <v>-6.7999999821186092</v>
      </c>
      <c r="BI69" s="95">
        <f t="shared" ca="1" si="5"/>
        <v>0</v>
      </c>
    </row>
    <row r="70" spans="13:61">
      <c r="M70" s="17">
        <v>6.2</v>
      </c>
      <c r="N70" s="5">
        <f ca="1">_xll.Export_VarianceSwap_ForwardVariance($F$12:$F$29,$G$12:$G$29,M69,M70,$B$24)</f>
        <v>26.476657649603254</v>
      </c>
      <c r="O70" s="94"/>
      <c r="P70" s="94"/>
      <c r="Q70" s="94"/>
      <c r="R70" s="94"/>
      <c r="S70" s="94"/>
      <c r="T70" s="94"/>
      <c r="U70" s="94"/>
      <c r="V70" s="94"/>
      <c r="W70" s="94"/>
      <c r="X70" s="94"/>
      <c r="AB70" s="94"/>
      <c r="AC70" s="94"/>
      <c r="AE70" s="100"/>
      <c r="AF70" s="113"/>
      <c r="AG70" s="84">
        <f t="shared" ca="1" si="6"/>
        <v>20.25</v>
      </c>
      <c r="AH70" s="84"/>
      <c r="AI70" s="107">
        <f t="shared" ca="1" si="7"/>
        <v>20.25</v>
      </c>
      <c r="AK70" s="164" t="s">
        <v>355</v>
      </c>
      <c r="AL70" s="118">
        <f ca="1">$AJ81-AL$38</f>
        <v>15.210416694171727</v>
      </c>
      <c r="AM70" s="118">
        <f t="shared" ca="1" si="8"/>
        <v>14.210416694171727</v>
      </c>
      <c r="AN70" s="118">
        <f t="shared" ca="1" si="8"/>
        <v>13.210416694171727</v>
      </c>
      <c r="AO70" s="118">
        <f t="shared" ca="1" si="8"/>
        <v>12.210416694171727</v>
      </c>
      <c r="AP70" s="118">
        <f t="shared" ca="1" si="8"/>
        <v>11.210416694171727</v>
      </c>
      <c r="AQ70" s="118">
        <f t="shared" ca="1" si="8"/>
        <v>10.210416694171727</v>
      </c>
      <c r="AR70" s="118">
        <f t="shared" ca="1" si="8"/>
        <v>9.2104166941717267</v>
      </c>
      <c r="AS70" s="118">
        <f t="shared" ca="1" si="8"/>
        <v>8.2104166941717267</v>
      </c>
      <c r="AT70" s="118">
        <f t="shared" ca="1" si="8"/>
        <v>7.2104166941717267</v>
      </c>
      <c r="AU70" s="118">
        <f t="shared" ca="1" si="8"/>
        <v>6.2104166941717267</v>
      </c>
      <c r="AV70" s="97">
        <f t="shared" ca="1" si="8"/>
        <v>5.2104166941717267</v>
      </c>
      <c r="AW70" s="97">
        <f t="shared" ca="1" si="8"/>
        <v>4.2104166941717267</v>
      </c>
      <c r="AX70" s="97">
        <f t="shared" ca="1" si="8"/>
        <v>3.2104166941717267</v>
      </c>
      <c r="AY70" s="97">
        <f t="shared" ca="1" si="8"/>
        <v>2.2104166941717267</v>
      </c>
      <c r="AZ70" s="97">
        <f t="shared" ca="1" si="8"/>
        <v>1.2104166941717267</v>
      </c>
      <c r="BA70" s="97">
        <f t="shared" ca="1" si="8"/>
        <v>0.2104166941717267</v>
      </c>
      <c r="BB70" s="97">
        <f t="shared" ca="1" si="8"/>
        <v>-0.7895833058282733</v>
      </c>
      <c r="BC70" s="97">
        <f t="shared" ca="1" si="8"/>
        <v>-1.7895833058282733</v>
      </c>
      <c r="BD70" s="97">
        <f t="shared" ca="1" si="8"/>
        <v>-2.7895833058282733</v>
      </c>
      <c r="BE70" s="97">
        <f t="shared" ca="1" si="8"/>
        <v>-3.7895833058282733</v>
      </c>
      <c r="BF70" s="97">
        <f t="shared" ca="1" si="8"/>
        <v>-4.7895833058282733</v>
      </c>
      <c r="BG70" s="97">
        <f t="shared" ca="1" si="8"/>
        <v>-5.7895833058282733</v>
      </c>
      <c r="BH70" s="118">
        <f t="shared" ca="1" si="8"/>
        <v>-6.7895833058282733</v>
      </c>
      <c r="BI70" s="118">
        <f t="shared" ca="1" si="8"/>
        <v>-7.7895833058282733</v>
      </c>
    </row>
    <row r="71" spans="13:61">
      <c r="M71" s="17">
        <v>6.3</v>
      </c>
      <c r="N71" s="5">
        <f ca="1">_xll.Export_VarianceSwap_ForwardVariance($F$12:$F$29,$G$12:$G$29,M70,M71,$B$24)</f>
        <v>26.616557455536043</v>
      </c>
      <c r="O71" s="94"/>
      <c r="P71" s="94"/>
      <c r="Q71" s="94"/>
      <c r="R71" s="94"/>
      <c r="S71" s="94"/>
      <c r="T71" s="94"/>
      <c r="U71" s="94"/>
      <c r="V71" s="94"/>
      <c r="W71" s="94"/>
      <c r="X71" s="94"/>
      <c r="AB71" s="94"/>
      <c r="AC71" s="94"/>
      <c r="AE71" s="99">
        <f ca="1">(AF71-$B$7)/365.25</f>
        <v>0.39698836413415467</v>
      </c>
      <c r="AF71" s="111">
        <f ca="1">AF58</f>
        <v>41871</v>
      </c>
      <c r="AG71" s="84">
        <f t="shared" ca="1" si="6"/>
        <v>20.55</v>
      </c>
      <c r="AH71" s="84"/>
      <c r="AI71" s="107">
        <f t="shared" ca="1" si="7"/>
        <v>20.55</v>
      </c>
      <c r="AK71" s="164" t="s">
        <v>356</v>
      </c>
      <c r="AL71" s="95">
        <f ca="1">AL47-AL48</f>
        <v>0</v>
      </c>
      <c r="AM71" s="95">
        <f t="shared" ca="1" si="5"/>
        <v>0</v>
      </c>
      <c r="AN71" s="95">
        <f t="shared" ca="1" si="5"/>
        <v>0</v>
      </c>
      <c r="AO71" s="95">
        <f t="shared" ca="1" si="5"/>
        <v>0</v>
      </c>
      <c r="AP71" s="95">
        <f t="shared" ca="1" si="5"/>
        <v>0</v>
      </c>
      <c r="AQ71" s="95">
        <f t="shared" ca="1" si="5"/>
        <v>0</v>
      </c>
      <c r="AR71" s="95">
        <f t="shared" ca="1" si="5"/>
        <v>0</v>
      </c>
      <c r="AS71" s="118">
        <f t="shared" ca="1" si="5"/>
        <v>0</v>
      </c>
      <c r="AT71" s="118">
        <f t="shared" ca="1" si="5"/>
        <v>0</v>
      </c>
      <c r="AU71" s="118">
        <f t="shared" ca="1" si="5"/>
        <v>0</v>
      </c>
      <c r="AV71" s="97">
        <f t="shared" ca="1" si="5"/>
        <v>5.4499998148530757</v>
      </c>
      <c r="AW71" s="97">
        <f t="shared" ca="1" si="5"/>
        <v>4.5249999910593033</v>
      </c>
      <c r="AX71" s="97">
        <f t="shared" ca="1" si="5"/>
        <v>3.5250000655651057</v>
      </c>
      <c r="AY71" s="97">
        <f t="shared" ca="1" si="5"/>
        <v>2.5250000357627891</v>
      </c>
      <c r="AZ71" s="97">
        <f t="shared" ca="1" si="5"/>
        <v>1.5750001072883646</v>
      </c>
      <c r="BA71" s="97">
        <f t="shared" ca="1" si="5"/>
        <v>0.54999995231628507</v>
      </c>
      <c r="BB71" s="97">
        <f t="shared" ca="1" si="5"/>
        <v>-0.44999992847442538</v>
      </c>
      <c r="BC71" s="97">
        <f t="shared" ca="1" si="5"/>
        <v>-1.4250000715255697</v>
      </c>
      <c r="BD71" s="97">
        <f t="shared" ca="1" si="5"/>
        <v>-2.4249999523162846</v>
      </c>
      <c r="BE71" s="95">
        <f t="shared" ca="1" si="5"/>
        <v>-3.4500001072883548</v>
      </c>
      <c r="BF71" s="95">
        <f t="shared" ca="1" si="5"/>
        <v>-4.4249999523162851</v>
      </c>
      <c r="BG71" s="95">
        <f t="shared" ca="1" si="5"/>
        <v>-5.4499999880790702</v>
      </c>
      <c r="BH71" s="95">
        <f t="shared" ca="1" si="5"/>
        <v>0</v>
      </c>
      <c r="BI71" s="95">
        <f t="shared" ca="1" si="5"/>
        <v>0</v>
      </c>
    </row>
    <row r="72" spans="13:61" ht="15.75" thickBot="1">
      <c r="M72" s="17">
        <v>6.4</v>
      </c>
      <c r="N72" s="5">
        <f ca="1">_xll.Export_VarianceSwap_ForwardVariance($F$12:$F$29,$G$12:$G$29,M71,M72,$B$24)</f>
        <v>26.755448855481013</v>
      </c>
      <c r="O72" s="94"/>
      <c r="P72" s="94"/>
      <c r="Q72" s="94"/>
      <c r="R72" s="94"/>
      <c r="S72" s="94"/>
      <c r="T72" s="94"/>
      <c r="U72" s="94"/>
      <c r="V72" s="94"/>
      <c r="W72" s="94"/>
      <c r="X72" s="94"/>
      <c r="AB72" s="94"/>
      <c r="AC72" s="94"/>
      <c r="AE72" s="100"/>
      <c r="AF72" s="113"/>
      <c r="AG72" s="85">
        <f t="shared" ca="1" si="6"/>
        <v>20.55</v>
      </c>
      <c r="AH72" s="85"/>
      <c r="AI72" s="114">
        <f t="shared" ca="1" si="7"/>
        <v>20.55</v>
      </c>
      <c r="AK72" s="164" t="s">
        <v>355</v>
      </c>
      <c r="AL72" s="118">
        <f ca="1">$AJ83-AL$38</f>
        <v>15.538888890503181</v>
      </c>
      <c r="AM72" s="118">
        <f t="shared" ca="1" si="8"/>
        <v>14.538888890503181</v>
      </c>
      <c r="AN72" s="118">
        <f t="shared" ca="1" si="8"/>
        <v>13.538888890503181</v>
      </c>
      <c r="AO72" s="118">
        <f t="shared" ca="1" si="8"/>
        <v>12.538888890503181</v>
      </c>
      <c r="AP72" s="118">
        <f t="shared" ca="1" si="8"/>
        <v>11.538888890503181</v>
      </c>
      <c r="AQ72" s="118">
        <f t="shared" ca="1" si="8"/>
        <v>10.538888890503181</v>
      </c>
      <c r="AR72" s="118">
        <f t="shared" ca="1" si="8"/>
        <v>9.5388888905031806</v>
      </c>
      <c r="AS72" s="118">
        <f t="shared" ca="1" si="8"/>
        <v>8.5388888905031806</v>
      </c>
      <c r="AT72" s="118">
        <f t="shared" ca="1" si="8"/>
        <v>7.5388888905031806</v>
      </c>
      <c r="AU72" s="118">
        <f t="shared" ca="1" si="8"/>
        <v>6.5388888905031806</v>
      </c>
      <c r="AV72" s="97">
        <f t="shared" ca="1" si="8"/>
        <v>5.5388888905031806</v>
      </c>
      <c r="AW72" s="97">
        <f t="shared" ca="1" si="8"/>
        <v>4.5388888905031806</v>
      </c>
      <c r="AX72" s="97">
        <f t="shared" ca="1" si="8"/>
        <v>3.5388888905031806</v>
      </c>
      <c r="AY72" s="97">
        <f t="shared" ca="1" si="8"/>
        <v>2.5388888905031806</v>
      </c>
      <c r="AZ72" s="97">
        <f t="shared" ca="1" si="8"/>
        <v>1.5388888905031806</v>
      </c>
      <c r="BA72" s="97">
        <f t="shared" ca="1" si="8"/>
        <v>0.53888889050318056</v>
      </c>
      <c r="BB72" s="97">
        <f t="shared" ca="1" si="8"/>
        <v>-0.46111110949681944</v>
      </c>
      <c r="BC72" s="97">
        <f t="shared" ca="1" si="8"/>
        <v>-1.4611111094968194</v>
      </c>
      <c r="BD72" s="97">
        <f t="shared" ca="1" si="8"/>
        <v>-2.4611111094968194</v>
      </c>
      <c r="BE72" s="118">
        <f t="shared" ca="1" si="8"/>
        <v>-3.4611111094968194</v>
      </c>
      <c r="BF72" s="118">
        <f t="shared" ca="1" si="8"/>
        <v>-4.4611111094968194</v>
      </c>
      <c r="BG72" s="118">
        <f t="shared" ca="1" si="8"/>
        <v>-5.4611111094968194</v>
      </c>
      <c r="BH72" s="118">
        <f t="shared" ca="1" si="8"/>
        <v>-6.4611111094968194</v>
      </c>
      <c r="BI72" s="118">
        <f t="shared" ca="1" si="8"/>
        <v>-7.4611111094968194</v>
      </c>
    </row>
    <row r="73" spans="13:61" ht="15.75" thickBot="1">
      <c r="M73" s="17">
        <v>6.5</v>
      </c>
      <c r="N73" s="5">
        <f ca="1">_xll.Export_VarianceSwap_ForwardVariance($F$12:$F$29,$G$12:$G$29,M72,M73,$B$24)</f>
        <v>26.893347473260327</v>
      </c>
      <c r="O73" s="94"/>
      <c r="P73" s="94"/>
      <c r="Q73" s="94"/>
      <c r="R73" s="94"/>
      <c r="S73" s="94"/>
      <c r="T73" s="94"/>
      <c r="U73" s="94"/>
      <c r="V73" s="94"/>
      <c r="W73" s="94"/>
      <c r="X73" s="94"/>
      <c r="AB73" s="94"/>
      <c r="AC73" s="94"/>
    </row>
    <row r="74" spans="13:61" ht="15.75" thickBot="1">
      <c r="M74" s="17">
        <v>6.6</v>
      </c>
      <c r="N74" s="5">
        <f ca="1">_xll.Export_VarianceSwap_ForwardVariance($F$12:$F$29,$G$12:$G$29,M73,M74,$B$24)</f>
        <v>27.030268503321409</v>
      </c>
      <c r="O74" s="94"/>
      <c r="P74" s="94"/>
      <c r="Q74" s="94"/>
      <c r="R74" s="94"/>
      <c r="S74" s="94"/>
      <c r="T74" s="94"/>
      <c r="U74" s="94"/>
      <c r="V74" s="94"/>
      <c r="W74" s="94"/>
      <c r="X74" s="94"/>
      <c r="AB74" s="94"/>
      <c r="AC74" s="94"/>
      <c r="AE74" s="82" t="s">
        <v>28</v>
      </c>
      <c r="AF74" s="110" t="s">
        <v>354</v>
      </c>
      <c r="AG74" s="119" t="s">
        <v>346</v>
      </c>
      <c r="AH74" s="82"/>
      <c r="AI74" s="120" t="s">
        <v>347</v>
      </c>
      <c r="AJ74" s="178" t="s">
        <v>493</v>
      </c>
    </row>
    <row r="75" spans="13:61" ht="15.75" thickBot="1">
      <c r="M75" s="17">
        <v>6.7</v>
      </c>
      <c r="N75" s="5">
        <f ca="1">_xll.Export_VarianceSwap_ForwardVariance($F$12:$F$29,$G$12:$G$29,M74,M75,$B$24)</f>
        <v>27.16622672714464</v>
      </c>
      <c r="O75" s="94"/>
      <c r="P75" s="94"/>
      <c r="Q75" s="94"/>
      <c r="R75" s="94"/>
      <c r="S75" s="94"/>
      <c r="T75" s="94"/>
      <c r="U75" s="94"/>
      <c r="V75" s="94"/>
      <c r="W75" s="94"/>
      <c r="X75" s="94"/>
      <c r="AB75" s="94"/>
      <c r="AC75" s="94"/>
      <c r="AE75" s="99">
        <f ca="1">(AF75-$B$7)/365.25</f>
        <v>5.2019164955509928E-2</v>
      </c>
      <c r="AF75" s="111">
        <f ca="1">AF63</f>
        <v>41745</v>
      </c>
      <c r="AG75" s="83">
        <f ca="1">AG63</f>
        <v>17.95</v>
      </c>
      <c r="AH75" s="83"/>
      <c r="AI75" s="109">
        <f ca="1">AI63</f>
        <v>16.414000000000001</v>
      </c>
      <c r="AJ75" s="179">
        <f ca="1">AVERAGE(AR75:BI75)</f>
        <v>17.958333327641917</v>
      </c>
      <c r="AK75" s="118"/>
      <c r="AL75" s="96">
        <f ca="1">AL63+AL$38</f>
        <v>17.9749999046326</v>
      </c>
      <c r="AM75" s="96">
        <f t="shared" ref="AM75:BI75" ca="1" si="9">AM63+AM$38</f>
        <v>17.9749999046326</v>
      </c>
      <c r="AN75" s="96">
        <f t="shared" ca="1" si="9"/>
        <v>17.974999904632551</v>
      </c>
      <c r="AO75" s="96">
        <f t="shared" ca="1" si="9"/>
        <v>17.950000286102281</v>
      </c>
      <c r="AP75" s="96">
        <f t="shared" ca="1" si="9"/>
        <v>17.949999809265137</v>
      </c>
      <c r="AQ75" s="96">
        <f t="shared" ca="1" si="9"/>
        <v>17.974999904632568</v>
      </c>
      <c r="AR75" s="97">
        <f t="shared" ca="1" si="9"/>
        <v>17.974999904632568</v>
      </c>
      <c r="AS75" s="97">
        <f t="shared" ca="1" si="9"/>
        <v>17.974999904632568</v>
      </c>
      <c r="AT75" s="97">
        <f t="shared" ca="1" si="9"/>
        <v>18</v>
      </c>
      <c r="AU75" s="103">
        <f t="shared" ca="1" si="9"/>
        <v>17.949999999254942</v>
      </c>
      <c r="AV75" s="97">
        <f t="shared" ca="1" si="9"/>
        <v>17.900000020861629</v>
      </c>
      <c r="AW75" s="97">
        <f t="shared" ca="1" si="9"/>
        <v>17.949999986216426</v>
      </c>
      <c r="AX75" s="97">
        <f t="shared" ca="1" si="9"/>
        <v>17.950000017881393</v>
      </c>
      <c r="AY75" s="97">
        <f t="shared" ca="1" si="9"/>
        <v>17.949999988079067</v>
      </c>
      <c r="AZ75" s="97">
        <f t="shared" ca="1" si="9"/>
        <v>17.924999982118603</v>
      </c>
      <c r="BA75" s="97">
        <f t="shared" ca="1" si="9"/>
        <v>17.924999937415123</v>
      </c>
      <c r="BB75" s="97">
        <f t="shared" ca="1" si="9"/>
        <v>17.949999958276749</v>
      </c>
      <c r="BC75" s="97">
        <f t="shared" ca="1" si="9"/>
        <v>17.900000140070912</v>
      </c>
      <c r="BD75" s="97">
        <f t="shared" ca="1" si="9"/>
        <v>17.924999956041574</v>
      </c>
      <c r="BE75" s="97">
        <f t="shared" ca="1" si="9"/>
        <v>17.924999902024865</v>
      </c>
      <c r="BF75" s="97">
        <f t="shared" ca="1" si="9"/>
        <v>17.975000003352761</v>
      </c>
      <c r="BG75" s="97">
        <f ca="1">BG63+BG$38</f>
        <v>17.975000098347664</v>
      </c>
      <c r="BH75" s="97">
        <f t="shared" ca="1" si="9"/>
        <v>18.075000002980232</v>
      </c>
      <c r="BI75" s="97">
        <f t="shared" ca="1" si="9"/>
        <v>18.025000095367432</v>
      </c>
    </row>
    <row r="76" spans="13:61" ht="15.75" thickBot="1">
      <c r="M76" s="17">
        <v>6.8</v>
      </c>
      <c r="N76" s="5">
        <f ca="1">_xll.Export_VarianceSwap_ForwardVariance($F$12:$F$29,$G$12:$G$29,M75,M76,$B$24)</f>
        <v>27.300040956301437</v>
      </c>
      <c r="O76" s="94"/>
      <c r="P76" s="94"/>
      <c r="Q76" s="94"/>
      <c r="R76" s="94"/>
      <c r="S76" s="94"/>
      <c r="T76" s="94"/>
      <c r="U76" s="94"/>
      <c r="V76" s="94"/>
      <c r="W76" s="94"/>
      <c r="X76" s="94"/>
      <c r="AB76" s="94"/>
      <c r="AC76" s="94"/>
      <c r="AE76" s="100"/>
      <c r="AF76" s="113"/>
      <c r="AG76" s="84">
        <f t="shared" ref="AG76:AG84" ca="1" si="10">AG64</f>
        <v>17.95</v>
      </c>
      <c r="AH76" s="84"/>
      <c r="AI76" s="107">
        <f t="shared" ref="AI76:AI84" ca="1" si="11">AI64</f>
        <v>16.414000000000001</v>
      </c>
      <c r="AJ76" s="179"/>
      <c r="AK76" s="118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</row>
    <row r="77" spans="13:61" ht="15.75" thickBot="1">
      <c r="M77" s="17">
        <v>6.9</v>
      </c>
      <c r="N77" s="5">
        <f ca="1">_xll.Export_VarianceSwap_ForwardVariance($F$12:$F$29,$G$12:$G$29,M76,M77,$B$24)</f>
        <v>27.420700833972099</v>
      </c>
      <c r="O77" s="94"/>
      <c r="P77" s="94"/>
      <c r="Q77" s="94"/>
      <c r="R77" s="94"/>
      <c r="S77" s="94"/>
      <c r="T77" s="94"/>
      <c r="U77" s="94"/>
      <c r="V77" s="94"/>
      <c r="W77" s="94"/>
      <c r="X77" s="94"/>
      <c r="AB77" s="94"/>
      <c r="AC77" s="94"/>
      <c r="AE77" s="99">
        <f ca="1">(AF77-$B$7)/365.25</f>
        <v>0.14784394250513347</v>
      </c>
      <c r="AF77" s="111">
        <f ca="1">AF65</f>
        <v>41780</v>
      </c>
      <c r="AG77" s="84">
        <f t="shared" ca="1" si="10"/>
        <v>19.350000000000001</v>
      </c>
      <c r="AH77" s="84"/>
      <c r="AI77" s="107">
        <f t="shared" ca="1" si="11"/>
        <v>17.083200000000001</v>
      </c>
      <c r="AJ77" s="179">
        <f ca="1">AVERAGE(AS77:BI77)</f>
        <v>19.316176493268678</v>
      </c>
      <c r="AK77" s="118"/>
      <c r="AL77" s="96">
        <f t="shared" ref="AL77:BI77" ca="1" si="12">AL65+AL$38</f>
        <v>16.325000286102302</v>
      </c>
      <c r="AM77" s="96">
        <f t="shared" ca="1" si="12"/>
        <v>19.300000190734849</v>
      </c>
      <c r="AN77" s="96">
        <f t="shared" ca="1" si="12"/>
        <v>19.299999713897698</v>
      </c>
      <c r="AO77" s="96">
        <f t="shared" ca="1" si="12"/>
        <v>19.325000286102302</v>
      </c>
      <c r="AP77" s="96">
        <f t="shared" ca="1" si="12"/>
        <v>19.324999809265137</v>
      </c>
      <c r="AQ77" s="96">
        <f t="shared" ca="1" si="12"/>
        <v>19.324999809265151</v>
      </c>
      <c r="AR77" s="96">
        <f t="shared" ca="1" si="12"/>
        <v>19.30000019073486</v>
      </c>
      <c r="AS77" s="97">
        <f t="shared" ca="1" si="12"/>
        <v>19.299999952316284</v>
      </c>
      <c r="AT77" s="97">
        <f t="shared" ca="1" si="12"/>
        <v>19.325000047683716</v>
      </c>
      <c r="AU77" s="102">
        <f t="shared" ca="1" si="12"/>
        <v>19.325000047683716</v>
      </c>
      <c r="AV77" s="97">
        <f t="shared" ca="1" si="12"/>
        <v>19.400000095367432</v>
      </c>
      <c r="AW77" s="97">
        <f t="shared" ca="1" si="12"/>
        <v>19.374999998137355</v>
      </c>
      <c r="AX77" s="97">
        <f t="shared" ca="1" si="12"/>
        <v>19.299999982118607</v>
      </c>
      <c r="AY77" s="97">
        <f t="shared" ca="1" si="12"/>
        <v>19.275000035762787</v>
      </c>
      <c r="AZ77" s="97">
        <f t="shared" ca="1" si="12"/>
        <v>19.300000071525581</v>
      </c>
      <c r="BA77" s="97">
        <f t="shared" ca="1" si="12"/>
        <v>19.300000011920929</v>
      </c>
      <c r="BB77" s="97">
        <f t="shared" ca="1" si="12"/>
        <v>19.324999988079064</v>
      </c>
      <c r="BC77" s="97">
        <f t="shared" ca="1" si="12"/>
        <v>19.274999976158139</v>
      </c>
      <c r="BD77" s="97">
        <f t="shared" ca="1" si="12"/>
        <v>19.299999952316284</v>
      </c>
      <c r="BE77" s="97">
        <f t="shared" ca="1" si="12"/>
        <v>19.299999952316284</v>
      </c>
      <c r="BF77" s="97">
        <f t="shared" ca="1" si="12"/>
        <v>19.275000005960464</v>
      </c>
      <c r="BG77" s="97">
        <f t="shared" ca="1" si="12"/>
        <v>19.274999901652336</v>
      </c>
      <c r="BH77" s="97">
        <f t="shared" ca="1" si="12"/>
        <v>19.325000181794163</v>
      </c>
      <c r="BI77" s="97">
        <f t="shared" ca="1" si="12"/>
        <v>19.400000184774399</v>
      </c>
    </row>
    <row r="78" spans="13:61" ht="15.75" thickBot="1">
      <c r="M78" s="17">
        <v>7</v>
      </c>
      <c r="N78" s="5">
        <f ca="1">_xll.Export_VarianceSwap_ForwardVariance($F$12:$F$29,$G$12:$G$29,M77,M78,$B$24)</f>
        <v>27.52241226087034</v>
      </c>
      <c r="O78" s="94"/>
      <c r="P78" s="94"/>
      <c r="Q78" s="94"/>
      <c r="R78" s="94"/>
      <c r="S78" s="94"/>
      <c r="T78" s="94"/>
      <c r="U78" s="94"/>
      <c r="V78" s="94"/>
      <c r="W78" s="94"/>
      <c r="X78" s="94"/>
      <c r="AB78" s="94"/>
      <c r="AC78" s="94"/>
      <c r="AE78" s="100"/>
      <c r="AF78" s="113"/>
      <c r="AG78" s="84">
        <f t="shared" ca="1" si="10"/>
        <v>19.350000000000001</v>
      </c>
      <c r="AH78" s="84"/>
      <c r="AI78" s="107">
        <f t="shared" ca="1" si="11"/>
        <v>17.083200000000001</v>
      </c>
      <c r="AJ78" s="179"/>
      <c r="AK78" s="118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</row>
    <row r="79" spans="13:61" ht="15.75" thickBot="1">
      <c r="M79" s="17">
        <v>7.1</v>
      </c>
      <c r="N79" s="5">
        <f ca="1">_xll.Export_VarianceSwap_ForwardVariance($F$12:$F$29,$G$12:$G$29,M78,M79,$B$24)</f>
        <v>27.605325769122064</v>
      </c>
      <c r="O79" s="94"/>
      <c r="P79" s="94"/>
      <c r="Q79" s="94"/>
      <c r="R79" s="94"/>
      <c r="S79" s="94"/>
      <c r="T79" s="94"/>
      <c r="U79" s="94"/>
      <c r="V79" s="94"/>
      <c r="W79" s="94"/>
      <c r="X79" s="94"/>
      <c r="AB79" s="94"/>
      <c r="AC79" s="94"/>
      <c r="AE79" s="99">
        <f ca="1">(AF79-$B$7)/365.25</f>
        <v>0.22450376454483231</v>
      </c>
      <c r="AF79" s="111">
        <f ca="1">AF67</f>
        <v>41808</v>
      </c>
      <c r="AG79" s="84">
        <f t="shared" ca="1" si="10"/>
        <v>19.75</v>
      </c>
      <c r="AH79" s="84"/>
      <c r="AI79" s="107">
        <f t="shared" ca="1" si="11"/>
        <v>18.101099999999999</v>
      </c>
      <c r="AJ79" s="179">
        <f ca="1">AVERAGE(AS79:BI79)</f>
        <v>19.774999963338761</v>
      </c>
      <c r="AK79" s="118"/>
      <c r="AL79" s="96">
        <f t="shared" ref="AL79:BI79" ca="1" si="13">AL67+AL$38</f>
        <v>19.7750000953674</v>
      </c>
      <c r="AM79" s="96">
        <f t="shared" ca="1" si="13"/>
        <v>19.800000190734899</v>
      </c>
      <c r="AN79" s="96">
        <f t="shared" ca="1" si="13"/>
        <v>19.799999713897698</v>
      </c>
      <c r="AO79" s="96">
        <f t="shared" ca="1" si="13"/>
        <v>19.800000190734849</v>
      </c>
      <c r="AP79" s="96">
        <f t="shared" ca="1" si="13"/>
        <v>19.775000095367432</v>
      </c>
      <c r="AQ79" s="96">
        <f t="shared" ca="1" si="13"/>
        <v>19.774999618530284</v>
      </c>
      <c r="AR79" s="96">
        <f t="shared" ca="1" si="13"/>
        <v>19.800000190734863</v>
      </c>
      <c r="AS79" s="97">
        <f t="shared" ca="1" si="13"/>
        <v>19.799999952316284</v>
      </c>
      <c r="AT79" s="97">
        <f t="shared" ca="1" si="13"/>
        <v>19.799999952316284</v>
      </c>
      <c r="AU79" s="97">
        <f t="shared" ca="1" si="13"/>
        <v>19.875</v>
      </c>
      <c r="AV79" s="97">
        <f t="shared" ca="1" si="13"/>
        <v>19.82499980926514</v>
      </c>
      <c r="AW79" s="97">
        <f t="shared" ca="1" si="13"/>
        <v>19.825000142678615</v>
      </c>
      <c r="AX79" s="97">
        <f t="shared" ca="1" si="13"/>
        <v>19.700000002980232</v>
      </c>
      <c r="AY79" s="97">
        <f t="shared" ca="1" si="13"/>
        <v>19.70000001788139</v>
      </c>
      <c r="AZ79" s="97">
        <f t="shared" ca="1" si="13"/>
        <v>19.699999988079071</v>
      </c>
      <c r="BA79" s="97">
        <f t="shared" ca="1" si="13"/>
        <v>19.69999992847443</v>
      </c>
      <c r="BB79" s="97">
        <f t="shared" ca="1" si="13"/>
        <v>19.749999940395359</v>
      </c>
      <c r="BC79" s="97">
        <f t="shared" ca="1" si="13"/>
        <v>19.750000059604645</v>
      </c>
      <c r="BD79" s="97">
        <f t="shared" ca="1" si="13"/>
        <v>19.774999916553494</v>
      </c>
      <c r="BE79" s="97">
        <f t="shared" ca="1" si="13"/>
        <v>19.774999916553501</v>
      </c>
      <c r="BF79" s="97">
        <f t="shared" ca="1" si="13"/>
        <v>19.774999916553501</v>
      </c>
      <c r="BG79" s="97">
        <f t="shared" ca="1" si="13"/>
        <v>19.774999886751175</v>
      </c>
      <c r="BH79" s="97">
        <f t="shared" ca="1" si="13"/>
        <v>19.825000137090679</v>
      </c>
      <c r="BI79" s="97">
        <f t="shared" ca="1" si="13"/>
        <v>19.824999809265137</v>
      </c>
    </row>
    <row r="80" spans="13:61" ht="15.75" thickBot="1">
      <c r="M80" s="17">
        <v>7.2</v>
      </c>
      <c r="N80" s="5">
        <f ca="1">_xll.Export_VarianceSwap_ForwardVariance($F$12:$F$29,$G$12:$G$29,M79,M80,$B$24)</f>
        <v>27.669610346232943</v>
      </c>
      <c r="O80" s="94"/>
      <c r="P80" s="94"/>
      <c r="Q80" s="94"/>
      <c r="R80" s="94"/>
      <c r="S80" s="94"/>
      <c r="T80" s="94"/>
      <c r="U80" s="94"/>
      <c r="V80" s="94"/>
      <c r="W80" s="94"/>
      <c r="X80" s="94"/>
      <c r="AB80" s="94"/>
      <c r="AC80" s="94"/>
      <c r="AE80" s="100"/>
      <c r="AF80" s="113"/>
      <c r="AG80" s="84">
        <f t="shared" ca="1" si="10"/>
        <v>19.75</v>
      </c>
      <c r="AH80" s="84"/>
      <c r="AI80" s="107">
        <f t="shared" ca="1" si="11"/>
        <v>18.101099999999999</v>
      </c>
      <c r="AJ80" s="179"/>
      <c r="AK80" s="118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</row>
    <row r="81" spans="13:61" ht="15.75" thickBot="1">
      <c r="M81" s="17">
        <v>7.3</v>
      </c>
      <c r="N81" s="5">
        <f ca="1">_xll.Export_VarianceSwap_ForwardVariance($F$12:$F$29,$G$12:$G$29,M80,M81,$B$24)</f>
        <v>27.715395619336153</v>
      </c>
      <c r="O81" s="94"/>
      <c r="P81" s="94"/>
      <c r="Q81" s="94"/>
      <c r="R81" s="94"/>
      <c r="S81" s="94"/>
      <c r="T81" s="94"/>
      <c r="U81" s="94"/>
      <c r="V81" s="94"/>
      <c r="W81" s="94"/>
      <c r="X81" s="94"/>
      <c r="AB81" s="94"/>
      <c r="AC81" s="94"/>
      <c r="AE81" s="99">
        <f ca="1">(AF81-$B$7)/365.25</f>
        <v>0.30116358658453113</v>
      </c>
      <c r="AF81" s="111">
        <f ca="1">AF69</f>
        <v>41836</v>
      </c>
      <c r="AG81" s="84">
        <f t="shared" ca="1" si="10"/>
        <v>20.25</v>
      </c>
      <c r="AH81" s="84"/>
      <c r="AI81" s="107">
        <f t="shared" ca="1" si="11"/>
        <v>20.25</v>
      </c>
      <c r="AJ81" s="179">
        <f ca="1">AVERAGE(AV81:BG81)</f>
        <v>20.210416694171727</v>
      </c>
      <c r="AK81" s="118"/>
      <c r="AL81" s="96">
        <f t="shared" ref="AL81:BI81" ca="1" si="14">AL69+AL$38</f>
        <v>5</v>
      </c>
      <c r="AM81" s="96">
        <f t="shared" ca="1" si="14"/>
        <v>6</v>
      </c>
      <c r="AN81" s="96">
        <f t="shared" ca="1" si="14"/>
        <v>7</v>
      </c>
      <c r="AO81" s="96">
        <f t="shared" ca="1" si="14"/>
        <v>8</v>
      </c>
      <c r="AP81" s="96">
        <f t="shared" ca="1" si="14"/>
        <v>9</v>
      </c>
      <c r="AQ81" s="96">
        <f t="shared" ca="1" si="14"/>
        <v>10</v>
      </c>
      <c r="AR81" s="96">
        <f t="shared" ca="1" si="14"/>
        <v>11</v>
      </c>
      <c r="AS81" s="118">
        <f t="shared" ca="1" si="14"/>
        <v>12</v>
      </c>
      <c r="AT81" s="118">
        <f t="shared" ca="1" si="14"/>
        <v>13</v>
      </c>
      <c r="AU81" s="118">
        <f t="shared" ca="1" si="14"/>
        <v>14</v>
      </c>
      <c r="AV81" s="97">
        <f t="shared" ca="1" si="14"/>
        <v>20.075000053271651</v>
      </c>
      <c r="AW81" s="97">
        <f t="shared" ca="1" si="14"/>
        <v>20.250000005587935</v>
      </c>
      <c r="AX81" s="97">
        <f t="shared" ca="1" si="14"/>
        <v>20.224999979138378</v>
      </c>
      <c r="AY81" s="97">
        <f t="shared" ca="1" si="14"/>
        <v>20.224999994039536</v>
      </c>
      <c r="AZ81" s="97">
        <f t="shared" ca="1" si="14"/>
        <v>20.199999988079071</v>
      </c>
      <c r="BA81" s="97">
        <f t="shared" ca="1" si="14"/>
        <v>20.25</v>
      </c>
      <c r="BB81" s="97">
        <f t="shared" ca="1" si="14"/>
        <v>20.200000107288361</v>
      </c>
      <c r="BC81" s="97">
        <f t="shared" ca="1" si="14"/>
        <v>20.224999964237213</v>
      </c>
      <c r="BD81" s="97">
        <f t="shared" ca="1" si="14"/>
        <v>20.225000083446499</v>
      </c>
      <c r="BE81" s="97">
        <f t="shared" ca="1" si="14"/>
        <v>20.200000107288353</v>
      </c>
      <c r="BF81" s="97">
        <f t="shared" ca="1" si="14"/>
        <v>20.225000083446499</v>
      </c>
      <c r="BG81" s="97">
        <f t="shared" ca="1" si="14"/>
        <v>20.224999964237213</v>
      </c>
      <c r="BH81" s="96">
        <f t="shared" ca="1" si="14"/>
        <v>20.20000001788139</v>
      </c>
      <c r="BI81" s="96">
        <f t="shared" ca="1" si="14"/>
        <v>28</v>
      </c>
    </row>
    <row r="82" spans="13:61" ht="15.75" thickBot="1">
      <c r="M82" s="17">
        <v>7.4</v>
      </c>
      <c r="N82" s="5">
        <f ca="1">_xll.Export_VarianceSwap_ForwardVariance($F$12:$F$29,$G$12:$G$29,M81,M82,$B$24)</f>
        <v>27.742773179536773</v>
      </c>
      <c r="O82" s="94"/>
      <c r="P82" s="94"/>
      <c r="Q82" s="94"/>
      <c r="R82" s="94"/>
      <c r="S82" s="94"/>
      <c r="T82" s="94"/>
      <c r="U82" s="94"/>
      <c r="V82" s="94"/>
      <c r="W82" s="94"/>
      <c r="X82" s="94"/>
      <c r="AB82" s="94"/>
      <c r="AC82" s="94"/>
      <c r="AE82" s="100"/>
      <c r="AF82" s="113"/>
      <c r="AG82" s="84">
        <f t="shared" ca="1" si="10"/>
        <v>20.25</v>
      </c>
      <c r="AH82" s="84"/>
      <c r="AI82" s="107">
        <f t="shared" ca="1" si="11"/>
        <v>20.25</v>
      </c>
      <c r="AJ82" s="179"/>
      <c r="AK82" s="118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</row>
    <row r="83" spans="13:61" ht="15.75" thickBot="1">
      <c r="M83" s="17">
        <v>7.5</v>
      </c>
      <c r="N83" s="5">
        <f ca="1">_xll.Export_VarianceSwap_ForwardVariance($F$12:$F$29,$G$12:$G$29,M82,M83,$B$24)</f>
        <v>27.75179750533437</v>
      </c>
      <c r="O83" s="94"/>
      <c r="P83" s="94"/>
      <c r="Q83" s="94"/>
      <c r="R83" s="94"/>
      <c r="S83" s="94"/>
      <c r="T83" s="94"/>
      <c r="U83" s="94"/>
      <c r="V83" s="94"/>
      <c r="W83" s="94"/>
      <c r="X83" s="94"/>
      <c r="AB83" s="94"/>
      <c r="AC83" s="94"/>
      <c r="AE83" s="99">
        <f ca="1">(AF83-$B$7)/365.25</f>
        <v>0.39698836413415467</v>
      </c>
      <c r="AF83" s="111">
        <f ca="1">AF71</f>
        <v>41871</v>
      </c>
      <c r="AG83" s="84">
        <f t="shared" ca="1" si="10"/>
        <v>20.55</v>
      </c>
      <c r="AH83" s="84"/>
      <c r="AI83" s="107">
        <f t="shared" ca="1" si="11"/>
        <v>20.55</v>
      </c>
      <c r="AJ83" s="179">
        <f ca="1">AVERAGE(AV83:BD83)</f>
        <v>20.538888890503181</v>
      </c>
      <c r="AK83" s="118"/>
      <c r="AL83" s="96">
        <f t="shared" ref="AL83:BI83" ca="1" si="15">AL71+AL$38</f>
        <v>5</v>
      </c>
      <c r="AM83" s="96">
        <f t="shared" ca="1" si="15"/>
        <v>6</v>
      </c>
      <c r="AN83" s="96">
        <f t="shared" ca="1" si="15"/>
        <v>7</v>
      </c>
      <c r="AO83" s="96">
        <f t="shared" ca="1" si="15"/>
        <v>8</v>
      </c>
      <c r="AP83" s="96">
        <f t="shared" ca="1" si="15"/>
        <v>9</v>
      </c>
      <c r="AQ83" s="96">
        <f t="shared" ca="1" si="15"/>
        <v>10</v>
      </c>
      <c r="AR83" s="96">
        <f t="shared" ca="1" si="15"/>
        <v>11</v>
      </c>
      <c r="AS83" s="118">
        <f t="shared" ca="1" si="15"/>
        <v>12</v>
      </c>
      <c r="AT83" s="118">
        <f t="shared" ca="1" si="15"/>
        <v>13</v>
      </c>
      <c r="AU83" s="118">
        <f t="shared" ca="1" si="15"/>
        <v>14</v>
      </c>
      <c r="AV83" s="97">
        <f t="shared" ca="1" si="15"/>
        <v>20.449999814853076</v>
      </c>
      <c r="AW83" s="97">
        <f t="shared" ca="1" si="15"/>
        <v>20.524999991059303</v>
      </c>
      <c r="AX83" s="97">
        <f t="shared" ca="1" si="15"/>
        <v>20.525000065565106</v>
      </c>
      <c r="AY83" s="97">
        <f t="shared" ca="1" si="15"/>
        <v>20.52500003576279</v>
      </c>
      <c r="AZ83" s="97">
        <f t="shared" ca="1" si="15"/>
        <v>20.575000107288364</v>
      </c>
      <c r="BA83" s="97">
        <f t="shared" ca="1" si="15"/>
        <v>20.549999952316284</v>
      </c>
      <c r="BB83" s="97">
        <f t="shared" ca="1" si="15"/>
        <v>20.550000071525574</v>
      </c>
      <c r="BC83" s="97">
        <f t="shared" ca="1" si="15"/>
        <v>20.57499992847443</v>
      </c>
      <c r="BD83" s="97">
        <f t="shared" ca="1" si="15"/>
        <v>20.575000047683716</v>
      </c>
      <c r="BE83" s="96">
        <f t="shared" ca="1" si="15"/>
        <v>20.549999892711647</v>
      </c>
      <c r="BF83" s="96">
        <f t="shared" ca="1" si="15"/>
        <v>20.575000047683716</v>
      </c>
      <c r="BG83" s="96">
        <f t="shared" ca="1" si="15"/>
        <v>20.550000011920929</v>
      </c>
      <c r="BH83" s="96">
        <f t="shared" ca="1" si="15"/>
        <v>27</v>
      </c>
      <c r="BI83" s="96">
        <f t="shared" ca="1" si="15"/>
        <v>28</v>
      </c>
    </row>
    <row r="84" spans="13:61" ht="15.75" thickBot="1">
      <c r="M84" s="17">
        <v>7.6</v>
      </c>
      <c r="N84" s="5">
        <f ca="1">_xll.Export_VarianceSwap_ForwardVariance($F$12:$F$29,$G$12:$G$29,M83,M84,$B$24)</f>
        <v>27.742486507050945</v>
      </c>
      <c r="O84" s="94"/>
      <c r="P84" s="94"/>
      <c r="Q84" s="94"/>
      <c r="R84" s="94"/>
      <c r="S84" s="94"/>
      <c r="T84" s="94"/>
      <c r="U84" s="94"/>
      <c r="V84" s="94"/>
      <c r="W84" s="94"/>
      <c r="X84" s="94"/>
      <c r="AB84" s="94"/>
      <c r="AC84" s="94"/>
      <c r="AE84" s="100"/>
      <c r="AF84" s="101"/>
      <c r="AG84" s="85">
        <f t="shared" ca="1" si="10"/>
        <v>20.55</v>
      </c>
      <c r="AH84" s="85"/>
      <c r="AI84" s="114">
        <f t="shared" ca="1" si="11"/>
        <v>20.55</v>
      </c>
      <c r="AJ84" s="118"/>
      <c r="AK84" s="118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</row>
    <row r="85" spans="13:61" ht="15.75" thickBot="1">
      <c r="M85" s="17">
        <v>7.7</v>
      </c>
      <c r="N85" s="5">
        <f ca="1">_xll.Export_VarianceSwap_ForwardVariance($F$12:$F$29,$G$12:$G$29,M84,M85,$B$24)</f>
        <v>27.714821705030847</v>
      </c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</row>
    <row r="86" spans="13:61" ht="15.75" thickBot="1">
      <c r="M86" s="17">
        <v>7.8</v>
      </c>
      <c r="N86" s="5">
        <f ca="1">_xll.Export_VarianceSwap_ForwardVariance($F$12:$F$29,$G$12:$G$29,M85,M86,$B$24)</f>
        <v>27.670963484372209</v>
      </c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E86" s="82" t="s">
        <v>28</v>
      </c>
      <c r="AF86" s="110" t="s">
        <v>354</v>
      </c>
      <c r="AG86" s="119" t="s">
        <v>346</v>
      </c>
      <c r="AH86" s="82"/>
      <c r="AI86" s="120" t="s">
        <v>347</v>
      </c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</row>
    <row r="87" spans="13:61">
      <c r="M87" s="17">
        <v>7.9</v>
      </c>
      <c r="N87" s="5">
        <f ca="1">_xll.Export_VarianceSwap_ForwardVariance($F$12:$F$29,$G$12:$G$29,M86,M87,$B$24)</f>
        <v>27.629200958874655</v>
      </c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E87" s="99">
        <f ca="1">(AF87-$B$7)/365.25</f>
        <v>5.2019164955509928E-2</v>
      </c>
      <c r="AF87" s="111">
        <f ca="1">AF75</f>
        <v>41745</v>
      </c>
      <c r="AG87" s="83">
        <f ca="1">AG75</f>
        <v>17.95</v>
      </c>
      <c r="AH87" s="83"/>
      <c r="AI87" s="109">
        <f ca="1">AI75</f>
        <v>16.414000000000001</v>
      </c>
      <c r="AK87" s="176" t="s">
        <v>494</v>
      </c>
      <c r="AL87" s="180">
        <f ca="1">100*_xll.Export_BSImplicitVol($AJ75,AL$38,$AE87,AL39,1)</f>
        <v>229.99923706054685</v>
      </c>
      <c r="AM87" s="180">
        <f ca="1">100*_xll.Export_BSImplicitVol($AJ75,AM$38,$AE87,AM39,1)</f>
        <v>207.36511451703262</v>
      </c>
      <c r="AN87" s="180">
        <f ca="1">100*_xll.Export_BSImplicitVol($AJ75,AN$38,$AE87,AN39,1)</f>
        <v>179.79037894521349</v>
      </c>
      <c r="AO87" s="180">
        <f ca="1">100*_xll.Export_BSImplicitVol($AJ75,AO$38,$AE87,AO39,1)</f>
        <v>-100</v>
      </c>
      <c r="AP87" s="180">
        <f ca="1">100*_xll.Export_BSImplicitVol($AJ75,AP$38,$AE87,AP39,1)</f>
        <v>-100</v>
      </c>
      <c r="AQ87" s="180">
        <f ca="1">100*_xll.Export_BSImplicitVol($AJ75,AQ$38,$AE87,AQ39,1)</f>
        <v>116.07989514753257</v>
      </c>
      <c r="AR87" s="103">
        <f ca="1">100*_xll.Export_BSImplicitVol($AJ75,AR$38,$AE87,AR39,1)</f>
        <v>98.92184975402229</v>
      </c>
      <c r="AS87" s="103">
        <f ca="1">100*_xll.Export_BSImplicitVol($AJ75,AS$38,$AE87,AS39,1)</f>
        <v>83.122313238765727</v>
      </c>
      <c r="AT87" s="103">
        <f ca="1">100*_xll.Export_BSImplicitVol($AJ75,AT$38,$AE87,AT39,1)</f>
        <v>79.645415944970779</v>
      </c>
      <c r="AU87" s="103">
        <f ca="1">100*_xll.Export_BSImplicitVol($AJ75,AU$38,$AE87,AU39,1)</f>
        <v>64.005710437632644</v>
      </c>
      <c r="AV87" s="103">
        <f ca="1">100*_xll.Export_BSImplicitVol($AJ75,AV$38,$AE87,AV39,1)</f>
        <v>41.329619152260257</v>
      </c>
      <c r="AW87" s="103">
        <f ca="1">100*_xll.Export_BSImplicitVol($AJ75,AW$38,$AE87,AW39,1)</f>
        <v>45.385554279115858</v>
      </c>
      <c r="AX87" s="103">
        <f ca="1">100*_xll.Export_BSImplicitVol($AJ75,AX$38,$AE87,AX39,1)</f>
        <v>54.276240531536033</v>
      </c>
      <c r="AY87" s="103">
        <f ca="1">100*_xll.Export_BSImplicitVol($AJ75,AY$38,$AE87,AY39,1)</f>
        <v>62.445777928164183</v>
      </c>
      <c r="AZ87" s="103">
        <f ca="1">100*_xll.Export_BSImplicitVol($AJ75,AZ$38,$AE87,AZ39,1)</f>
        <v>68.263112031075153</v>
      </c>
      <c r="BA87" s="103">
        <f ca="1">100*_xll.Export_BSImplicitVol($AJ75,BA$38,$AE87,BA39,1)</f>
        <v>73.573897266714695</v>
      </c>
      <c r="BB87" s="103">
        <f ca="1">100*_xll.Export_BSImplicitVol($AJ75,BB$38,$AE87,BB39,1)</f>
        <v>81.350182091379295</v>
      </c>
      <c r="BC87" s="103">
        <f ca="1">100*_xll.Export_BSImplicitVol($AJ75,BC$38,$AE87,BC39,1)</f>
        <v>85.726171413449876</v>
      </c>
      <c r="BD87" s="103">
        <f ca="1">100*_xll.Export_BSImplicitVol($AJ75,BD$38,$AE87,BD39,1)</f>
        <v>92.141618398362951</v>
      </c>
      <c r="BE87" s="103">
        <f ca="1">100*_xll.Export_BSImplicitVol($AJ75,BE$38,$AE87,BE39,1)</f>
        <v>96.560992030086325</v>
      </c>
      <c r="BF87" s="103">
        <f ca="1">100*_xll.Export_BSImplicitVol($AJ75,BF$38,$AE87,BF39,1)</f>
        <v>109.20556534777783</v>
      </c>
      <c r="BG87" s="103">
        <f ca="1">100*_xll.Export_BSImplicitVol($AJ75,BG$38,$AE87,BG39,1)</f>
        <v>114.76592412556425</v>
      </c>
      <c r="BH87" s="103">
        <f ca="1">100*_xll.Export_BSImplicitVol($AJ75,BH$38,$AE87,BH39,1)</f>
        <v>123.04901494845062</v>
      </c>
      <c r="BI87" s="103">
        <f ca="1">100*_xll.Export_BSImplicitVol($AJ75,BI$38,$AE87,BI39,1)</f>
        <v>118.26656985175075</v>
      </c>
    </row>
    <row r="88" spans="13:61">
      <c r="M88" s="17">
        <v>8</v>
      </c>
      <c r="N88" s="5">
        <f ca="1">_xll.Export_VarianceSwap_ForwardVariance($F$12:$F$29,$G$12:$G$29,M87,M88,$B$24)</f>
        <v>27.598620330862289</v>
      </c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E88" s="100"/>
      <c r="AF88" s="113"/>
      <c r="AG88" s="84">
        <f t="shared" ref="AG88:AG96" ca="1" si="16">AG76</f>
        <v>17.95</v>
      </c>
      <c r="AH88" s="84"/>
      <c r="AI88" s="107">
        <f t="shared" ref="AI88:AI96" ca="1" si="17">AI76</f>
        <v>16.414000000000001</v>
      </c>
      <c r="AK88" s="177" t="s">
        <v>495</v>
      </c>
      <c r="AL88" s="180">
        <f ca="1">100*_xll.Export_BSImplicitVol($AJ75,AL$38,$AE87,AL40,-1)</f>
        <v>-100</v>
      </c>
      <c r="AM88" s="180">
        <f ca="1">100*_xll.Export_BSImplicitVol($AJ75,AM$38,$AE87,AM40,-1)</f>
        <v>-100</v>
      </c>
      <c r="AN88" s="180">
        <f ca="1">100*_xll.Export_BSImplicitVol($AJ75,AN$38,$AE87,AN40,-1)</f>
        <v>-100</v>
      </c>
      <c r="AO88" s="180">
        <f ca="1">100*_xll.Export_BSImplicitVol($AJ75,AO$38,$AE87,AO40,-1)</f>
        <v>-100</v>
      </c>
      <c r="AP88" s="180">
        <f ca="1">100*_xll.Export_BSImplicitVol($AJ75,AP$38,$AE87,AP40,-1)</f>
        <v>-100</v>
      </c>
      <c r="AQ88" s="180">
        <f ca="1">100*_xll.Export_BSImplicitVol($AJ75,AQ$38,$AE87,AQ40,-1)</f>
        <v>-100</v>
      </c>
      <c r="AR88" s="180">
        <f ca="1">100*_xll.Export_BSImplicitVol($AJ75,AR$38,$AE87,AR40,-1)</f>
        <v>-100</v>
      </c>
      <c r="AS88" s="180">
        <f ca="1">100*_xll.Export_BSImplicitVol($AJ75,AS$38,$AE87,AS40,-1)</f>
        <v>-100</v>
      </c>
      <c r="AT88" s="180">
        <f ca="1">100*_xll.Export_BSImplicitVol($AJ75,AT$38,$AE87,AT40,-1)</f>
        <v>-100</v>
      </c>
      <c r="AU88" s="180">
        <f ca="1">100*_xll.Export_BSImplicitVol($AJ75,AU$38,$AE87,AU40,-1)</f>
        <v>66.360601037978924</v>
      </c>
      <c r="AV88" s="180">
        <f ca="1">100*_xll.Export_BSImplicitVol($AJ75,AV$38,$AE87,AV40,-1)</f>
        <v>55.965215728865743</v>
      </c>
      <c r="AW88" s="180">
        <f ca="1">100*_xll.Export_BSImplicitVol($AJ75,AW$38,$AE87,AW40,-1)</f>
        <v>46.380060373148439</v>
      </c>
      <c r="AX88" s="180">
        <f ca="1">100*_xll.Export_BSImplicitVol($AJ75,AX$38,$AE87,AX40,-1)</f>
        <v>54.854970828929403</v>
      </c>
      <c r="AY88" s="180">
        <f ca="1">100*_xll.Export_BSImplicitVol($AJ75,AY$38,$AE87,AY40,-1)</f>
        <v>62.956547846074386</v>
      </c>
      <c r="AZ88" s="180">
        <f ca="1">100*_xll.Export_BSImplicitVol($AJ75,AZ$38,$AE87,AZ40,-1)</f>
        <v>70.383212900829136</v>
      </c>
      <c r="BA88" s="180">
        <f ca="1">100*_xll.Export_BSImplicitVol($AJ75,BA$38,$AE87,BA40,-1)</f>
        <v>75.942211170975355</v>
      </c>
      <c r="BB88" s="180">
        <f ca="1">100*_xll.Export_BSImplicitVol($AJ75,BB$38,$AE87,BB40,-1)</f>
        <v>82.024134291891613</v>
      </c>
      <c r="BC88" s="180">
        <f ca="1">100*_xll.Export_BSImplicitVol($AJ75,BC$38,$AE87,BC40,-1)</f>
        <v>91.108161145258464</v>
      </c>
      <c r="BD88" s="180">
        <f ca="1">100*_xll.Export_BSImplicitVol($AJ75,BD$38,$AE87,BD40,-1)</f>
        <v>95.67551251298589</v>
      </c>
      <c r="BE88" s="180">
        <f ca="1">100*_xll.Export_BSImplicitVol($AJ75,BE$38,$AE87,BE40,-1)</f>
        <v>100.64009965245957</v>
      </c>
      <c r="BF88" s="180">
        <f ca="1">100*_xll.Export_BSImplicitVol($AJ75,BF$38,$AE87,BF40,-1)</f>
        <v>107.06377563098681</v>
      </c>
      <c r="BG88" s="180">
        <f ca="1">100*_xll.Export_BSImplicitVol($AJ75,BG$38,$AE87,BG40,-1)</f>
        <v>112.39463283141563</v>
      </c>
      <c r="BH88" s="180">
        <f ca="1">100*_xll.Export_BSImplicitVol($AJ75,BH$38,$AE87,BH40,-1)</f>
        <v>102.34511754807679</v>
      </c>
      <c r="BI88" s="180">
        <f ca="1">100*_xll.Export_BSImplicitVol($AJ75,BI$38,$AE87,BI40,-1)</f>
        <v>102.70040998912997</v>
      </c>
    </row>
    <row r="89" spans="13:61">
      <c r="M89" s="17">
        <v>8.1</v>
      </c>
      <c r="N89" s="5">
        <f ca="1">_xll.Export_VarianceSwap_ForwardVariance($F$12:$F$29,$G$12:$G$29,M88,M89,$B$24)</f>
        <v>27.579322982754427</v>
      </c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E89" s="99">
        <f ca="1">(AF89-$B$7)/365.25</f>
        <v>0.14784394250513347</v>
      </c>
      <c r="AF89" s="111">
        <f ca="1">AF77</f>
        <v>41780</v>
      </c>
      <c r="AG89" s="84">
        <f t="shared" ca="1" si="16"/>
        <v>19.350000000000001</v>
      </c>
      <c r="AH89" s="84"/>
      <c r="AI89" s="107">
        <f t="shared" ca="1" si="17"/>
        <v>17.083200000000001</v>
      </c>
      <c r="AK89" s="176" t="s">
        <v>494</v>
      </c>
      <c r="AL89" s="180">
        <f ca="1">100*_xll.Export_BSImplicitVol($AJ77,AL$38,$AE89,AL41,1)</f>
        <v>-100</v>
      </c>
      <c r="AM89" s="180">
        <f ca="1">100*_xll.Export_BSImplicitVol($AJ77,AM$38,$AE89,AM41,1)</f>
        <v>-100</v>
      </c>
      <c r="AN89" s="180">
        <f ca="1">100*_xll.Export_BSImplicitVol($AJ77,AN$38,$AE89,AN41,1)</f>
        <v>-100</v>
      </c>
      <c r="AO89" s="180">
        <f ca="1">100*_xll.Export_BSImplicitVol($AJ77,AO$38,$AE89,AO41,1)</f>
        <v>91.885815474985847</v>
      </c>
      <c r="AP89" s="180">
        <f ca="1">100*_xll.Export_BSImplicitVol($AJ77,AP$38,$AE89,AP41,1)</f>
        <v>80.360346188980884</v>
      </c>
      <c r="AQ89" s="180">
        <f ca="1">100*_xll.Export_BSImplicitVol($AJ77,AQ$38,$AE89,AQ41,1)</f>
        <v>70.036596242390218</v>
      </c>
      <c r="AR89" s="180">
        <f ca="1">100*_xll.Export_BSImplicitVol($AJ77,AR$38,$AE89,AR41,1)</f>
        <v>-100</v>
      </c>
      <c r="AS89" s="103">
        <f ca="1">100*_xll.Export_BSImplicitVol($AJ77,AS$38,$AE89,AS41,1)</f>
        <v>-100</v>
      </c>
      <c r="AT89" s="103">
        <f ca="1">100*_xll.Export_BSImplicitVol($AJ77,AT$38,$AE89,AT41,1)</f>
        <v>44.088992693809566</v>
      </c>
      <c r="AU89" s="103">
        <f ca="1">100*_xll.Export_BSImplicitVol($AJ77,AU$38,$AE89,AU41,1)</f>
        <v>36.62515874925171</v>
      </c>
      <c r="AV89" s="103">
        <f ca="1">100*_xll.Export_BSImplicitVol($AJ77,AV$38,$AE89,AV41,1)</f>
        <v>43.839625459624486</v>
      </c>
      <c r="AW89" s="103">
        <f ca="1">100*_xll.Export_BSImplicitVol($AJ77,AW$38,$AE89,AW41,1)</f>
        <v>42.983745602133972</v>
      </c>
      <c r="AX89" s="103">
        <f ca="1">100*_xll.Export_BSImplicitVol($AJ77,AX$38,$AE89,AX41,1)</f>
        <v>46.877021970094006</v>
      </c>
      <c r="AY89" s="103">
        <f ca="1">100*_xll.Export_BSImplicitVol($AJ77,AY$38,$AE89,AY41,1)</f>
        <v>50.684229829347494</v>
      </c>
      <c r="AZ89" s="103">
        <f ca="1">100*_xll.Export_BSImplicitVol($AJ77,AZ$38,$AE89,AZ41,1)</f>
        <v>54.955692942915135</v>
      </c>
      <c r="BA89" s="103">
        <f ca="1">100*_xll.Export_BSImplicitVol($AJ77,BA$38,$AE89,BA41,1)</f>
        <v>58.860075448426862</v>
      </c>
      <c r="BB89" s="103">
        <f ca="1">100*_xll.Export_BSImplicitVol($AJ77,BB$38,$AE89,BB41,1)</f>
        <v>63.335975750896864</v>
      </c>
      <c r="BC89" s="103">
        <f ca="1">100*_xll.Export_BSImplicitVol($AJ77,BC$38,$AE89,BC41,1)</f>
        <v>65.626000726396569</v>
      </c>
      <c r="BD89" s="103">
        <f ca="1">100*_xll.Export_BSImplicitVol($AJ77,BD$38,$AE89,BD41,1)</f>
        <v>69.837503110007404</v>
      </c>
      <c r="BE89" s="103">
        <f ca="1">100*_xll.Export_BSImplicitVol($AJ77,BE$38,$AE89,BE41,1)</f>
        <v>72.724485202063292</v>
      </c>
      <c r="BF89" s="103">
        <f ca="1">100*_xll.Export_BSImplicitVol($AJ77,BF$38,$AE89,BF41,1)</f>
        <v>75.495060278880601</v>
      </c>
      <c r="BG89" s="103">
        <f ca="1">100*_xll.Export_BSImplicitVol($AJ77,BG$38,$AE89,BG41,1)</f>
        <v>77.236058771953793</v>
      </c>
      <c r="BH89" s="103">
        <f ca="1">100*_xll.Export_BSImplicitVol($AJ77,BH$38,$AE89,BH41,1)</f>
        <v>81.851221698857884</v>
      </c>
      <c r="BI89" s="103">
        <f ca="1">100*_xll.Export_BSImplicitVol($AJ77,BI$38,$AE89,BI41,1)</f>
        <v>84.659066048785263</v>
      </c>
    </row>
    <row r="90" spans="13:61">
      <c r="M90" s="17">
        <v>8.1999999999999993</v>
      </c>
      <c r="N90" s="5">
        <f ca="1">_xll.Export_VarianceSwap_ForwardVariance($F$12:$F$29,$G$12:$G$29,M89,M90,$B$24)</f>
        <v>27.571332606275778</v>
      </c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E90" s="100"/>
      <c r="AF90" s="113"/>
      <c r="AG90" s="84">
        <f t="shared" ca="1" si="16"/>
        <v>19.350000000000001</v>
      </c>
      <c r="AH90" s="84"/>
      <c r="AI90" s="107">
        <f t="shared" ca="1" si="17"/>
        <v>17.083200000000001</v>
      </c>
      <c r="AK90" s="177" t="s">
        <v>495</v>
      </c>
      <c r="AL90" s="180">
        <f ca="1">100*_xll.Export_BSImplicitVol($AJ77,AL$38,$AE89,AL42,-1)</f>
        <v>-100</v>
      </c>
      <c r="AM90" s="180">
        <f ca="1">100*_xll.Export_BSImplicitVol($AJ77,AM$38,$AE89,AM42,-1)</f>
        <v>-100</v>
      </c>
      <c r="AN90" s="180">
        <f ca="1">100*_xll.Export_BSImplicitVol($AJ77,AN$38,$AE89,AN42,-1)</f>
        <v>-100</v>
      </c>
      <c r="AO90" s="180">
        <f ca="1">100*_xll.Export_BSImplicitVol($AJ77,AO$38,$AE89,AO42,-1)</f>
        <v>-100</v>
      </c>
      <c r="AP90" s="180">
        <f ca="1">100*_xll.Export_BSImplicitVol($AJ77,AP$38,$AE89,AP42,-1)</f>
        <v>-100</v>
      </c>
      <c r="AQ90" s="180">
        <f ca="1">100*_xll.Export_BSImplicitVol($AJ77,AQ$38,$AE89,AQ42,-1)</f>
        <v>-100</v>
      </c>
      <c r="AR90" s="180">
        <f ca="1">100*_xll.Export_BSImplicitVol($AJ77,AR$38,$AE89,AR42,-1)</f>
        <v>-100</v>
      </c>
      <c r="AS90" s="180">
        <f ca="1">100*_xll.Export_BSImplicitVol($AJ77,AS$38,$AE89,AS42,-1)</f>
        <v>-100</v>
      </c>
      <c r="AT90" s="180">
        <f ca="1">100*_xll.Export_BSImplicitVol($AJ77,AT$38,$AE89,AT42,-1)</f>
        <v>-100</v>
      </c>
      <c r="AU90" s="180">
        <f ca="1">100*_xll.Export_BSImplicitVol($AJ77,AU$38,$AE89,AU42,-1)</f>
        <v>-100</v>
      </c>
      <c r="AV90" s="180">
        <f ca="1">100*_xll.Export_BSImplicitVol($AJ77,AV$38,$AE89,AV42,-1)</f>
        <v>-100</v>
      </c>
      <c r="AW90" s="180">
        <f ca="1">100*_xll.Export_BSImplicitVol($AJ77,AW$38,$AE89,AW42,-1)</f>
        <v>38.46809031793606</v>
      </c>
      <c r="AX90" s="180">
        <f ca="1">100*_xll.Export_BSImplicitVol($AJ77,AX$38,$AE89,AX42,-1)</f>
        <v>47.625213393655244</v>
      </c>
      <c r="AY90" s="180">
        <f ca="1">100*_xll.Export_BSImplicitVol($AJ77,AY$38,$AE89,AY42,-1)</f>
        <v>52.225928063597934</v>
      </c>
      <c r="AZ90" s="180">
        <f ca="1">100*_xll.Export_BSImplicitVol($AJ77,AZ$38,$AE89,AZ42,-1)</f>
        <v>55.510948817430005</v>
      </c>
      <c r="BA90" s="180">
        <f ca="1">100*_xll.Export_BSImplicitVol($AJ77,BA$38,$AE89,BA42,-1)</f>
        <v>59.406445588633851</v>
      </c>
      <c r="BB90" s="180">
        <f ca="1">100*_xll.Export_BSImplicitVol($AJ77,BB$38,$AE89,BB42,-1)</f>
        <v>63.030720230211678</v>
      </c>
      <c r="BC90" s="180">
        <f ca="1">100*_xll.Export_BSImplicitVol($AJ77,BC$38,$AE89,BC42,-1)</f>
        <v>67.12099245749441</v>
      </c>
      <c r="BD90" s="180">
        <f ca="1">100*_xll.Export_BSImplicitVol($AJ77,BD$38,$AE89,BD42,-1)</f>
        <v>70.460005212868836</v>
      </c>
      <c r="BE90" s="180">
        <f ca="1">100*_xll.Export_BSImplicitVol($AJ77,BE$38,$AE89,BE42,-1)</f>
        <v>73.391300556517962</v>
      </c>
      <c r="BF90" s="180">
        <f ca="1">100*_xll.Export_BSImplicitVol($AJ77,BF$38,$AE89,BF42,-1)</f>
        <v>77.310601869480109</v>
      </c>
      <c r="BG90" s="180">
        <f ca="1">100*_xll.Export_BSImplicitVol($AJ77,BG$38,$AE89,BG42,-1)</f>
        <v>79.209759961119403</v>
      </c>
      <c r="BH90" s="180">
        <f ca="1">100*_xll.Export_BSImplicitVol($AJ77,BH$38,$AE89,BH42,-1)</f>
        <v>81.400634169101679</v>
      </c>
      <c r="BI90" s="180">
        <f ca="1">100*_xll.Export_BSImplicitVol($AJ77,BI$38,$AE89,BI42,-1)</f>
        <v>79.921555803072494</v>
      </c>
    </row>
    <row r="91" spans="13:61">
      <c r="M91" s="17">
        <v>8.3000000000000007</v>
      </c>
      <c r="N91" s="5">
        <f ca="1">_xll.Export_VarianceSwap_ForwardVariance($F$12:$F$29,$G$12:$G$29,M90,M91,$B$24)</f>
        <v>27.574659030774217</v>
      </c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E91" s="99">
        <f ca="1">(AF91-$B$7)/365.25</f>
        <v>0.22450376454483231</v>
      </c>
      <c r="AF91" s="111">
        <f ca="1">AF79</f>
        <v>41808</v>
      </c>
      <c r="AG91" s="84">
        <f t="shared" ca="1" si="16"/>
        <v>19.75</v>
      </c>
      <c r="AH91" s="84"/>
      <c r="AI91" s="107">
        <f t="shared" ca="1" si="17"/>
        <v>18.101099999999999</v>
      </c>
      <c r="AK91" s="176" t="s">
        <v>494</v>
      </c>
      <c r="AL91" s="180">
        <f ca="1">100*_xll.Export_BSImplicitVol($AJ79,AL$38,$AE91,AL43,1)</f>
        <v>57.84495690290975</v>
      </c>
      <c r="AM91" s="180">
        <f ca="1">100*_xll.Export_BSImplicitVol($AJ79,AM$38,$AE91,AM43,1)</f>
        <v>112.64070846082433</v>
      </c>
      <c r="AN91" s="180">
        <f ca="1">100*_xll.Export_BSImplicitVol($AJ79,AN$38,$AE91,AN43,1)</f>
        <v>98.810300045317774</v>
      </c>
      <c r="AO91" s="180">
        <f ca="1">100*_xll.Export_BSImplicitVol($AJ79,AO$38,$AE91,AO43,1)</f>
        <v>86.885503768851763</v>
      </c>
      <c r="AP91" s="180">
        <f ca="1">100*_xll.Export_BSImplicitVol($AJ79,AP$38,$AE91,AP43,1)</f>
        <v>33.426341248913374</v>
      </c>
      <c r="AQ91" s="180">
        <f ca="1">100*_xll.Export_BSImplicitVol($AJ79,AQ$38,$AE91,AQ43,1)</f>
        <v>-100</v>
      </c>
      <c r="AR91" s="180">
        <f ca="1">100*_xll.Export_BSImplicitVol($AJ79,AR$38,$AE91,AR43,1)</f>
        <v>58.464827912685614</v>
      </c>
      <c r="AS91" s="103">
        <f ca="1">100*_xll.Export_BSImplicitVol($AJ79,AS$38,$AE91,AS43,1)</f>
        <v>50.642000586706772</v>
      </c>
      <c r="AT91" s="103">
        <f ca="1">100*_xll.Export_BSImplicitVol($AJ79,AT$38,$AE91,AT43,1)</f>
        <v>43.389827150252799</v>
      </c>
      <c r="AU91" s="103">
        <f ca="1">100*_xll.Export_BSImplicitVol($AJ79,AU$38,$AE91,AU43,1)</f>
        <v>47.402875445024947</v>
      </c>
      <c r="AV91" s="103">
        <f ca="1">100*_xll.Export_BSImplicitVol($AJ79,AV$38,$AE91,AV43,1)</f>
        <v>34.168852688773669</v>
      </c>
      <c r="AW91" s="103">
        <f ca="1">100*_xll.Export_BSImplicitVol($AJ79,AW$38,$AE91,AW43,1)</f>
        <v>38.706872629897262</v>
      </c>
      <c r="AX91" s="103">
        <f ca="1">100*_xll.Export_BSImplicitVol($AJ79,AX$38,$AE91,AX43,1)</f>
        <v>42.224668652716538</v>
      </c>
      <c r="AY91" s="103">
        <f ca="1">100*_xll.Export_BSImplicitVol($AJ79,AY$38,$AE91,AY43,1)</f>
        <v>46.739174922198494</v>
      </c>
      <c r="AZ91" s="103">
        <f ca="1">100*_xll.Export_BSImplicitVol($AJ79,AZ$38,$AE91,AZ43,1)</f>
        <v>50.238653827272387</v>
      </c>
      <c r="BA91" s="103">
        <f ca="1">100*_xll.Export_BSImplicitVol($AJ79,BA$38,$AE91,BA43,1)</f>
        <v>53.625690898450465</v>
      </c>
      <c r="BB91" s="103">
        <f ca="1">100*_xll.Export_BSImplicitVol($AJ79,BB$38,$AE91,BB43,1)</f>
        <v>57.506105338604307</v>
      </c>
      <c r="BC91" s="103">
        <f ca="1">100*_xll.Export_BSImplicitVol($AJ79,BC$38,$AE91,BC43,1)</f>
        <v>60.374869844152357</v>
      </c>
      <c r="BD91" s="103">
        <f ca="1">100*_xll.Export_BSImplicitVol($AJ79,BD$38,$AE91,BD43,1)</f>
        <v>62.567466684747465</v>
      </c>
      <c r="BE91" s="103">
        <f ca="1">100*_xll.Export_BSImplicitVol($AJ79,BE$38,$AE91,BE43,1)</f>
        <v>64.315843194923488</v>
      </c>
      <c r="BF91" s="103">
        <f ca="1">100*_xll.Export_BSImplicitVol($AJ79,BF$38,$AE91,BF43,1)</f>
        <v>66.603762906681141</v>
      </c>
      <c r="BG91" s="103">
        <f ca="1">100*_xll.Export_BSImplicitVol($AJ79,BG$38,$AE91,BG43,1)</f>
        <v>68.066968704901072</v>
      </c>
      <c r="BH91" s="103">
        <f ca="1">100*_xll.Export_BSImplicitVol($AJ79,BH$38,$AE91,BH43,1)</f>
        <v>70.531805442503995</v>
      </c>
      <c r="BI91" s="103">
        <f ca="1">100*_xll.Export_BSImplicitVol($AJ79,BI$38,$AE91,BI43,1)</f>
        <v>71.482313278434674</v>
      </c>
    </row>
    <row r="92" spans="13:61">
      <c r="M92" s="17">
        <v>8.4000000000000092</v>
      </c>
      <c r="N92" s="5">
        <f ca="1">_xll.Export_VarianceSwap_ForwardVariance($F$12:$F$29,$G$12:$G$29,M91,M92,$B$24)</f>
        <v>27.589298162871422</v>
      </c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E92" s="100"/>
      <c r="AF92" s="113"/>
      <c r="AG92" s="84">
        <f t="shared" ca="1" si="16"/>
        <v>19.75</v>
      </c>
      <c r="AH92" s="84"/>
      <c r="AI92" s="107">
        <f t="shared" ca="1" si="17"/>
        <v>18.101099999999999</v>
      </c>
      <c r="AK92" s="177" t="s">
        <v>495</v>
      </c>
      <c r="AL92" s="180">
        <f ca="1">100*_xll.Export_BSImplicitVol($AJ79,AL$38,$AE91,AL44,-1)</f>
        <v>-100</v>
      </c>
      <c r="AM92" s="180">
        <f ca="1">100*_xll.Export_BSImplicitVol($AJ79,AM$38,$AE91,AM44,-1)</f>
        <v>-100</v>
      </c>
      <c r="AN92" s="180">
        <f ca="1">100*_xll.Export_BSImplicitVol($AJ79,AN$38,$AE91,AN44,-1)</f>
        <v>-100</v>
      </c>
      <c r="AO92" s="180">
        <f ca="1">100*_xll.Export_BSImplicitVol($AJ79,AO$38,$AE91,AO44,-1)</f>
        <v>-100</v>
      </c>
      <c r="AP92" s="180">
        <f ca="1">100*_xll.Export_BSImplicitVol($AJ79,AP$38,$AE91,AP44,-1)</f>
        <v>-100</v>
      </c>
      <c r="AQ92" s="180">
        <f ca="1">100*_xll.Export_BSImplicitVol($AJ79,AQ$38,$AE91,AQ44,-1)</f>
        <v>-100</v>
      </c>
      <c r="AR92" s="180">
        <f ca="1">100*_xll.Export_BSImplicitVol($AJ79,AR$38,$AE91,AR44,-1)</f>
        <v>-100</v>
      </c>
      <c r="AS92" s="180">
        <f ca="1">100*_xll.Export_BSImplicitVol($AJ79,AS$38,$AE91,AS44,-1)</f>
        <v>-100</v>
      </c>
      <c r="AT92" s="180">
        <f ca="1">100*_xll.Export_BSImplicitVol($AJ79,AT$38,$AE91,AT44,-1)</f>
        <v>-100</v>
      </c>
      <c r="AU92" s="180">
        <f ca="1">100*_xll.Export_BSImplicitVol($AJ79,AU$38,$AE91,AU44,-1)</f>
        <v>-100</v>
      </c>
      <c r="AV92" s="180">
        <f ca="1">100*_xll.Export_BSImplicitVol($AJ79,AV$38,$AE91,AV44,-1)</f>
        <v>-100</v>
      </c>
      <c r="AW92" s="180">
        <f ca="1">100*_xll.Export_BSImplicitVol($AJ79,AW$38,$AE91,AW44,-1)</f>
        <v>35.627345152697615</v>
      </c>
      <c r="AX92" s="180">
        <f ca="1">100*_xll.Export_BSImplicitVol($AJ79,AX$38,$AE91,AX44,-1)</f>
        <v>45.067591903390856</v>
      </c>
      <c r="AY92" s="180">
        <f ca="1">100*_xll.Export_BSImplicitVol($AJ79,AY$38,$AE91,AY44,-1)</f>
        <v>49.045704562049018</v>
      </c>
      <c r="AZ92" s="180">
        <f ca="1">100*_xll.Export_BSImplicitVol($AJ79,AZ$38,$AE91,AZ44,-1)</f>
        <v>52.328867428892735</v>
      </c>
      <c r="BA92" s="180">
        <f ca="1">100*_xll.Export_BSImplicitVol($AJ79,BA$38,$AE91,BA44,-1)</f>
        <v>55.63950486216428</v>
      </c>
      <c r="BB92" s="180">
        <f ca="1">100*_xll.Export_BSImplicitVol($AJ79,BB$38,$AE91,BB44,-1)</f>
        <v>58.177182248763302</v>
      </c>
      <c r="BC92" s="180">
        <f ca="1">100*_xll.Export_BSImplicitVol($AJ79,BC$38,$AE91,BC44,-1)</f>
        <v>61.061096724255272</v>
      </c>
      <c r="BD92" s="180">
        <f ca="1">100*_xll.Export_BSImplicitVol($AJ79,BD$38,$AE91,BD44,-1)</f>
        <v>62.567468020816172</v>
      </c>
      <c r="BE92" s="180">
        <f ca="1">100*_xll.Export_BSImplicitVol($AJ79,BE$38,$AE91,BE44,-1)</f>
        <v>64.315844601415733</v>
      </c>
      <c r="BF92" s="180">
        <f ca="1">100*_xll.Export_BSImplicitVol($AJ79,BF$38,$AE91,BF44,-1)</f>
        <v>66.603764392006681</v>
      </c>
      <c r="BG92" s="180">
        <f ca="1">100*_xll.Export_BSImplicitVol($AJ79,BG$38,$AE91,BG44,-1)</f>
        <v>68.066971299693094</v>
      </c>
      <c r="BH92" s="180">
        <f ca="1">100*_xll.Export_BSImplicitVol($AJ79,BH$38,$AE91,BH44,-1)</f>
        <v>68.719879429647179</v>
      </c>
      <c r="BI92" s="180">
        <f ca="1">100*_xll.Export_BSImplicitVol($AJ79,BI$38,$AE91,BI44,-1)</f>
        <v>69.522267220146048</v>
      </c>
    </row>
    <row r="93" spans="13:61">
      <c r="M93" s="17">
        <v>8.5</v>
      </c>
      <c r="N93" s="5">
        <f ca="1">_xll.Export_VarianceSwap_ForwardVariance($F$12:$F$29,$G$12:$G$29,M92,M93,$B$24)</f>
        <v>27.615232011608565</v>
      </c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E93" s="99">
        <f ca="1">(AF93-$B$7)/365.25</f>
        <v>0.30116358658453113</v>
      </c>
      <c r="AF93" s="111">
        <f ca="1">AF81</f>
        <v>41836</v>
      </c>
      <c r="AG93" s="84">
        <f t="shared" ca="1" si="16"/>
        <v>20.25</v>
      </c>
      <c r="AH93" s="84"/>
      <c r="AI93" s="107">
        <f t="shared" ca="1" si="17"/>
        <v>20.25</v>
      </c>
      <c r="AK93" s="176" t="s">
        <v>494</v>
      </c>
      <c r="AL93" s="180">
        <f ca="1">100*_xll.Export_BSImplicitVol($AJ81,AL$38,$AE93,AL45,1)</f>
        <v>-100</v>
      </c>
      <c r="AM93" s="180">
        <f ca="1">100*_xll.Export_BSImplicitVol($AJ81,AM$38,$AE93,AM45,1)</f>
        <v>-100</v>
      </c>
      <c r="AN93" s="180">
        <f ca="1">100*_xll.Export_BSImplicitVol($AJ81,AN$38,$AE93,AN45,1)</f>
        <v>-100</v>
      </c>
      <c r="AO93" s="180">
        <f ca="1">100*_xll.Export_BSImplicitVol($AJ81,AO$38,$AE93,AO45,1)</f>
        <v>-100</v>
      </c>
      <c r="AP93" s="180">
        <f ca="1">100*_xll.Export_BSImplicitVol($AJ81,AP$38,$AE93,AP45,1)</f>
        <v>-100</v>
      </c>
      <c r="AQ93" s="180">
        <f ca="1">100*_xll.Export_BSImplicitVol($AJ81,AQ$38,$AE93,AQ45,1)</f>
        <v>-100</v>
      </c>
      <c r="AR93" s="180">
        <f ca="1">100*_xll.Export_BSImplicitVol($AJ81,AR$38,$AE93,AR45,1)</f>
        <v>-100</v>
      </c>
      <c r="AS93" s="180">
        <f ca="1">100*_xll.Export_BSImplicitVol($AJ81,AS$38,$AE93,AS45,1)</f>
        <v>-100</v>
      </c>
      <c r="AT93" s="180">
        <f ca="1">100*_xll.Export_BSImplicitVol($AJ81,AT$38,$AE93,AT45,1)</f>
        <v>-100</v>
      </c>
      <c r="AU93" s="180">
        <f ca="1">100*_xll.Export_BSImplicitVol($AJ81,AU$38,$AE93,AU45,1)</f>
        <v>-100</v>
      </c>
      <c r="AV93" s="103">
        <f ca="1">100*_xll.Export_BSImplicitVol($AJ81,AV$38,$AE93,AV45,1)</f>
        <v>37.282485664871011</v>
      </c>
      <c r="AW93" s="103">
        <f ca="1">100*_xll.Export_BSImplicitVol($AJ81,AW$38,$AE93,AW45,1)</f>
        <v>40.005655370144453</v>
      </c>
      <c r="AX93" s="103">
        <f ca="1">100*_xll.Export_BSImplicitVol($AJ81,AX$38,$AE93,AX45,1)</f>
        <v>42.224433891202409</v>
      </c>
      <c r="AY93" s="103">
        <f ca="1">100*_xll.Export_BSImplicitVol($AJ81,AY$38,$AE93,AY45,1)</f>
        <v>46.097141362942907</v>
      </c>
      <c r="AZ93" s="103">
        <f ca="1">100*_xll.Export_BSImplicitVol($AJ81,AZ$38,$AE93,AZ45,1)</f>
        <v>48.83603951597312</v>
      </c>
      <c r="BA93" s="103">
        <f ca="1">100*_xll.Export_BSImplicitVol($AJ81,BA$38,$AE93,BA45,1)</f>
        <v>52.278596181291228</v>
      </c>
      <c r="BB93" s="103">
        <f ca="1">100*_xll.Export_BSImplicitVol($AJ81,BB$38,$AE93,BB45,1)</f>
        <v>53.944211115832317</v>
      </c>
      <c r="BC93" s="103">
        <f ca="1">100*_xll.Export_BSImplicitVol($AJ81,BC$38,$AE93,BC45,1)</f>
        <v>56.46941987182943</v>
      </c>
      <c r="BD93" s="103">
        <f ca="1">100*_xll.Export_BSImplicitVol($AJ81,BD$38,$AE93,BD45,1)</f>
        <v>57.831713462906663</v>
      </c>
      <c r="BE93" s="103">
        <f ca="1">100*_xll.Export_BSImplicitVol($AJ81,BE$38,$AE93,BE45,1)</f>
        <v>59.366316323429139</v>
      </c>
      <c r="BF93" s="103">
        <f ca="1">100*_xll.Export_BSImplicitVol($AJ81,BF$38,$AE93,BF45,1)</f>
        <v>61.284069088533698</v>
      </c>
      <c r="BG93" s="103">
        <f ca="1">100*_xll.Export_BSImplicitVol($AJ81,BG$38,$AE93,BG45,1)</f>
        <v>62.48827034053717</v>
      </c>
      <c r="BH93" s="180">
        <f ca="1">100*_xll.Export_BSImplicitVol($AJ81,BH$38,$AE93,BH45,1)</f>
        <v>62.298120952531221</v>
      </c>
      <c r="BI93" s="180">
        <f ca="1">100*_xll.Export_BSImplicitVol($AJ81,BI$38,$AE93,BI45,1)</f>
        <v>-100</v>
      </c>
    </row>
    <row r="94" spans="13:61">
      <c r="M94" s="17">
        <v>8.6</v>
      </c>
      <c r="N94" s="5">
        <f ca="1">_xll.Export_VarianceSwap_ForwardVariance($F$12:$F$29,$G$12:$G$29,M93,M94,$B$24)</f>
        <v>27.652428798731687</v>
      </c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E94" s="100"/>
      <c r="AF94" s="113"/>
      <c r="AG94" s="84">
        <f t="shared" ca="1" si="16"/>
        <v>20.25</v>
      </c>
      <c r="AH94" s="84"/>
      <c r="AI94" s="107">
        <f t="shared" ca="1" si="17"/>
        <v>20.25</v>
      </c>
      <c r="AK94" s="177" t="s">
        <v>495</v>
      </c>
      <c r="AL94" s="180">
        <f ca="1">100*_xll.Export_BSImplicitVol($AJ81,AL$38,$AE93,AL46,-1)</f>
        <v>-100</v>
      </c>
      <c r="AM94" s="180">
        <f ca="1">100*_xll.Export_BSImplicitVol($AJ81,AM$38,$AE93,AM46,-1)</f>
        <v>-100</v>
      </c>
      <c r="AN94" s="180">
        <f ca="1">100*_xll.Export_BSImplicitVol($AJ81,AN$38,$AE93,AN46,-1)</f>
        <v>-100</v>
      </c>
      <c r="AO94" s="180">
        <f ca="1">100*_xll.Export_BSImplicitVol($AJ81,AO$38,$AE93,AO46,-1)</f>
        <v>-100</v>
      </c>
      <c r="AP94" s="180">
        <f ca="1">100*_xll.Export_BSImplicitVol($AJ81,AP$38,$AE93,AP46,-1)</f>
        <v>-100</v>
      </c>
      <c r="AQ94" s="180">
        <f ca="1">100*_xll.Export_BSImplicitVol($AJ81,AQ$38,$AE93,AQ46,-1)</f>
        <v>-100</v>
      </c>
      <c r="AR94" s="180">
        <f ca="1">100*_xll.Export_BSImplicitVol($AJ81,AR$38,$AE93,AR46,-1)</f>
        <v>-100</v>
      </c>
      <c r="AS94" s="180">
        <f ca="1">100*_xll.Export_BSImplicitVol($AJ81,AS$38,$AE93,AS46,-1)</f>
        <v>-100</v>
      </c>
      <c r="AT94" s="180">
        <f ca="1">100*_xll.Export_BSImplicitVol($AJ81,AT$38,$AE93,AT46,-1)</f>
        <v>-100</v>
      </c>
      <c r="AU94" s="180">
        <f ca="1">100*_xll.Export_BSImplicitVol($AJ81,AU$38,$AE93,AU46,-1)</f>
        <v>-100</v>
      </c>
      <c r="AV94" s="180">
        <f ca="1">100*_xll.Export_BSImplicitVol($AJ81,AV$38,$AE93,AV46,-1)</f>
        <v>45.735655460049216</v>
      </c>
      <c r="AW94" s="180">
        <f ca="1">100*_xll.Export_BSImplicitVol($AJ81,AW$38,$AE93,AW46,-1)</f>
        <v>38.175686344188712</v>
      </c>
      <c r="AX94" s="180">
        <f ca="1">100*_xll.Export_BSImplicitVol($AJ81,AX$38,$AE93,AX46,-1)</f>
        <v>41.744900822701283</v>
      </c>
      <c r="AY94" s="180">
        <f ca="1">100*_xll.Export_BSImplicitVol($AJ81,AY$38,$AE93,AY46,-1)</f>
        <v>45.705871202016134</v>
      </c>
      <c r="AZ94" s="180">
        <f ca="1">100*_xll.Export_BSImplicitVol($AJ81,AZ$38,$AE93,AZ46,-1)</f>
        <v>49.08760213521397</v>
      </c>
      <c r="BA94" s="180">
        <f ca="1">100*_xll.Export_BSImplicitVol($AJ81,BA$38,$AE93,BA46,-1)</f>
        <v>51.369555552084833</v>
      </c>
      <c r="BB94" s="180">
        <f ca="1">100*_xll.Export_BSImplicitVol($AJ81,BB$38,$AE93,BB46,-1)</f>
        <v>54.179671942946051</v>
      </c>
      <c r="BC94" s="180">
        <f ca="1">100*_xll.Export_BSImplicitVol($AJ81,BC$38,$AE93,BC46,-1)</f>
        <v>56.137448526167788</v>
      </c>
      <c r="BD94" s="180">
        <f ca="1">100*_xll.Export_BSImplicitVol($AJ81,BD$38,$AE93,BD46,-1)</f>
        <v>57.491630264887419</v>
      </c>
      <c r="BE94" s="180">
        <f ca="1">100*_xll.Export_BSImplicitVol($AJ81,BE$38,$AE93,BE46,-1)</f>
        <v>59.617779910273846</v>
      </c>
      <c r="BF94" s="180">
        <f ca="1">100*_xll.Export_BSImplicitVol($AJ81,BF$38,$AE93,BF46,-1)</f>
        <v>60.9165727422426</v>
      </c>
      <c r="BG94" s="180">
        <f ca="1">100*_xll.Export_BSImplicitVol($AJ81,BG$38,$AE93,BG46,-1)</f>
        <v>62.101448836196191</v>
      </c>
      <c r="BH94" s="180">
        <f ca="1">100*_xll.Export_BSImplicitVol($AJ81,BH$38,$AE93,BH46,-1)</f>
        <v>62.593541675429066</v>
      </c>
      <c r="BI94" s="180">
        <f ca="1">100*_xll.Export_BSImplicitVol($AJ81,BI$38,$AE93,BI46,-1)</f>
        <v>-100</v>
      </c>
    </row>
    <row r="95" spans="13:61">
      <c r="M95" s="17">
        <v>8.7000000000000099</v>
      </c>
      <c r="N95" s="5">
        <f ca="1">_xll.Export_VarianceSwap_ForwardVariance($F$12:$F$29,$G$12:$G$29,M94,M95,$B$24)</f>
        <v>27.700843152540362</v>
      </c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E95" s="99">
        <f ca="1">(AF95-$B$7)/365.25</f>
        <v>0.39698836413415467</v>
      </c>
      <c r="AF95" s="111">
        <f ca="1">AF83</f>
        <v>41871</v>
      </c>
      <c r="AG95" s="84">
        <f t="shared" ca="1" si="16"/>
        <v>20.55</v>
      </c>
      <c r="AH95" s="84"/>
      <c r="AI95" s="107">
        <f t="shared" ca="1" si="17"/>
        <v>20.55</v>
      </c>
      <c r="AK95" s="176" t="s">
        <v>494</v>
      </c>
      <c r="AL95" s="180">
        <f ca="1">100*_xll.Export_BSImplicitVol($AJ83,AL$38,$AE95,AL47,1)</f>
        <v>-100</v>
      </c>
      <c r="AM95" s="180">
        <f ca="1">100*_xll.Export_BSImplicitVol($AJ83,AM$38,$AE95,AM47,1)</f>
        <v>-100</v>
      </c>
      <c r="AN95" s="180">
        <f ca="1">100*_xll.Export_BSImplicitVol($AJ83,AN$38,$AE95,AN47,1)</f>
        <v>-100</v>
      </c>
      <c r="AO95" s="180">
        <f ca="1">100*_xll.Export_BSImplicitVol($AJ83,AO$38,$AE95,AO47,1)</f>
        <v>-100</v>
      </c>
      <c r="AP95" s="180">
        <f ca="1">100*_xll.Export_BSImplicitVol($AJ83,AP$38,$AE95,AP47,1)</f>
        <v>-100</v>
      </c>
      <c r="AQ95" s="180">
        <f ca="1">100*_xll.Export_BSImplicitVol($AJ83,AQ$38,$AE95,AQ47,1)</f>
        <v>-100</v>
      </c>
      <c r="AR95" s="180">
        <f ca="1">100*_xll.Export_BSImplicitVol($AJ83,AR$38,$AE95,AR47,1)</f>
        <v>-100</v>
      </c>
      <c r="AS95" s="180">
        <f ca="1">100*_xll.Export_BSImplicitVol($AJ83,AS$38,$AE95,AS47,1)</f>
        <v>-100</v>
      </c>
      <c r="AT95" s="180">
        <f ca="1">100*_xll.Export_BSImplicitVol($AJ83,AT$38,$AE95,AT47,1)</f>
        <v>-100</v>
      </c>
      <c r="AU95" s="180">
        <f ca="1">100*_xll.Export_BSImplicitVol($AJ83,AU$38,$AE95,AU47,1)</f>
        <v>-100</v>
      </c>
      <c r="AV95" s="103">
        <f ca="1">100*_xll.Export_BSImplicitVol($AJ83,AV$38,$AE95,AV47,1)</f>
        <v>36.64927261988371</v>
      </c>
      <c r="AW95" s="103">
        <f ca="1">100*_xll.Export_BSImplicitVol($AJ83,AW$38,$AE95,AW47,1)</f>
        <v>38.178762111599774</v>
      </c>
      <c r="AX95" s="103">
        <f ca="1">100*_xll.Export_BSImplicitVol($AJ83,AX$38,$AE95,AX47,1)</f>
        <v>40.611352967042507</v>
      </c>
      <c r="AY95" s="103">
        <f ca="1">100*_xll.Export_BSImplicitVol($AJ83,AY$38,$AE95,AY47,1)</f>
        <v>43.928261780997978</v>
      </c>
      <c r="AZ95" s="103">
        <f ca="1">100*_xll.Export_BSImplicitVol($AJ83,AZ$38,$AE95,AZ47,1)</f>
        <v>46.981407326180218</v>
      </c>
      <c r="BA95" s="103">
        <f ca="1">100*_xll.Export_BSImplicitVol($AJ83,BA$38,$AE95,BA47,1)</f>
        <v>48.696220070441413</v>
      </c>
      <c r="BB95" s="103">
        <f ca="1">100*_xll.Export_BSImplicitVol($AJ83,BB$38,$AE95,BB47,1)</f>
        <v>50.478151447963128</v>
      </c>
      <c r="BC95" s="103">
        <f ca="1">100*_xll.Export_BSImplicitVol($AJ83,BC$38,$AE95,BC47,1)</f>
        <v>53.022897015888489</v>
      </c>
      <c r="BD95" s="103">
        <f ca="1">100*_xll.Export_BSImplicitVol($AJ83,BD$38,$AE95,BD47,1)</f>
        <v>54.596892308122349</v>
      </c>
      <c r="BE95" s="180">
        <f ca="1">100*_xll.Export_BSImplicitVol($AJ83,BE$38,$AE95,BE47,1)</f>
        <v>55.33626405925628</v>
      </c>
      <c r="BF95" s="180">
        <f ca="1">100*_xll.Export_BSImplicitVol($AJ83,BF$38,$AE95,BF47,1)</f>
        <v>57.381833526614443</v>
      </c>
      <c r="BG95" s="180">
        <f ca="1">100*_xll.Export_BSImplicitVol($AJ83,BG$38,$AE95,BG47,1)</f>
        <v>57.773012640043532</v>
      </c>
      <c r="BH95" s="180">
        <f ca="1">100*_xll.Export_BSImplicitVol($AJ83,BH$38,$AE95,BH47,1)</f>
        <v>-100</v>
      </c>
      <c r="BI95" s="180">
        <f ca="1">100*_xll.Export_BSImplicitVol($AJ83,BI$38,$AE95,BI47,1)</f>
        <v>-100</v>
      </c>
    </row>
    <row r="96" spans="13:61" ht="15.75" thickBot="1">
      <c r="M96" s="17">
        <v>8.8000000000000096</v>
      </c>
      <c r="N96" s="5">
        <f ca="1">_xll.Export_VarianceSwap_ForwardVariance($F$12:$F$29,$G$12:$G$29,M95,M96,$B$24)</f>
        <v>27.759548334525746</v>
      </c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E96" s="100"/>
      <c r="AF96" s="101"/>
      <c r="AG96" s="85">
        <f t="shared" ca="1" si="16"/>
        <v>20.55</v>
      </c>
      <c r="AH96" s="85"/>
      <c r="AI96" s="114">
        <f t="shared" ca="1" si="17"/>
        <v>20.55</v>
      </c>
      <c r="AK96" s="177" t="s">
        <v>495</v>
      </c>
      <c r="AL96" s="180">
        <f ca="1">100*_xll.Export_BSImplicitVol($AJ83,AL$38,$AE95,AL48,-1)</f>
        <v>-100</v>
      </c>
      <c r="AM96" s="180">
        <f ca="1">100*_xll.Export_BSImplicitVol($AJ83,AM$38,$AE95,AM48,-1)</f>
        <v>-100</v>
      </c>
      <c r="AN96" s="180">
        <f ca="1">100*_xll.Export_BSImplicitVol($AJ83,AN$38,$AE95,AN48,-1)</f>
        <v>-100</v>
      </c>
      <c r="AO96" s="180">
        <f ca="1">100*_xll.Export_BSImplicitVol($AJ83,AO$38,$AE95,AO48,-1)</f>
        <v>-100</v>
      </c>
      <c r="AP96" s="180">
        <f ca="1">100*_xll.Export_BSImplicitVol($AJ83,AP$38,$AE95,AP48,-1)</f>
        <v>-100</v>
      </c>
      <c r="AQ96" s="180">
        <f ca="1">100*_xll.Export_BSImplicitVol($AJ83,AQ$38,$AE95,AQ48,-1)</f>
        <v>-100</v>
      </c>
      <c r="AR96" s="180">
        <f ca="1">100*_xll.Export_BSImplicitVol($AJ83,AR$38,$AE95,AR48,-1)</f>
        <v>-100</v>
      </c>
      <c r="AS96" s="180">
        <f ca="1">100*_xll.Export_BSImplicitVol($AJ83,AS$38,$AE95,AS48,-1)</f>
        <v>-100</v>
      </c>
      <c r="AT96" s="180">
        <f ca="1">100*_xll.Export_BSImplicitVol($AJ83,AT$38,$AE95,AT48,-1)</f>
        <v>-100</v>
      </c>
      <c r="AU96" s="180">
        <f ca="1">100*_xll.Export_BSImplicitVol($AJ83,AU$38,$AE95,AU48,-1)</f>
        <v>-100</v>
      </c>
      <c r="AV96" s="180">
        <f ca="1">100*_xll.Export_BSImplicitVol($AJ83,AV$38,$AE95,AV48,-1)</f>
        <v>41.26299366105863</v>
      </c>
      <c r="AW96" s="180">
        <f ca="1">100*_xll.Export_BSImplicitVol($AJ83,AW$38,$AE95,AW48,-1)</f>
        <v>38.701249448410358</v>
      </c>
      <c r="AX96" s="180">
        <f ca="1">100*_xll.Export_BSImplicitVol($AJ83,AX$38,$AE95,AX48,-1)</f>
        <v>41.002116987080583</v>
      </c>
      <c r="AY96" s="180">
        <f ca="1">100*_xll.Export_BSImplicitVol($AJ83,AY$38,$AE95,AY48,-1)</f>
        <v>44.253065576734471</v>
      </c>
      <c r="AZ96" s="180">
        <f ca="1">100*_xll.Export_BSImplicitVol($AJ83,AZ$38,$AE95,AZ48,-1)</f>
        <v>46.21996543121962</v>
      </c>
      <c r="BA96" s="180">
        <f ca="1">100*_xll.Export_BSImplicitVol($AJ83,BA$38,$AE95,BA48,-1)</f>
        <v>48.474717644796321</v>
      </c>
      <c r="BB96" s="180">
        <f ca="1">100*_xll.Export_BSImplicitVol($AJ83,BB$38,$AE95,BB48,-1)</f>
        <v>50.26208179663044</v>
      </c>
      <c r="BC96" s="180">
        <f ca="1">100*_xll.Export_BSImplicitVol($AJ83,BC$38,$AE95,BC48,-1)</f>
        <v>52.322842291729799</v>
      </c>
      <c r="BD96" s="180">
        <f ca="1">100*_xll.Export_BSImplicitVol($AJ83,BD$38,$AE95,BD48,-1)</f>
        <v>53.888386011319511</v>
      </c>
      <c r="BE96" s="180">
        <f ca="1">100*_xll.Export_BSImplicitVol($AJ83,BE$38,$AE95,BE48,-1)</f>
        <v>55.11283905606841</v>
      </c>
      <c r="BF96" s="180">
        <f ca="1">100*_xll.Export_BSImplicitVol($AJ83,BF$38,$AE95,BF48,-1)</f>
        <v>56.633464648276814</v>
      </c>
      <c r="BG96" s="180">
        <f ca="1">100*_xll.Export_BSImplicitVol($AJ83,BG$38,$AE95,BG48,-1)</f>
        <v>57.532947499816167</v>
      </c>
      <c r="BH96" s="180">
        <f ca="1">100*_xll.Export_BSImplicitVol($AJ83,BH$38,$AE95,BH48,-1)</f>
        <v>-100</v>
      </c>
      <c r="BI96" s="180">
        <f ca="1">100*_xll.Export_BSImplicitVol($AJ83,BI$38,$AE95,BI48,-1)</f>
        <v>-100</v>
      </c>
    </row>
    <row r="97" spans="13:61" ht="15.75" thickBot="1">
      <c r="M97" s="17">
        <v>8.9000000000000092</v>
      </c>
      <c r="N97" s="5">
        <f ca="1">_xll.Export_VarianceSwap_ForwardVariance($F$12:$F$29,$G$12:$G$29,M96,M97,$B$24)</f>
        <v>27.822067589159076</v>
      </c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3:61" ht="15.75" thickBot="1">
      <c r="M98" s="17">
        <v>9</v>
      </c>
      <c r="N98" s="5">
        <f ca="1">_xll.Export_VarianceSwap_ForwardVariance($F$12:$F$29,$G$12:$G$29,M97,M98,$B$24)</f>
        <v>27.885503504961946</v>
      </c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E98" s="82" t="s">
        <v>28</v>
      </c>
      <c r="AF98" s="110" t="s">
        <v>354</v>
      </c>
      <c r="AG98" s="119" t="s">
        <v>346</v>
      </c>
      <c r="AH98" s="82"/>
      <c r="AI98" s="120" t="s">
        <v>347</v>
      </c>
      <c r="AJ98" s="118"/>
      <c r="AK98" s="118"/>
      <c r="AL98" s="81">
        <v>5</v>
      </c>
      <c r="AM98" s="81">
        <v>6</v>
      </c>
      <c r="AN98" s="81">
        <v>7</v>
      </c>
      <c r="AO98" s="81">
        <v>8</v>
      </c>
      <c r="AP98" s="81">
        <v>9</v>
      </c>
      <c r="AQ98" s="81">
        <v>10</v>
      </c>
      <c r="AR98" s="81">
        <v>11</v>
      </c>
      <c r="AS98" s="81">
        <v>12</v>
      </c>
      <c r="AT98" s="81">
        <v>13</v>
      </c>
      <c r="AU98" s="81">
        <v>14</v>
      </c>
      <c r="AV98" s="81">
        <v>15</v>
      </c>
      <c r="AW98" s="81">
        <v>16</v>
      </c>
      <c r="AX98" s="81">
        <v>17</v>
      </c>
      <c r="AY98" s="81">
        <v>18</v>
      </c>
      <c r="AZ98" s="81">
        <v>19</v>
      </c>
      <c r="BA98" s="81">
        <v>20</v>
      </c>
      <c r="BB98" s="81">
        <v>21</v>
      </c>
      <c r="BC98" s="81">
        <v>22</v>
      </c>
      <c r="BD98" s="81">
        <v>23</v>
      </c>
      <c r="BE98" s="81">
        <v>24</v>
      </c>
      <c r="BF98" s="81">
        <v>25</v>
      </c>
      <c r="BG98" s="81">
        <v>26</v>
      </c>
      <c r="BH98" s="81">
        <v>27</v>
      </c>
      <c r="BI98" s="76">
        <v>28</v>
      </c>
    </row>
    <row r="99" spans="13:61">
      <c r="M99" s="17">
        <v>9.1000000000000103</v>
      </c>
      <c r="N99" s="5">
        <f ca="1">_xll.Export_VarianceSwap_ForwardVariance($F$12:$F$29,$G$12:$G$29,M98,M99,$B$24)</f>
        <v>27.949836230485648</v>
      </c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E99" s="99">
        <f ca="1">(AF99-$B$7)/365.25</f>
        <v>5.2019164955509928E-2</v>
      </c>
      <c r="AF99" s="111">
        <f ca="1">AF87</f>
        <v>41745</v>
      </c>
      <c r="AG99" s="83">
        <f ca="1">AG87</f>
        <v>17.95</v>
      </c>
      <c r="AH99" s="83"/>
      <c r="AI99" s="109">
        <f ca="1">AI87</f>
        <v>16.414000000000001</v>
      </c>
      <c r="AJ99" s="118"/>
      <c r="AK99" s="176" t="s">
        <v>494</v>
      </c>
      <c r="AL99" s="180">
        <f ca="1">_xll.Export_ParabolicVol_VIXLikeOption($F$12:$F$28,$G$12:$G$28,$AJ75,$AE50,AL$38,$B$9,$B$10,$B$11,$B$12,$B$13,$B$14,$B$15,$B$16,$B$17,$B$18,$B$25,$B$19,$B$23,0,$AB$2,$AM$49,$B$24)</f>
        <v>-100</v>
      </c>
      <c r="AM99" s="180">
        <f ca="1">_xll.Export_ParabolicVol_VIXLikeOption($F$12:$F$28,$G$12:$G$28,$AJ75,$AE50,AM$38,$B$9,$B$10,$B$11,$B$12,$B$13,$B$14,$B$15,$B$16,$B$17,$B$18,$B$25,$B$19,$B$23,0,$AB$2,$AM$49,$B$24)</f>
        <v>-100</v>
      </c>
      <c r="AN99" s="180">
        <f ca="1">_xll.Export_ParabolicVol_VIXLikeOption($F$12:$F$28,$G$12:$G$28,$AJ75,$AE50,AN$38,$B$9,$B$10,$B$11,$B$12,$B$13,$B$14,$B$15,$B$16,$B$17,$B$18,$B$25,$B$19,$B$23,0,$AB$2,$AM$49,$B$24)</f>
        <v>-100</v>
      </c>
      <c r="AO99" s="180">
        <f ca="1">_xll.Export_ParabolicVol_VIXLikeOption($F$12:$F$28,$G$12:$G$28,$AJ75,$AE50,AO$38,$B$9,$B$10,$B$11,$B$12,$B$13,$B$14,$B$15,$B$16,$B$17,$B$18,$B$25,$B$19,$B$23,0,$AB$2,$AM$49,$B$24)</f>
        <v>-100</v>
      </c>
      <c r="AP99" s="180">
        <f ca="1">_xll.Export_ParabolicVol_VIXLikeOption($F$12:$F$28,$G$12:$G$28,$AJ75,$AE50,AP$38,$B$9,$B$10,$B$11,$B$12,$B$13,$B$14,$B$15,$B$16,$B$17,$B$18,$B$25,$B$19,$B$23,0,$AB$2,$AM$49,$B$24)</f>
        <v>-100</v>
      </c>
      <c r="AQ99" s="180">
        <f ca="1">_xll.Export_ParabolicVol_VIXLikeOption($F$12:$F$28,$G$12:$G$28,$AJ75,$AE50,AQ$38,$B$9,$B$10,$B$11,$B$12,$B$13,$B$14,$B$15,$B$16,$B$17,$B$18,$B$25,$B$19,$B$23,0,$AB$2,$AM$49,$B$24)</f>
        <v>-100</v>
      </c>
      <c r="AR99" s="103">
        <f ca="1">_xll.Export_ParabolicVol_VIXLikeOption($F$12:$F$28,$G$12:$G$28,$AJ75,$AE50,AR$38,$B$9,$B$10,$B$11,$B$12,$B$13,$B$14,$B$15,$B$16,$B$17,$B$18,$B$25,$B$19,$B$23,0,$AB$2,$AM$49,$B$24)</f>
        <v>-100</v>
      </c>
      <c r="AS99" s="103">
        <f ca="1">_xll.Export_ParabolicVol_VIXLikeOption($F$12:$F$28,$G$12:$G$28,$AJ75,$AE50,AS$38,$B$9,$B$10,$B$11,$B$12,$B$13,$B$14,$B$15,$B$16,$B$17,$B$18,$B$25,$B$19,$B$23,0,$AB$2,$AM$49,$B$24)</f>
        <v>-100</v>
      </c>
      <c r="AT99" s="103">
        <f ca="1">_xll.Export_ParabolicVol_VIXLikeOption($F$12:$F$28,$G$12:$G$28,$AJ75,$AE50,AT$38,$B$9,$B$10,$B$11,$B$12,$B$13,$B$14,$B$15,$B$16,$B$17,$B$18,$B$25,$B$19,$B$23,0,$AB$2,$AM$49,$B$24)</f>
        <v>-100</v>
      </c>
      <c r="AU99" s="103">
        <f ca="1">_xll.Export_ParabolicVol_VIXLikeOption($F$12:$F$28,$G$12:$G$28,$AJ75,$AE50,AU$38,$B$9,$B$10,$B$11,$B$12,$B$13,$B$14,$B$15,$B$16,$B$17,$B$18,$B$25,$B$19,$B$23,0,$AB$2,$AM$49,$B$24)</f>
        <v>-100</v>
      </c>
      <c r="AV99" s="103">
        <f ca="1">_xll.Export_ParabolicVol_VIXLikeOption($F$12:$F$28,$G$12:$G$28,$AJ75,$AE50,AV$38,$B$9,$B$10,$B$11,$B$12,$B$13,$B$14,$B$15,$B$16,$B$17,$B$18,$B$25,$B$19,$B$23,0,$AB$2,$AM$49,$B$24)</f>
        <v>-100</v>
      </c>
      <c r="AW99" s="103">
        <f ca="1">_xll.Export_ParabolicVol_VIXLikeOption($F$12:$F$28,$G$12:$G$28,$AJ75,$AE50,AW$38,$B$9,$B$10,$B$11,$B$12,$B$13,$B$14,$B$15,$B$16,$B$17,$B$18,$B$25,$B$19,$B$23,0,$AB$2,$AM$49,$B$24)</f>
        <v>60.846825175692452</v>
      </c>
      <c r="AX99" s="103">
        <f ca="1">_xll.Export_ParabolicVol_VIXLikeOption($F$12:$F$28,$G$12:$G$28,$AJ75,$AE50,AX$38,$B$9,$B$10,$B$11,$B$12,$B$13,$B$14,$B$15,$B$16,$B$17,$B$18,$B$25,$B$19,$B$23,0,$AB$2,$AM$49,$B$24)</f>
        <v>73.027663787844403</v>
      </c>
      <c r="AY99" s="103">
        <f ca="1">_xll.Export_ParabolicVol_VIXLikeOption($F$12:$F$28,$G$12:$G$28,$AJ75,$AE50,AY$38,$B$9,$B$10,$B$11,$B$12,$B$13,$B$14,$B$15,$B$16,$B$17,$B$18,$B$25,$B$19,$B$23,0,$AB$2,$AM$49,$B$24)</f>
        <v>81.581354381539057</v>
      </c>
      <c r="AZ99" s="103">
        <f ca="1">_xll.Export_ParabolicVol_VIXLikeOption($F$12:$F$28,$G$12:$G$28,$AJ75,$AE50,AZ$38,$B$9,$B$10,$B$11,$B$12,$B$13,$B$14,$B$15,$B$16,$B$17,$B$18,$B$25,$B$19,$B$23,0,$AB$2,$AM$49,$B$24)</f>
        <v>89.065260631945904</v>
      </c>
      <c r="BA99" s="103">
        <f ca="1">_xll.Export_ParabolicVol_VIXLikeOption($F$12:$F$28,$G$12:$G$28,$AJ75,$AE50,BA$38,$B$9,$B$10,$B$11,$B$12,$B$13,$B$14,$B$15,$B$16,$B$17,$B$18,$B$25,$B$19,$B$23,0,$AB$2,$AM$49,$B$24)</f>
        <v>96.244503265022928</v>
      </c>
      <c r="BB99" s="103">
        <f ca="1">_xll.Export_ParabolicVol_VIXLikeOption($F$12:$F$28,$G$12:$G$28,$AJ75,$AE50,BB$38,$B$9,$B$10,$B$11,$B$12,$B$13,$B$14,$B$15,$B$16,$B$17,$B$18,$B$25,$B$19,$B$23,0,$AB$2,$AM$49,$B$24)</f>
        <v>103.42876656620402</v>
      </c>
      <c r="BC99" s="103">
        <f ca="1">_xll.Export_ParabolicVol_VIXLikeOption($F$12:$F$28,$G$12:$G$28,$AJ75,$AE50,BC$38,$B$9,$B$10,$B$11,$B$12,$B$13,$B$14,$B$15,$B$16,$B$17,$B$18,$B$25,$B$19,$B$23,0,$AB$2,$AM$49,$B$24)</f>
        <v>110.75148873583687</v>
      </c>
      <c r="BD99" s="103">
        <f ca="1">_xll.Export_ParabolicVol_VIXLikeOption($F$12:$F$28,$G$12:$G$28,$AJ75,$AE50,BD$38,$B$9,$B$10,$B$11,$B$12,$B$13,$B$14,$B$15,$B$16,$B$17,$B$18,$B$25,$B$19,$B$23,0,$AB$2,$AM$49,$B$24)</f>
        <v>118.26150462082754</v>
      </c>
      <c r="BE99" s="103">
        <f ca="1">_xll.Export_ParabolicVol_VIXLikeOption($F$12:$F$28,$G$12:$G$28,$AJ75,$AE50,BE$38,$B$9,$B$10,$B$11,$B$12,$B$13,$B$14,$B$15,$B$16,$B$17,$B$18,$B$25,$B$19,$B$23,0,$AB$2,$AM$49,$B$24)</f>
        <v>125.96320877569092</v>
      </c>
      <c r="BF99" s="103">
        <f ca="1">_xll.Export_ParabolicVol_VIXLikeOption($F$12:$F$28,$G$12:$G$28,$AJ75,$AE50,BF$38,$B$9,$B$10,$B$11,$B$12,$B$13,$B$14,$B$15,$B$16,$B$17,$B$18,$B$25,$B$19,$B$23,0,$AB$2,$AM$49,$B$24)</f>
        <v>133.83850415902799</v>
      </c>
      <c r="BG99" s="103">
        <f ca="1">_xll.Export_ParabolicVol_VIXLikeOption($F$12:$F$28,$G$12:$G$28,$AJ75,$AE50,BG$38,$B$9,$B$10,$B$11,$B$12,$B$13,$B$14,$B$15,$B$16,$B$17,$B$18,$B$25,$B$19,$B$23,0,$AB$2,$AM$49,$B$24)</f>
        <v>141.86002757193813</v>
      </c>
      <c r="BH99" s="103">
        <f ca="1">_xll.Export_ParabolicVol_VIXLikeOption($F$12:$F$28,$G$12:$G$28,$AJ75,$AE50,BH$38,$B$9,$B$10,$B$11,$B$12,$B$13,$B$14,$B$15,$B$16,$B$17,$B$18,$B$25,$B$19,$B$23,0,$AB$2,$AM$49,$B$24)</f>
        <v>149.99902400223957</v>
      </c>
      <c r="BI99" s="103">
        <f ca="1">_xll.Export_ParabolicVol_VIXLikeOption($F$12:$F$28,$G$12:$G$28,$AJ75,$AE50,BI$38,$B$9,$B$10,$B$11,$B$12,$B$13,$B$14,$B$15,$B$16,$B$17,$B$18,$B$25,$B$19,$B$23,0,$AB$2,$AM$49,$B$24)</f>
        <v>158.22957154956714</v>
      </c>
    </row>
    <row r="100" spans="13:61">
      <c r="M100" s="17">
        <v>9.2000000000000099</v>
      </c>
      <c r="N100" s="5">
        <f ca="1">_xll.Export_VarianceSwap_ForwardVariance($F$12:$F$29,$G$12:$G$29,M99,M100,$B$24)</f>
        <v>28.015059587532104</v>
      </c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E100" s="100"/>
      <c r="AF100" s="113"/>
      <c r="AG100" s="84">
        <f t="shared" ref="AG100:AG108" ca="1" si="18">AG88</f>
        <v>17.95</v>
      </c>
      <c r="AH100" s="84"/>
      <c r="AI100" s="107">
        <f t="shared" ref="AI100:AI108" ca="1" si="19">AI88</f>
        <v>16.414000000000001</v>
      </c>
      <c r="AJ100" s="118"/>
      <c r="AK100" s="177" t="s">
        <v>495</v>
      </c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0"/>
      <c r="AW100" s="180"/>
      <c r="AX100" s="180"/>
      <c r="AY100" s="180"/>
      <c r="AZ100" s="180"/>
      <c r="BA100" s="180"/>
      <c r="BB100" s="180"/>
      <c r="BC100" s="180"/>
      <c r="BD100" s="180"/>
      <c r="BE100" s="180"/>
      <c r="BF100" s="180"/>
      <c r="BG100" s="180"/>
      <c r="BH100" s="180"/>
      <c r="BI100" s="180"/>
    </row>
    <row r="101" spans="13:61">
      <c r="M101" s="17">
        <v>9.3000000000000096</v>
      </c>
      <c r="N101" s="5">
        <f ca="1">_xll.Export_VarianceSwap_ForwardVariance($F$12:$F$29,$G$12:$G$29,M100,M101,$B$24)</f>
        <v>28.081167370165254</v>
      </c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E101" s="99">
        <f ca="1">(AF101-$B$7)/365.25</f>
        <v>0.14784394250513347</v>
      </c>
      <c r="AF101" s="111">
        <f ca="1">AF89</f>
        <v>41780</v>
      </c>
      <c r="AG101" s="84">
        <f t="shared" ca="1" si="18"/>
        <v>19.350000000000001</v>
      </c>
      <c r="AH101" s="84"/>
      <c r="AI101" s="107">
        <f t="shared" ca="1" si="19"/>
        <v>17.083200000000001</v>
      </c>
      <c r="AJ101" s="118"/>
      <c r="AK101" s="176" t="s">
        <v>494</v>
      </c>
      <c r="AL101" s="180">
        <f ca="1">_xll.Export_ParabolicVol_VIXLikeOption($F$12:$F$28,$G$12:$G$28,$AJ77,$AE52,AL$38,$B$9,$B$10,$B$11,$B$12,$B$13,$B$14,$B$15,$B$16,$B$17,$B$18,$B$25,$B$19,$B$23,0,$AB$2,$AM$49,$B$24)</f>
        <v>-100</v>
      </c>
      <c r="AM101" s="180">
        <f ca="1">_xll.Export_ParabolicVol_VIXLikeOption($F$12:$F$28,$G$12:$G$28,$AJ77,$AE52,AM$38,$B$9,$B$10,$B$11,$B$12,$B$13,$B$14,$B$15,$B$16,$B$17,$B$18,$B$25,$B$19,$B$23,0,$AB$2,$AM$49,$B$24)</f>
        <v>-100</v>
      </c>
      <c r="AN101" s="180">
        <f ca="1">_xll.Export_ParabolicVol_VIXLikeOption($F$12:$F$28,$G$12:$G$28,$AJ77,$AE52,AN$38,$B$9,$B$10,$B$11,$B$12,$B$13,$B$14,$B$15,$B$16,$B$17,$B$18,$B$25,$B$19,$B$23,0,$AB$2,$AM$49,$B$24)</f>
        <v>-100</v>
      </c>
      <c r="AO101" s="180">
        <f ca="1">_xll.Export_ParabolicVol_VIXLikeOption($F$12:$F$28,$G$12:$G$28,$AJ77,$AE52,AO$38,$B$9,$B$10,$B$11,$B$12,$B$13,$B$14,$B$15,$B$16,$B$17,$B$18,$B$25,$B$19,$B$23,0,$AB$2,$AM$49,$B$24)</f>
        <v>-100</v>
      </c>
      <c r="AP101" s="180">
        <f ca="1">_xll.Export_ParabolicVol_VIXLikeOption($F$12:$F$28,$G$12:$G$28,$AJ77,$AE52,AP$38,$B$9,$B$10,$B$11,$B$12,$B$13,$B$14,$B$15,$B$16,$B$17,$B$18,$B$25,$B$19,$B$23,0,$AB$2,$AM$49,$B$24)</f>
        <v>-100</v>
      </c>
      <c r="AQ101" s="180">
        <f ca="1">_xll.Export_ParabolicVol_VIXLikeOption($F$12:$F$28,$G$12:$G$28,$AJ77,$AE52,AQ$38,$B$9,$B$10,$B$11,$B$12,$B$13,$B$14,$B$15,$B$16,$B$17,$B$18,$B$25,$B$19,$B$23,0,$AB$2,$AM$49,$B$24)</f>
        <v>-100</v>
      </c>
      <c r="AR101" s="180">
        <f ca="1">_xll.Export_ParabolicVol_VIXLikeOption($F$12:$F$28,$G$12:$G$28,$AJ77,$AE52,AR$38,$B$9,$B$10,$B$11,$B$12,$B$13,$B$14,$B$15,$B$16,$B$17,$B$18,$B$25,$B$19,$B$23,0,$AB$2,$AM$49,$B$24)</f>
        <v>-100</v>
      </c>
      <c r="AS101" s="103">
        <f ca="1">_xll.Export_ParabolicVol_VIXLikeOption($F$12:$F$28,$G$12:$G$28,$AJ77,$AE52,AS$38,$B$9,$B$10,$B$11,$B$12,$B$13,$B$14,$B$15,$B$16,$B$17,$B$18,$B$25,$B$19,$B$23,0,$AB$2,$AM$49,$B$24)</f>
        <v>-100</v>
      </c>
      <c r="AT101" s="103">
        <f ca="1">_xll.Export_ParabolicVol_VIXLikeOption($F$12:$F$28,$G$12:$G$28,$AJ77,$AE52,AT$38,$B$9,$B$10,$B$11,$B$12,$B$13,$B$14,$B$15,$B$16,$B$17,$B$18,$B$25,$B$19,$B$23,0,$AB$2,$AM$49,$B$24)</f>
        <v>-100</v>
      </c>
      <c r="AU101" s="103">
        <f ca="1">_xll.Export_ParabolicVol_VIXLikeOption($F$12:$F$28,$G$12:$G$28,$AJ77,$AE52,AU$38,$B$9,$B$10,$B$11,$B$12,$B$13,$B$14,$B$15,$B$16,$B$17,$B$18,$B$25,$B$19,$B$23,0,$AB$2,$AM$49,$B$24)</f>
        <v>-100</v>
      </c>
      <c r="AV101" s="103">
        <f ca="1">_xll.Export_ParabolicVol_VIXLikeOption($F$12:$F$28,$G$12:$G$28,$AJ77,$AE52,AV$38,$B$9,$B$10,$B$11,$B$12,$B$13,$B$14,$B$15,$B$16,$B$17,$B$18,$B$25,$B$19,$B$23,0,$AB$2,$AM$49,$B$24)</f>
        <v>-100</v>
      </c>
      <c r="AW101" s="103">
        <f ca="1">_xll.Export_ParabolicVol_VIXLikeOption($F$12:$F$28,$G$12:$G$28,$AJ77,$AE52,AW$38,$B$9,$B$10,$B$11,$B$12,$B$13,$B$14,$B$15,$B$16,$B$17,$B$18,$B$25,$B$19,$B$23,0,$AB$2,$AM$49,$B$24)</f>
        <v>43.817098121609462</v>
      </c>
      <c r="AX101" s="103">
        <f ca="1">_xll.Export_ParabolicVol_VIXLikeOption($F$12:$F$28,$G$12:$G$28,$AJ77,$AE52,AX$38,$B$9,$B$10,$B$11,$B$12,$B$13,$B$14,$B$15,$B$16,$B$17,$B$18,$B$25,$B$19,$B$23,0,$AB$2,$AM$49,$B$24)</f>
        <v>58.606711399362212</v>
      </c>
      <c r="AY101" s="103">
        <f ca="1">_xll.Export_ParabolicVol_VIXLikeOption($F$12:$F$28,$G$12:$G$28,$AJ77,$AE52,AY$38,$B$9,$B$10,$B$11,$B$12,$B$13,$B$14,$B$15,$B$16,$B$17,$B$18,$B$25,$B$19,$B$23,0,$AB$2,$AM$49,$B$24)</f>
        <v>67.998273550153129</v>
      </c>
      <c r="AZ101" s="103">
        <f ca="1">_xll.Export_ParabolicVol_VIXLikeOption($F$12:$F$28,$G$12:$G$28,$AJ77,$AE52,AZ$38,$B$9,$B$10,$B$11,$B$12,$B$13,$B$14,$B$15,$B$16,$B$17,$B$18,$B$25,$B$19,$B$23,0,$AB$2,$AM$49,$B$24)</f>
        <v>75.802725753087003</v>
      </c>
      <c r="BA101" s="103">
        <f ca="1">_xll.Export_ParabolicVol_VIXLikeOption($F$12:$F$28,$G$12:$G$28,$AJ77,$AE52,BA$38,$B$9,$B$10,$B$11,$B$12,$B$13,$B$14,$B$15,$B$16,$B$17,$B$18,$B$25,$B$19,$B$23,0,$AB$2,$AM$49,$B$24)</f>
        <v>82.970895549971019</v>
      </c>
      <c r="BB101" s="103">
        <f ca="1">_xll.Export_ParabolicVol_VIXLikeOption($F$12:$F$28,$G$12:$G$28,$AJ77,$AE52,BB$38,$B$9,$B$10,$B$11,$B$12,$B$13,$B$14,$B$15,$B$16,$B$17,$B$18,$B$25,$B$19,$B$23,0,$AB$2,$AM$49,$B$24)</f>
        <v>89.881875317342832</v>
      </c>
      <c r="BC101" s="103">
        <f ca="1">_xll.Export_ParabolicVol_VIXLikeOption($F$12:$F$28,$G$12:$G$28,$AJ77,$AE52,BC$38,$B$9,$B$10,$B$11,$B$12,$B$13,$B$14,$B$15,$B$16,$B$17,$B$18,$B$25,$B$19,$B$23,0,$AB$2,$AM$49,$B$24)</f>
        <v>96.710954899735128</v>
      </c>
      <c r="BD101" s="103">
        <f ca="1">_xll.Export_ParabolicVol_VIXLikeOption($F$12:$F$28,$G$12:$G$28,$AJ77,$AE52,BD$38,$B$9,$B$10,$B$11,$B$12,$B$13,$B$14,$B$15,$B$16,$B$17,$B$18,$B$25,$B$19,$B$23,0,$AB$2,$AM$49,$B$24)</f>
        <v>103.54173018570789</v>
      </c>
      <c r="BE101" s="103">
        <f ca="1">_xll.Export_ParabolicVol_VIXLikeOption($F$12:$F$28,$G$12:$G$28,$AJ77,$AE52,BE$38,$B$9,$B$10,$B$11,$B$12,$B$13,$B$14,$B$15,$B$16,$B$17,$B$18,$B$25,$B$19,$B$23,0,$AB$2,$AM$49,$B$24)</f>
        <v>110.41158124996042</v>
      </c>
      <c r="BF101" s="103">
        <f ca="1">_xll.Export_ParabolicVol_VIXLikeOption($F$12:$F$28,$G$12:$G$28,$AJ77,$AE52,BF$38,$B$9,$B$10,$B$11,$B$12,$B$13,$B$14,$B$15,$B$16,$B$17,$B$18,$B$25,$B$19,$B$23,0,$AB$2,$AM$49,$B$24)</f>
        <v>117.33355404376309</v>
      </c>
      <c r="BG101" s="103">
        <f ca="1">_xll.Export_ParabolicVol_VIXLikeOption($F$12:$F$28,$G$12:$G$28,$AJ77,$AE52,BG$38,$B$9,$B$10,$B$11,$B$12,$B$13,$B$14,$B$15,$B$16,$B$17,$B$18,$B$25,$B$19,$B$23,0,$AB$2,$AM$49,$B$24)</f>
        <v>124.30784438262353</v>
      </c>
      <c r="BH101" s="103">
        <f ca="1">_xll.Export_ParabolicVol_VIXLikeOption($F$12:$F$28,$G$12:$G$28,$AJ77,$AE52,BH$38,$B$9,$B$10,$B$11,$B$12,$B$13,$B$14,$B$15,$B$16,$B$17,$B$18,$B$25,$B$19,$B$23,0,$AB$2,$AM$49,$B$24)</f>
        <v>131.32826967728488</v>
      </c>
      <c r="BI101" s="103">
        <f ca="1">_xll.Export_ParabolicVol_VIXLikeOption($F$12:$F$28,$G$12:$G$28,$AJ77,$AE52,BI$38,$B$9,$B$10,$B$11,$B$12,$B$13,$B$14,$B$15,$B$16,$B$17,$B$18,$B$25,$B$19,$B$23,0,$AB$2,$AM$49,$B$24)</f>
        <v>138.38585482343865</v>
      </c>
    </row>
    <row r="102" spans="13:61">
      <c r="M102" s="17">
        <v>9.4000000000000092</v>
      </c>
      <c r="N102" s="5">
        <f ca="1">_xll.Export_VarianceSwap_ForwardVariance($F$12:$F$29,$G$12:$G$29,M101,M102,$B$24)</f>
        <v>28.148153346991545</v>
      </c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E102" s="100"/>
      <c r="AF102" s="113"/>
      <c r="AG102" s="84">
        <f t="shared" ca="1" si="18"/>
        <v>19.350000000000001</v>
      </c>
      <c r="AH102" s="84"/>
      <c r="AI102" s="107">
        <f t="shared" ca="1" si="19"/>
        <v>17.083200000000001</v>
      </c>
      <c r="AJ102" s="118"/>
      <c r="AK102" s="177" t="s">
        <v>495</v>
      </c>
      <c r="AL102" s="180"/>
      <c r="AM102" s="180"/>
      <c r="AN102" s="180"/>
      <c r="AO102" s="180"/>
      <c r="AP102" s="180"/>
      <c r="AQ102" s="180"/>
      <c r="AR102" s="180"/>
      <c r="AS102" s="180"/>
      <c r="AT102" s="180"/>
      <c r="AU102" s="180"/>
      <c r="AV102" s="180"/>
      <c r="AW102" s="180"/>
      <c r="AX102" s="180"/>
      <c r="AY102" s="180"/>
      <c r="AZ102" s="180"/>
      <c r="BA102" s="180"/>
      <c r="BB102" s="180"/>
      <c r="BC102" s="180"/>
      <c r="BD102" s="180"/>
      <c r="BE102" s="180"/>
      <c r="BF102" s="180"/>
      <c r="BG102" s="180"/>
      <c r="BH102" s="180"/>
      <c r="BI102" s="180"/>
    </row>
    <row r="103" spans="13:61">
      <c r="M103" s="17">
        <v>9.5000000000000107</v>
      </c>
      <c r="N103" s="5">
        <f ca="1">_xll.Export_VarianceSwap_ForwardVariance($F$12:$F$29,$G$12:$G$29,M102,M103,$B$24)</f>
        <v>28.216011263403896</v>
      </c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E103" s="99">
        <f ca="1">(AF103-$B$7)/365.25</f>
        <v>0.22450376454483231</v>
      </c>
      <c r="AF103" s="111">
        <f ca="1">AF91</f>
        <v>41808</v>
      </c>
      <c r="AG103" s="84">
        <f t="shared" ca="1" si="18"/>
        <v>19.75</v>
      </c>
      <c r="AH103" s="84"/>
      <c r="AI103" s="107">
        <f t="shared" ca="1" si="19"/>
        <v>18.101099999999999</v>
      </c>
      <c r="AJ103" s="118"/>
      <c r="AK103" s="176" t="s">
        <v>494</v>
      </c>
      <c r="AL103" s="180">
        <f ca="1">_xll.Export_ParabolicVol_VIXLikeOption($F$12:$F$28,$G$12:$G$28,$AJ79,$AE54,AL$38,$B$9,$B$10,$B$11,$B$12,$B$13,$B$14,$B$15,$B$16,$B$17,$B$18,$B$25,$B$19,$B$23,0,$AB$2,$AM$49,$B$24)</f>
        <v>-100</v>
      </c>
      <c r="AM103" s="180">
        <f ca="1">_xll.Export_ParabolicVol_VIXLikeOption($F$12:$F$28,$G$12:$G$28,$AJ79,$AE54,AM$38,$B$9,$B$10,$B$11,$B$12,$B$13,$B$14,$B$15,$B$16,$B$17,$B$18,$B$25,$B$19,$B$23,0,$AB$2,$AM$49,$B$24)</f>
        <v>-100</v>
      </c>
      <c r="AN103" s="180">
        <f ca="1">_xll.Export_ParabolicVol_VIXLikeOption($F$12:$F$28,$G$12:$G$28,$AJ79,$AE54,AN$38,$B$9,$B$10,$B$11,$B$12,$B$13,$B$14,$B$15,$B$16,$B$17,$B$18,$B$25,$B$19,$B$23,0,$AB$2,$AM$49,$B$24)</f>
        <v>-100</v>
      </c>
      <c r="AO103" s="180">
        <f ca="1">_xll.Export_ParabolicVol_VIXLikeOption($F$12:$F$28,$G$12:$G$28,$AJ79,$AE54,AO$38,$B$9,$B$10,$B$11,$B$12,$B$13,$B$14,$B$15,$B$16,$B$17,$B$18,$B$25,$B$19,$B$23,0,$AB$2,$AM$49,$B$24)</f>
        <v>-100</v>
      </c>
      <c r="AP103" s="180">
        <f ca="1">_xll.Export_ParabolicVol_VIXLikeOption($F$12:$F$28,$G$12:$G$28,$AJ79,$AE54,AP$38,$B$9,$B$10,$B$11,$B$12,$B$13,$B$14,$B$15,$B$16,$B$17,$B$18,$B$25,$B$19,$B$23,0,$AB$2,$AM$49,$B$24)</f>
        <v>-100</v>
      </c>
      <c r="AQ103" s="180">
        <f ca="1">_xll.Export_ParabolicVol_VIXLikeOption($F$12:$F$28,$G$12:$G$28,$AJ79,$AE54,AQ$38,$B$9,$B$10,$B$11,$B$12,$B$13,$B$14,$B$15,$B$16,$B$17,$B$18,$B$25,$B$19,$B$23,0,$AB$2,$AM$49,$B$24)</f>
        <v>-100</v>
      </c>
      <c r="AR103" s="180">
        <f ca="1">_xll.Export_ParabolicVol_VIXLikeOption($F$12:$F$28,$G$12:$G$28,$AJ79,$AE54,AR$38,$B$9,$B$10,$B$11,$B$12,$B$13,$B$14,$B$15,$B$16,$B$17,$B$18,$B$25,$B$19,$B$23,0,$AB$2,$AM$49,$B$24)</f>
        <v>-100</v>
      </c>
      <c r="AS103" s="103">
        <f ca="1">_xll.Export_ParabolicVol_VIXLikeOption($F$12:$F$28,$G$12:$G$28,$AJ79,$AE54,AS$38,$B$9,$B$10,$B$11,$B$12,$B$13,$B$14,$B$15,$B$16,$B$17,$B$18,$B$25,$B$19,$B$23,0,$AB$2,$AM$49,$B$24)</f>
        <v>-100</v>
      </c>
      <c r="AT103" s="103">
        <f ca="1">_xll.Export_ParabolicVol_VIXLikeOption($F$12:$F$28,$G$12:$G$28,$AJ79,$AE54,AT$38,$B$9,$B$10,$B$11,$B$12,$B$13,$B$14,$B$15,$B$16,$B$17,$B$18,$B$25,$B$19,$B$23,0,$AB$2,$AM$49,$B$24)</f>
        <v>-100</v>
      </c>
      <c r="AU103" s="103">
        <f ca="1">_xll.Export_ParabolicVol_VIXLikeOption($F$12:$F$28,$G$12:$G$28,$AJ79,$AE54,AU$38,$B$9,$B$10,$B$11,$B$12,$B$13,$B$14,$B$15,$B$16,$B$17,$B$18,$B$25,$B$19,$B$23,0,$AB$2,$AM$49,$B$24)</f>
        <v>-100</v>
      </c>
      <c r="AV103" s="103">
        <f ca="1">_xll.Export_ParabolicVol_VIXLikeOption($F$12:$F$28,$G$12:$G$28,$AJ79,$AE54,AV$38,$B$9,$B$10,$B$11,$B$12,$B$13,$B$14,$B$15,$B$16,$B$17,$B$18,$B$25,$B$19,$B$23,0,$AB$2,$AM$49,$B$24)</f>
        <v>-100</v>
      </c>
      <c r="AW103" s="103">
        <f ca="1">_xll.Export_ParabolicVol_VIXLikeOption($F$12:$F$28,$G$12:$G$28,$AJ79,$AE54,AW$38,$B$9,$B$10,$B$11,$B$12,$B$13,$B$14,$B$15,$B$16,$B$17,$B$18,$B$25,$B$19,$B$23,0,$AB$2,$AM$49,$B$24)</f>
        <v>39.95891766482498</v>
      </c>
      <c r="AX103" s="103">
        <f ca="1">_xll.Export_ParabolicVol_VIXLikeOption($F$12:$F$28,$G$12:$G$28,$AJ79,$AE54,AX$38,$B$9,$B$10,$B$11,$B$12,$B$13,$B$14,$B$15,$B$16,$B$17,$B$18,$B$25,$B$19,$B$23,0,$AB$2,$AM$49,$B$24)</f>
        <v>54.27471370761058</v>
      </c>
      <c r="AY103" s="103">
        <f ca="1">_xll.Export_ParabolicVol_VIXLikeOption($F$12:$F$28,$G$12:$G$28,$AJ79,$AE54,AY$38,$B$9,$B$10,$B$11,$B$12,$B$13,$B$14,$B$15,$B$16,$B$17,$B$18,$B$25,$B$19,$B$23,0,$AB$2,$AM$49,$B$24)</f>
        <v>63.542680984588507</v>
      </c>
      <c r="AZ103" s="103">
        <f ca="1">_xll.Export_ParabolicVol_VIXLikeOption($F$12:$F$28,$G$12:$G$28,$AJ79,$AE54,AZ$38,$B$9,$B$10,$B$11,$B$12,$B$13,$B$14,$B$15,$B$16,$B$17,$B$18,$B$25,$B$19,$B$23,0,$AB$2,$AM$49,$B$24)</f>
        <v>71.270718024106415</v>
      </c>
      <c r="BA103" s="103">
        <f ca="1">_xll.Export_ParabolicVol_VIXLikeOption($F$12:$F$28,$G$12:$G$28,$AJ79,$AE54,BA$38,$B$9,$B$10,$B$11,$B$12,$B$13,$B$14,$B$15,$B$16,$B$17,$B$18,$B$25,$B$19,$B$23,0,$AB$2,$AM$49,$B$24)</f>
        <v>78.340454614666726</v>
      </c>
      <c r="BB103" s="103">
        <f ca="1">_xll.Export_ParabolicVol_VIXLikeOption($F$12:$F$28,$G$12:$G$28,$AJ79,$AE54,BB$38,$B$9,$B$10,$B$11,$B$12,$B$13,$B$14,$B$15,$B$16,$B$17,$B$18,$B$25,$B$19,$B$23,0,$AB$2,$AM$49,$B$24)</f>
        <v>85.108059471036796</v>
      </c>
      <c r="BC103" s="103">
        <f ca="1">_xll.Export_ParabolicVol_VIXLikeOption($F$12:$F$28,$G$12:$G$28,$AJ79,$AE54,BC$38,$B$9,$B$10,$B$11,$B$12,$B$13,$B$14,$B$15,$B$16,$B$17,$B$18,$B$25,$B$19,$B$23,0,$AB$2,$AM$49,$B$24)</f>
        <v>91.74170902407856</v>
      </c>
      <c r="BD103" s="103">
        <f ca="1">_xll.Export_ParabolicVol_VIXLikeOption($F$12:$F$28,$G$12:$G$28,$AJ79,$AE54,BD$38,$B$9,$B$10,$B$11,$B$12,$B$13,$B$14,$B$15,$B$16,$B$17,$B$18,$B$25,$B$19,$B$23,0,$AB$2,$AM$49,$B$24)</f>
        <v>98.32474919819613</v>
      </c>
      <c r="BE103" s="103">
        <f ca="1">_xll.Export_ParabolicVol_VIXLikeOption($F$12:$F$28,$G$12:$G$28,$AJ79,$AE54,BE$38,$B$9,$B$10,$B$11,$B$12,$B$13,$B$14,$B$15,$B$16,$B$17,$B$18,$B$25,$B$19,$B$23,0,$AB$2,$AM$49,$B$24)</f>
        <v>104.89750054461553</v>
      </c>
      <c r="BF103" s="103">
        <f ca="1">_xll.Export_ParabolicVol_VIXLikeOption($F$12:$F$28,$G$12:$G$28,$AJ79,$AE54,BF$38,$B$9,$B$10,$B$11,$B$12,$B$13,$B$14,$B$15,$B$16,$B$17,$B$18,$B$25,$B$19,$B$23,0,$AB$2,$AM$49,$B$24)</f>
        <v>111.47719399278758</v>
      </c>
      <c r="BG103" s="103">
        <f ca="1">_xll.Export_ParabolicVol_VIXLikeOption($F$12:$F$28,$G$12:$G$28,$AJ79,$AE54,BG$38,$B$9,$B$10,$B$11,$B$12,$B$13,$B$14,$B$15,$B$16,$B$17,$B$18,$B$25,$B$19,$B$23,0,$AB$2,$AM$49,$B$24)</f>
        <v>118.06843570768197</v>
      </c>
      <c r="BH103" s="103">
        <f ca="1">_xll.Export_ParabolicVol_VIXLikeOption($F$12:$F$28,$G$12:$G$28,$AJ79,$AE54,BH$38,$B$9,$B$10,$B$11,$B$12,$B$13,$B$14,$B$15,$B$16,$B$17,$B$18,$B$25,$B$19,$B$23,0,$AB$2,$AM$49,$B$24)</f>
        <v>124.66898499012791</v>
      </c>
      <c r="BI103" s="103">
        <f ca="1">_xll.Export_ParabolicVol_VIXLikeOption($F$12:$F$28,$G$12:$G$28,$AJ79,$AE54,BI$38,$B$9,$B$10,$B$11,$B$12,$B$13,$B$14,$B$15,$B$16,$B$17,$B$18,$B$25,$B$19,$B$23,0,$AB$2,$AM$49,$B$24)</f>
        <v>131.2730011597537</v>
      </c>
    </row>
    <row r="104" spans="13:61">
      <c r="M104" s="17">
        <v>9.6000000000000103</v>
      </c>
      <c r="N104" s="5">
        <f ca="1">_xll.Export_VarianceSwap_ForwardVariance($F$12:$F$29,$G$12:$G$29,M103,M104,$B$24)</f>
        <v>28.284734843790748</v>
      </c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E104" s="100"/>
      <c r="AF104" s="113"/>
      <c r="AG104" s="84">
        <f t="shared" ca="1" si="18"/>
        <v>19.75</v>
      </c>
      <c r="AH104" s="84"/>
      <c r="AI104" s="107">
        <f t="shared" ca="1" si="19"/>
        <v>18.101099999999999</v>
      </c>
      <c r="AJ104" s="118"/>
      <c r="AK104" s="177" t="s">
        <v>495</v>
      </c>
      <c r="AL104" s="180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180"/>
      <c r="AW104" s="180"/>
      <c r="AX104" s="180"/>
      <c r="AY104" s="180"/>
      <c r="AZ104" s="180"/>
      <c r="BA104" s="180"/>
      <c r="BB104" s="180"/>
      <c r="BC104" s="180"/>
      <c r="BD104" s="180"/>
      <c r="BE104" s="180"/>
      <c r="BF104" s="180"/>
      <c r="BG104" s="180"/>
      <c r="BH104" s="180"/>
      <c r="BI104" s="180"/>
    </row>
    <row r="105" spans="13:61">
      <c r="M105" s="17">
        <v>9.7000000000000099</v>
      </c>
      <c r="N105" s="5">
        <f ca="1">_xll.Export_VarianceSwap_ForwardVariance($F$12:$F$29,$G$12:$G$29,M104,M105,$B$24)</f>
        <v>28.354317793712923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E105" s="99">
        <f ca="1">(AF105-$B$7)/365.25</f>
        <v>0.30116358658453113</v>
      </c>
      <c r="AF105" s="111">
        <f ca="1">AF93</f>
        <v>41836</v>
      </c>
      <c r="AG105" s="84">
        <f t="shared" ca="1" si="18"/>
        <v>20.25</v>
      </c>
      <c r="AH105" s="84"/>
      <c r="AI105" s="107">
        <f t="shared" ca="1" si="19"/>
        <v>20.25</v>
      </c>
      <c r="AJ105" s="118"/>
      <c r="AK105" s="176" t="s">
        <v>494</v>
      </c>
      <c r="AL105" s="180">
        <f ca="1">_xll.Export_ParabolicVol_VIXLikeOption($F$12:$F$28,$G$12:$G$28,$AJ81,$AE56,AL$38,$B$9,$B$10,$B$11,$B$12,$B$13,$B$14,$B$15,$B$16,$B$17,$B$18,$B$25,$B$19,$B$23,0,$AB$2,$AM$49,$B$24)</f>
        <v>-100</v>
      </c>
      <c r="AM105" s="180">
        <f ca="1">_xll.Export_ParabolicVol_VIXLikeOption($F$12:$F$28,$G$12:$G$28,$AJ81,$AE56,AM$38,$B$9,$B$10,$B$11,$B$12,$B$13,$B$14,$B$15,$B$16,$B$17,$B$18,$B$25,$B$19,$B$23,0,$AB$2,$AM$49,$B$24)</f>
        <v>-100</v>
      </c>
      <c r="AN105" s="180">
        <f ca="1">_xll.Export_ParabolicVol_VIXLikeOption($F$12:$F$28,$G$12:$G$28,$AJ81,$AE56,AN$38,$B$9,$B$10,$B$11,$B$12,$B$13,$B$14,$B$15,$B$16,$B$17,$B$18,$B$25,$B$19,$B$23,0,$AB$2,$AM$49,$B$24)</f>
        <v>-100</v>
      </c>
      <c r="AO105" s="180">
        <f ca="1">_xll.Export_ParabolicVol_VIXLikeOption($F$12:$F$28,$G$12:$G$28,$AJ81,$AE56,AO$38,$B$9,$B$10,$B$11,$B$12,$B$13,$B$14,$B$15,$B$16,$B$17,$B$18,$B$25,$B$19,$B$23,0,$AB$2,$AM$49,$B$24)</f>
        <v>-100</v>
      </c>
      <c r="AP105" s="180">
        <f ca="1">_xll.Export_ParabolicVol_VIXLikeOption($F$12:$F$28,$G$12:$G$28,$AJ81,$AE56,AP$38,$B$9,$B$10,$B$11,$B$12,$B$13,$B$14,$B$15,$B$16,$B$17,$B$18,$B$25,$B$19,$B$23,0,$AB$2,$AM$49,$B$24)</f>
        <v>-100</v>
      </c>
      <c r="AQ105" s="180">
        <f ca="1">_xll.Export_ParabolicVol_VIXLikeOption($F$12:$F$28,$G$12:$G$28,$AJ81,$AE56,AQ$38,$B$9,$B$10,$B$11,$B$12,$B$13,$B$14,$B$15,$B$16,$B$17,$B$18,$B$25,$B$19,$B$23,0,$AB$2,$AM$49,$B$24)</f>
        <v>-100</v>
      </c>
      <c r="AR105" s="180">
        <f ca="1">_xll.Export_ParabolicVol_VIXLikeOption($F$12:$F$28,$G$12:$G$28,$AJ81,$AE56,AR$38,$B$9,$B$10,$B$11,$B$12,$B$13,$B$14,$B$15,$B$16,$B$17,$B$18,$B$25,$B$19,$B$23,0,$AB$2,$AM$49,$B$24)</f>
        <v>-100</v>
      </c>
      <c r="AS105" s="180">
        <f ca="1">_xll.Export_ParabolicVol_VIXLikeOption($F$12:$F$28,$G$12:$G$28,$AJ81,$AE56,AS$38,$B$9,$B$10,$B$11,$B$12,$B$13,$B$14,$B$15,$B$16,$B$17,$B$18,$B$25,$B$19,$B$23,0,$AB$2,$AM$49,$B$24)</f>
        <v>-100</v>
      </c>
      <c r="AT105" s="180">
        <f ca="1">_xll.Export_ParabolicVol_VIXLikeOption($F$12:$F$28,$G$12:$G$28,$AJ81,$AE56,AT$38,$B$9,$B$10,$B$11,$B$12,$B$13,$B$14,$B$15,$B$16,$B$17,$B$18,$B$25,$B$19,$B$23,0,$AB$2,$AM$49,$B$24)</f>
        <v>-100</v>
      </c>
      <c r="AU105" s="180">
        <f ca="1">_xll.Export_ParabolicVol_VIXLikeOption($F$12:$F$28,$G$12:$G$28,$AJ81,$AE56,AU$38,$B$9,$B$10,$B$11,$B$12,$B$13,$B$14,$B$15,$B$16,$B$17,$B$18,$B$25,$B$19,$B$23,0,$AB$2,$AM$49,$B$24)</f>
        <v>-100</v>
      </c>
      <c r="AV105" s="103">
        <f ca="1">_xll.Export_ParabolicVol_VIXLikeOption($F$12:$F$28,$G$12:$G$28,$AJ81,$AE56,AV$38,$B$9,$B$10,$B$11,$B$12,$B$13,$B$14,$B$15,$B$16,$B$17,$B$18,$B$25,$B$19,$B$23,0,$AB$2,$AM$49,$B$24)</f>
        <v>-100</v>
      </c>
      <c r="AW105" s="103">
        <f ca="1">_xll.Export_ParabolicVol_VIXLikeOption($F$12:$F$28,$G$12:$G$28,$AJ81,$AE56,AW$38,$B$9,$B$10,$B$11,$B$12,$B$13,$B$14,$B$15,$B$16,$B$17,$B$18,$B$25,$B$19,$B$23,0,$AB$2,$AM$49,$B$24)</f>
        <v>35.832751257191219</v>
      </c>
      <c r="AX105" s="103">
        <f ca="1">_xll.Export_ParabolicVol_VIXLikeOption($F$12:$F$28,$G$12:$G$28,$AJ81,$AE56,AX$38,$B$9,$B$10,$B$11,$B$12,$B$13,$B$14,$B$15,$B$16,$B$17,$B$18,$B$25,$B$19,$B$23,0,$AB$2,$AM$49,$B$24)</f>
        <v>50.460903292310931</v>
      </c>
      <c r="AY105" s="103">
        <f ca="1">_xll.Export_ParabolicVol_VIXLikeOption($F$12:$F$28,$G$12:$G$28,$AJ81,$AE56,AY$38,$B$9,$B$10,$B$11,$B$12,$B$13,$B$14,$B$15,$B$16,$B$17,$B$18,$B$25,$B$19,$B$23,0,$AB$2,$AM$49,$B$24)</f>
        <v>59.712484214774896</v>
      </c>
      <c r="AZ105" s="103">
        <f ca="1">_xll.Export_ParabolicVol_VIXLikeOption($F$12:$F$28,$G$12:$G$28,$AJ81,$AE56,AZ$38,$B$9,$B$10,$B$11,$B$12,$B$13,$B$14,$B$15,$B$16,$B$17,$B$18,$B$25,$B$19,$B$23,0,$AB$2,$AM$49,$B$24)</f>
        <v>67.371589374530885</v>
      </c>
      <c r="BA105" s="103">
        <f ca="1">_xll.Export_ParabolicVol_VIXLikeOption($F$12:$F$28,$G$12:$G$28,$AJ81,$AE56,BA$38,$B$9,$B$10,$B$11,$B$12,$B$13,$B$14,$B$15,$B$16,$B$17,$B$18,$B$25,$B$19,$B$23,0,$AB$2,$AM$49,$B$24)</f>
        <v>74.32910263203469</v>
      </c>
      <c r="BB105" s="103">
        <f ca="1">_xll.Export_ParabolicVol_VIXLikeOption($F$12:$F$28,$G$12:$G$28,$AJ81,$AE56,BB$38,$B$9,$B$10,$B$11,$B$12,$B$13,$B$14,$B$15,$B$16,$B$17,$B$18,$B$25,$B$19,$B$23,0,$AB$2,$AM$49,$B$24)</f>
        <v>80.941724724676163</v>
      </c>
      <c r="BC105" s="103">
        <f ca="1">_xll.Export_ParabolicVol_VIXLikeOption($F$12:$F$28,$G$12:$G$28,$AJ81,$AE56,BC$38,$B$9,$B$10,$B$11,$B$12,$B$13,$B$14,$B$15,$B$16,$B$17,$B$18,$B$25,$B$19,$B$23,0,$AB$2,$AM$49,$B$24)</f>
        <v>87.379102167797171</v>
      </c>
      <c r="BD105" s="103">
        <f ca="1">_xll.Export_ParabolicVol_VIXLikeOption($F$12:$F$28,$G$12:$G$28,$AJ81,$AE56,BD$38,$B$9,$B$10,$B$11,$B$12,$B$13,$B$14,$B$15,$B$16,$B$17,$B$18,$B$25,$B$19,$B$23,0,$AB$2,$AM$49,$B$24)</f>
        <v>93.72716977474434</v>
      </c>
      <c r="BE105" s="103">
        <f ca="1">_xll.Export_ParabolicVol_VIXLikeOption($F$12:$F$28,$G$12:$G$28,$AJ81,$AE56,BE$38,$B$9,$B$10,$B$11,$B$12,$B$13,$B$14,$B$15,$B$16,$B$17,$B$18,$B$25,$B$19,$B$23,0,$AB$2,$AM$49,$B$24)</f>
        <v>100.02937761420594</v>
      </c>
      <c r="BF105" s="103">
        <f ca="1">_xll.Export_ParabolicVol_VIXLikeOption($F$12:$F$28,$G$12:$G$28,$AJ81,$AE56,BF$38,$B$9,$B$10,$B$11,$B$12,$B$13,$B$14,$B$15,$B$16,$B$17,$B$18,$B$25,$B$19,$B$23,0,$AB$2,$AM$49,$B$24)</f>
        <v>106.306122128241</v>
      </c>
      <c r="BG105" s="103">
        <f ca="1">_xll.Export_ParabolicVol_VIXLikeOption($F$12:$F$28,$G$12:$G$28,$AJ81,$AE56,BG$38,$B$9,$B$10,$B$11,$B$12,$B$13,$B$14,$B$15,$B$16,$B$17,$B$18,$B$25,$B$19,$B$23,0,$AB$2,$AM$49,$B$24)</f>
        <v>112.56487106827355</v>
      </c>
      <c r="BH105" s="180">
        <f ca="1">_xll.Export_ParabolicVol_VIXLikeOption($F$12:$F$28,$G$12:$G$28,$AJ81,$AE56,BH$38,$B$9,$B$10,$B$11,$B$12,$B$13,$B$14,$B$15,$B$16,$B$17,$B$18,$B$25,$B$19,$B$23,0,$AB$2,$AM$49,$B$24)</f>
        <v>118.80575326780136</v>
      </c>
      <c r="BI105" s="180">
        <f ca="1">_xll.Export_ParabolicVol_VIXLikeOption($F$12:$F$28,$G$12:$G$28,$AJ81,$AE56,BI$38,$B$9,$B$10,$B$11,$B$12,$B$13,$B$14,$B$15,$B$16,$B$17,$B$18,$B$25,$B$19,$B$23,0,$AB$2,$AM$49,$B$24)</f>
        <v>125.02473530648916</v>
      </c>
    </row>
    <row r="106" spans="13:61">
      <c r="M106" s="17">
        <v>9.8000000000000096</v>
      </c>
      <c r="N106" s="5">
        <f ca="1">_xll.Export_VarianceSwap_ForwardVariance($F$12:$F$29,$G$12:$G$29,M105,M106,$B$24)</f>
        <v>28.424753802036602</v>
      </c>
      <c r="AE106" s="100"/>
      <c r="AF106" s="113"/>
      <c r="AG106" s="84">
        <f t="shared" ca="1" si="18"/>
        <v>20.25</v>
      </c>
      <c r="AH106" s="84"/>
      <c r="AI106" s="107">
        <f t="shared" ca="1" si="19"/>
        <v>20.25</v>
      </c>
      <c r="AJ106" s="118"/>
      <c r="AK106" s="177" t="s">
        <v>495</v>
      </c>
      <c r="AL106" s="180"/>
      <c r="AM106" s="180"/>
      <c r="AN106" s="180"/>
      <c r="AO106" s="180"/>
      <c r="AP106" s="180"/>
      <c r="AQ106" s="180"/>
      <c r="AR106" s="180"/>
      <c r="AS106" s="180"/>
      <c r="AT106" s="180"/>
      <c r="AU106" s="180"/>
      <c r="AV106" s="180"/>
      <c r="AW106" s="180"/>
      <c r="AX106" s="180"/>
      <c r="AY106" s="180"/>
      <c r="AZ106" s="180"/>
      <c r="BA106" s="180"/>
      <c r="BB106" s="180"/>
      <c r="BC106" s="180"/>
      <c r="BD106" s="180"/>
      <c r="BE106" s="180"/>
      <c r="BF106" s="180"/>
      <c r="BG106" s="180"/>
      <c r="BH106" s="180"/>
      <c r="BI106" s="180"/>
    </row>
    <row r="107" spans="13:61">
      <c r="M107" s="17">
        <v>9.9000000000000092</v>
      </c>
      <c r="N107" s="5">
        <f ca="1">_xll.Export_VarianceSwap_ForwardVariance($F$12:$F$29,$G$12:$G$29,M106,M107,$B$24)</f>
        <v>28.496036543039011</v>
      </c>
      <c r="AE107" s="99">
        <f ca="1">(AF107-$B$7)/365.25</f>
        <v>0.39698836413415467</v>
      </c>
      <c r="AF107" s="111">
        <f ca="1">AF95</f>
        <v>41871</v>
      </c>
      <c r="AG107" s="84">
        <f t="shared" ca="1" si="18"/>
        <v>20.55</v>
      </c>
      <c r="AH107" s="84"/>
      <c r="AI107" s="107">
        <f t="shared" ca="1" si="19"/>
        <v>20.55</v>
      </c>
      <c r="AJ107" s="118"/>
      <c r="AK107" s="176" t="s">
        <v>494</v>
      </c>
      <c r="AL107" s="180">
        <f ca="1">_xll.Export_ParabolicVol_VIXLikeOption($F$12:$F$28,$G$12:$G$28,$AJ83,$AE58,AL$38,$B$9,$B$10,$B$11,$B$12,$B$13,$B$14,$B$15,$B$16,$B$17,$B$18,$B$25,$B$19,$B$23,0,$AB$2,$AM$49,$B$24)</f>
        <v>-100</v>
      </c>
      <c r="AM107" s="180">
        <f ca="1">_xll.Export_ParabolicVol_VIXLikeOption($F$12:$F$28,$G$12:$G$28,$AJ83,$AE58,AM$38,$B$9,$B$10,$B$11,$B$12,$B$13,$B$14,$B$15,$B$16,$B$17,$B$18,$B$25,$B$19,$B$23,0,$AB$2,$AM$49,$B$24)</f>
        <v>-100</v>
      </c>
      <c r="AN107" s="180">
        <f ca="1">_xll.Export_ParabolicVol_VIXLikeOption($F$12:$F$28,$G$12:$G$28,$AJ83,$AE58,AN$38,$B$9,$B$10,$B$11,$B$12,$B$13,$B$14,$B$15,$B$16,$B$17,$B$18,$B$25,$B$19,$B$23,0,$AB$2,$AM$49,$B$24)</f>
        <v>-100</v>
      </c>
      <c r="AO107" s="180">
        <f ca="1">_xll.Export_ParabolicVol_VIXLikeOption($F$12:$F$28,$G$12:$G$28,$AJ83,$AE58,AO$38,$B$9,$B$10,$B$11,$B$12,$B$13,$B$14,$B$15,$B$16,$B$17,$B$18,$B$25,$B$19,$B$23,0,$AB$2,$AM$49,$B$24)</f>
        <v>-100</v>
      </c>
      <c r="AP107" s="180">
        <f ca="1">_xll.Export_ParabolicVol_VIXLikeOption($F$12:$F$28,$G$12:$G$28,$AJ83,$AE58,AP$38,$B$9,$B$10,$B$11,$B$12,$B$13,$B$14,$B$15,$B$16,$B$17,$B$18,$B$25,$B$19,$B$23,0,$AB$2,$AM$49,$B$24)</f>
        <v>-100</v>
      </c>
      <c r="AQ107" s="180">
        <f ca="1">_xll.Export_ParabolicVol_VIXLikeOption($F$12:$F$28,$G$12:$G$28,$AJ83,$AE58,AQ$38,$B$9,$B$10,$B$11,$B$12,$B$13,$B$14,$B$15,$B$16,$B$17,$B$18,$B$25,$B$19,$B$23,0,$AB$2,$AM$49,$B$24)</f>
        <v>-100</v>
      </c>
      <c r="AR107" s="180">
        <f ca="1">_xll.Export_ParabolicVol_VIXLikeOption($F$12:$F$28,$G$12:$G$28,$AJ83,$AE58,AR$38,$B$9,$B$10,$B$11,$B$12,$B$13,$B$14,$B$15,$B$16,$B$17,$B$18,$B$25,$B$19,$B$23,0,$AB$2,$AM$49,$B$24)</f>
        <v>-100</v>
      </c>
      <c r="AS107" s="180">
        <f ca="1">_xll.Export_ParabolicVol_VIXLikeOption($F$12:$F$28,$G$12:$G$28,$AJ83,$AE58,AS$38,$B$9,$B$10,$B$11,$B$12,$B$13,$B$14,$B$15,$B$16,$B$17,$B$18,$B$25,$B$19,$B$23,0,$AB$2,$AM$49,$B$24)</f>
        <v>-100</v>
      </c>
      <c r="AT107" s="180">
        <f ca="1">_xll.Export_ParabolicVol_VIXLikeOption($F$12:$F$28,$G$12:$G$28,$AJ83,$AE58,AT$38,$B$9,$B$10,$B$11,$B$12,$B$13,$B$14,$B$15,$B$16,$B$17,$B$18,$B$25,$B$19,$B$23,0,$AB$2,$AM$49,$B$24)</f>
        <v>-100</v>
      </c>
      <c r="AU107" s="180">
        <f ca="1">_xll.Export_ParabolicVol_VIXLikeOption($F$12:$F$28,$G$12:$G$28,$AJ83,$AE58,AU$38,$B$9,$B$10,$B$11,$B$12,$B$13,$B$14,$B$15,$B$16,$B$17,$B$18,$B$25,$B$19,$B$23,0,$AB$2,$AM$49,$B$24)</f>
        <v>-100</v>
      </c>
      <c r="AV107" s="103">
        <f ca="1">_xll.Export_ParabolicVol_VIXLikeOption($F$12:$F$28,$G$12:$G$28,$AJ83,$AE58,AV$38,$B$9,$B$10,$B$11,$B$12,$B$13,$B$14,$B$15,$B$16,$B$17,$B$18,$B$25,$B$19,$B$23,0,$AB$2,$AM$49,$B$24)</f>
        <v>-100</v>
      </c>
      <c r="AW107" s="103">
        <f ca="1">_xll.Export_ParabolicVol_VIXLikeOption($F$12:$F$28,$G$12:$G$28,$AJ83,$AE58,AW$38,$B$9,$B$10,$B$11,$B$12,$B$13,$B$14,$B$15,$B$16,$B$17,$B$18,$B$25,$B$19,$B$23,0,$AB$2,$AM$49,$B$24)</f>
        <v>33.843834283535443</v>
      </c>
      <c r="AX107" s="103">
        <f ca="1">_xll.Export_ParabolicVol_VIXLikeOption($F$12:$F$28,$G$12:$G$28,$AJ83,$AE58,AX$38,$B$9,$B$10,$B$11,$B$12,$B$13,$B$14,$B$15,$B$16,$B$17,$B$18,$B$25,$B$19,$B$23,0,$AB$2,$AM$49,$B$24)</f>
        <v>47.818064008420443</v>
      </c>
      <c r="AY107" s="103">
        <f ca="1">_xll.Export_ParabolicVol_VIXLikeOption($F$12:$F$28,$G$12:$G$28,$AJ83,$AE58,AY$38,$B$9,$B$10,$B$11,$B$12,$B$13,$B$14,$B$15,$B$16,$B$17,$B$18,$B$25,$B$19,$B$23,0,$AB$2,$AM$49,$B$24)</f>
        <v>56.829822571044332</v>
      </c>
      <c r="AZ107" s="103">
        <f ca="1">_xll.Export_ParabolicVol_VIXLikeOption($F$12:$F$28,$G$12:$G$28,$AJ83,$AE58,AZ$38,$B$9,$B$10,$B$11,$B$12,$B$13,$B$14,$B$15,$B$16,$B$17,$B$18,$B$25,$B$19,$B$23,0,$AB$2,$AM$49,$B$24)</f>
        <v>64.322559503973125</v>
      </c>
      <c r="BA107" s="103">
        <f ca="1">_xll.Export_ParabolicVol_VIXLikeOption($F$12:$F$28,$G$12:$G$28,$AJ83,$AE58,BA$38,$B$9,$B$10,$B$11,$B$12,$B$13,$B$14,$B$15,$B$16,$B$17,$B$18,$B$25,$B$19,$B$23,0,$AB$2,$AM$49,$B$24)</f>
        <v>71.121077769111253</v>
      </c>
      <c r="BB107" s="103">
        <f ca="1">_xll.Export_ParabolicVol_VIXLikeOption($F$12:$F$28,$G$12:$G$28,$AJ83,$AE58,BB$38,$B$9,$B$10,$B$11,$B$12,$B$13,$B$14,$B$15,$B$16,$B$17,$B$18,$B$25,$B$19,$B$23,0,$AB$2,$AM$49,$B$24)</f>
        <v>77.55875552151457</v>
      </c>
      <c r="BC107" s="103">
        <f ca="1">_xll.Export_ParabolicVol_VIXLikeOption($F$12:$F$28,$G$12:$G$28,$AJ83,$AE58,BC$38,$B$9,$B$10,$B$11,$B$12,$B$13,$B$14,$B$15,$B$16,$B$17,$B$18,$B$25,$B$19,$B$23,0,$AB$2,$AM$49,$B$24)</f>
        <v>83.795869880258508</v>
      </c>
      <c r="BD107" s="103">
        <f ca="1">_xll.Export_ParabolicVol_VIXLikeOption($F$12:$F$28,$G$12:$G$28,$AJ83,$AE58,BD$38,$B$9,$B$10,$B$11,$B$12,$B$13,$B$14,$B$15,$B$16,$B$17,$B$18,$B$25,$B$19,$B$23,0,$AB$2,$AM$49,$B$24)</f>
        <v>89.914868179228762</v>
      </c>
      <c r="BE107" s="180">
        <f ca="1">_xll.Export_ParabolicVol_VIXLikeOption($F$12:$F$28,$G$12:$G$28,$AJ83,$AE58,BE$38,$B$9,$B$10,$B$11,$B$12,$B$13,$B$14,$B$15,$B$16,$B$17,$B$18,$B$25,$B$19,$B$23,0,$AB$2,$AM$49,$B$24)</f>
        <v>95.958441024980687</v>
      </c>
      <c r="BF107" s="180">
        <f ca="1">_xll.Export_ParabolicVol_VIXLikeOption($F$12:$F$28,$G$12:$G$28,$AJ83,$AE58,BF$38,$B$9,$B$10,$B$11,$B$12,$B$13,$B$14,$B$15,$B$16,$B$17,$B$18,$B$25,$B$19,$B$23,0,$AB$2,$AM$49,$B$24)</f>
        <v>101.94746131108087</v>
      </c>
      <c r="BG107" s="180">
        <f ca="1">_xll.Export_ParabolicVol_VIXLikeOption($F$12:$F$28,$G$12:$G$28,$AJ83,$AE58,BG$38,$B$9,$B$10,$B$11,$B$12,$B$13,$B$14,$B$15,$B$16,$B$17,$B$18,$B$25,$B$19,$B$23,0,$AB$2,$AM$49,$B$24)</f>
        <v>107.8903317696553</v>
      </c>
      <c r="BH107" s="180">
        <f ca="1">_xll.Export_ParabolicVol_VIXLikeOption($F$12:$F$28,$G$12:$G$28,$AJ83,$AE58,BH$38,$B$9,$B$10,$B$11,$B$12,$B$13,$B$14,$B$15,$B$16,$B$17,$B$18,$B$25,$B$19,$B$23,0,$AB$2,$AM$49,$B$24)</f>
        <v>113.7881639883089</v>
      </c>
      <c r="BI107" s="180">
        <f ca="1">_xll.Export_ParabolicVol_VIXLikeOption($F$12:$F$28,$G$12:$G$28,$AJ83,$AE58,BI$38,$B$9,$B$10,$B$11,$B$12,$B$13,$B$14,$B$15,$B$16,$B$17,$B$18,$B$25,$B$19,$B$23,0,$AB$2,$AM$49,$B$24)</f>
        <v>119.63775369556579</v>
      </c>
    </row>
    <row r="108" spans="13:61" ht="15.75" thickBot="1">
      <c r="M108" s="17">
        <v>10</v>
      </c>
      <c r="N108" s="5">
        <f ca="1">_xll.Export_VarianceSwap_ForwardVariance($F$12:$F$29,$G$12:$G$29,M107,M108,$B$24)</f>
        <v>28.56815967846526</v>
      </c>
      <c r="AE108" s="100"/>
      <c r="AF108" s="101"/>
      <c r="AG108" s="85">
        <f t="shared" ca="1" si="18"/>
        <v>20.55</v>
      </c>
      <c r="AH108" s="85"/>
      <c r="AI108" s="114">
        <f t="shared" ca="1" si="19"/>
        <v>20.55</v>
      </c>
      <c r="AJ108" s="118"/>
      <c r="AK108" s="177" t="s">
        <v>495</v>
      </c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</row>
    <row r="109" spans="13:61">
      <c r="M109" s="17">
        <v>10.1</v>
      </c>
      <c r="N109" s="5">
        <f ca="1">_xll.Export_VarianceSwap_ForwardVariance($F$12:$F$29,$G$12:$G$29,M108,M109,$B$24)</f>
        <v>28.641116859553268</v>
      </c>
    </row>
    <row r="110" spans="13:61">
      <c r="M110" s="17">
        <v>10.199999999999999</v>
      </c>
      <c r="N110" s="5">
        <f ca="1">_xll.Export_VarianceSwap_ForwardVariance($F$12:$F$29,$G$12:$G$29,M109,M110,$B$24)</f>
        <v>28.714901729018365</v>
      </c>
      <c r="AR110" t="s">
        <v>497</v>
      </c>
      <c r="AS110" s="180">
        <f ca="1">AZ87</f>
        <v>68.263112031075153</v>
      </c>
      <c r="AT110" s="180">
        <f ca="1">AZ89</f>
        <v>54.955692942915135</v>
      </c>
      <c r="AU110" s="180">
        <f ca="1">AZ91</f>
        <v>50.238653827272387</v>
      </c>
      <c r="AV110" s="180">
        <f ca="1">AZ93</f>
        <v>48.83603951597312</v>
      </c>
      <c r="AW110" s="180">
        <f ca="1">AZ95</f>
        <v>46.981407326180218</v>
      </c>
    </row>
    <row r="111" spans="13:61">
      <c r="M111" s="17">
        <v>10.3</v>
      </c>
      <c r="N111" s="5">
        <f ca="1">_xll.Export_VarianceSwap_ForwardVariance($F$12:$F$29,$G$12:$G$29,M110,M111,$B$24)</f>
        <v>28.789507922992225</v>
      </c>
      <c r="AQ111">
        <v>19</v>
      </c>
      <c r="AR111" t="s">
        <v>496</v>
      </c>
      <c r="AS111" s="180">
        <f ca="1">AZ99</f>
        <v>89.065260631945904</v>
      </c>
      <c r="AT111" s="180">
        <f ca="1">AZ101</f>
        <v>75.802725753087003</v>
      </c>
      <c r="AU111" s="180">
        <f ca="1">AZ103</f>
        <v>71.270718024106415</v>
      </c>
      <c r="AV111" s="180">
        <f ca="1">AZ105</f>
        <v>67.371589374530885</v>
      </c>
      <c r="AW111" s="180">
        <f ca="1">AZ107</f>
        <v>64.322559503973125</v>
      </c>
    </row>
    <row r="112" spans="13:61">
      <c r="M112" s="17">
        <v>10.4</v>
      </c>
      <c r="N112" s="5">
        <f ca="1">_xll.Export_VarianceSwap_ForwardVariance($F$12:$F$29,$G$12:$G$29,M111,M112,$B$24)</f>
        <v>28.864929072927335</v>
      </c>
    </row>
    <row r="113" spans="13:50">
      <c r="M113" s="17">
        <v>10.5</v>
      </c>
      <c r="N113" s="5">
        <f ca="1">_xll.Export_VarianceSwap_ForwardVariance($F$12:$F$29,$G$12:$G$29,M112,M113,$B$24)</f>
        <v>28.941158807457491</v>
      </c>
      <c r="AS113" s="180">
        <f ca="1">AS110-AS111</f>
        <v>-20.802148600870751</v>
      </c>
      <c r="AT113" s="180">
        <f t="shared" ref="AT113:AW113" ca="1" si="20">AT110-AT111</f>
        <v>-20.847032810171868</v>
      </c>
      <c r="AU113" s="180">
        <f t="shared" ca="1" si="20"/>
        <v>-21.032064196834028</v>
      </c>
      <c r="AV113" s="180">
        <f t="shared" ca="1" si="20"/>
        <v>-18.535549858557765</v>
      </c>
      <c r="AW113" s="180">
        <f t="shared" ca="1" si="20"/>
        <v>-17.341152177792907</v>
      </c>
    </row>
    <row r="114" spans="13:50">
      <c r="M114" s="17">
        <v>10.6</v>
      </c>
      <c r="N114" s="5">
        <f ca="1">_xll.Export_VarianceSwap_ForwardVariance($F$12:$F$29,$G$12:$G$29,M113,M114,$B$24)</f>
        <v>29.018190754216434</v>
      </c>
      <c r="AS114">
        <f ca="1">AS113*AS113</f>
        <v>432.72938641270895</v>
      </c>
      <c r="AT114" s="118">
        <f t="shared" ref="AT114:AW114" ca="1" si="21">AT113*AT113</f>
        <v>434.59877698838238</v>
      </c>
      <c r="AU114" s="118">
        <f t="shared" ca="1" si="21"/>
        <v>442.34772437974777</v>
      </c>
      <c r="AV114" s="118">
        <f t="shared" ca="1" si="21"/>
        <v>343.56660855908081</v>
      </c>
      <c r="AW114" s="118">
        <f t="shared" ca="1" si="21"/>
        <v>300.71555885337165</v>
      </c>
      <c r="AX114">
        <f ca="1">SUM(AS114:AW114)</f>
        <v>1953.9580551932918</v>
      </c>
    </row>
    <row r="115" spans="13:50">
      <c r="M115" s="17">
        <v>10.7</v>
      </c>
      <c r="N115" s="5">
        <f ca="1">_xll.Export_VarianceSwap_ForwardVariance($F$12:$F$29,$G$12:$G$29,M114,M115,$B$24)</f>
        <v>29.096018541614583</v>
      </c>
    </row>
    <row r="116" spans="13:50">
      <c r="M116" s="17">
        <v>10.8</v>
      </c>
      <c r="N116" s="5">
        <f ca="1">_xll.Export_VarianceSwap_ForwardVariance($F$12:$F$29,$G$12:$G$29,M115,M116,$B$24)</f>
        <v>29.174635800573206</v>
      </c>
    </row>
    <row r="117" spans="13:50">
      <c r="M117" s="17">
        <v>10.9</v>
      </c>
      <c r="N117" s="5">
        <f ca="1">_xll.Export_VarianceSwap_ForwardVariance($F$12:$F$29,$G$12:$G$29,M116,M117,$B$24)</f>
        <v>29.254036166219798</v>
      </c>
    </row>
    <row r="118" spans="13:50">
      <c r="M118" s="17">
        <v>11</v>
      </c>
      <c r="N118" s="5">
        <f ca="1">_xll.Export_VarianceSwap_ForwardVariance($F$12:$F$29,$G$12:$G$29,M117,M118,$B$24)</f>
        <v>29.334213279533099</v>
      </c>
    </row>
    <row r="119" spans="13:50">
      <c r="M119" s="17">
        <v>11.1</v>
      </c>
      <c r="N119" s="5">
        <f ca="1">_xll.Export_VarianceSwap_ForwardVariance($F$12:$F$29,$G$12:$G$29,M118,M119,$B$24)</f>
        <v>29.415160788954296</v>
      </c>
    </row>
    <row r="120" spans="13:50">
      <c r="M120" s="17">
        <v>11.2</v>
      </c>
      <c r="N120" s="5">
        <f ca="1">_xll.Export_VarianceSwap_ForwardVariance($F$12:$F$29,$G$12:$G$29,M119,M120,$B$24)</f>
        <v>29.496872351949495</v>
      </c>
    </row>
    <row r="121" spans="13:50">
      <c r="M121" s="17">
        <v>11.3</v>
      </c>
      <c r="N121" s="5">
        <f ca="1">_xll.Export_VarianceSwap_ForwardVariance($F$12:$F$29,$G$12:$G$29,M120,M121,$B$24)</f>
        <v>29.579341636531325</v>
      </c>
    </row>
    <row r="122" spans="13:50">
      <c r="M122" s="17">
        <v>11.4</v>
      </c>
      <c r="N122" s="5">
        <f ca="1">_xll.Export_VarianceSwap_ForwardVariance($F$12:$F$29,$G$12:$G$29,M121,M122,$B$24)</f>
        <v>29.662562322737589</v>
      </c>
    </row>
    <row r="123" spans="13:50">
      <c r="M123" s="17">
        <v>11.5</v>
      </c>
      <c r="N123" s="5">
        <f ca="1">_xll.Export_VarianceSwap_ForwardVariance($F$12:$F$29,$G$12:$G$29,M122,M123,$B$24)</f>
        <v>29.746528104070695</v>
      </c>
    </row>
    <row r="124" spans="13:50">
      <c r="M124" s="17">
        <v>11.6</v>
      </c>
      <c r="N124" s="5">
        <f ca="1">_xll.Export_VarianceSwap_ForwardVariance($F$12:$F$29,$G$12:$G$29,M123,M124,$B$24)</f>
        <v>29.831232688885589</v>
      </c>
    </row>
    <row r="125" spans="13:50">
      <c r="M125" s="17">
        <v>11.7</v>
      </c>
      <c r="N125" s="5">
        <f ca="1">_xll.Export_VarianceSwap_ForwardVariance($F$12:$F$29,$G$12:$G$29,M124,M125,$B$24)</f>
        <v>29.916669801749258</v>
      </c>
    </row>
    <row r="126" spans="13:50">
      <c r="M126" s="17">
        <v>11.8</v>
      </c>
      <c r="N126" s="5">
        <f ca="1">_xll.Export_VarianceSwap_ForwardVariance($F$12:$F$29,$G$12:$G$29,M125,M126,$B$24)</f>
        <v>30.002833184744553</v>
      </c>
    </row>
    <row r="127" spans="13:50">
      <c r="M127" s="17">
        <v>11.9</v>
      </c>
      <c r="N127" s="5">
        <f ca="1">_xll.Export_VarianceSwap_ForwardVariance($F$12:$F$29,$G$12:$G$29,M126,M127,$B$24)</f>
        <v>30.089716598741312</v>
      </c>
    </row>
    <row r="128" spans="13:50">
      <c r="M128" s="17">
        <v>12</v>
      </c>
      <c r="N128" s="5">
        <f ca="1">_xll.Export_VarianceSwap_ForwardVariance($F$12:$F$29,$G$12:$G$29,M127,M128,$B$24)</f>
        <v>30.177313824623525</v>
      </c>
    </row>
    <row r="129" spans="13:14">
      <c r="M129" s="17">
        <v>12.1</v>
      </c>
      <c r="N129" s="5">
        <f ca="1">_xll.Export_VarianceSwap_ForwardVariance($F$12:$F$29,$G$12:$G$29,M128,M129,$B$24)</f>
        <v>30.265618664473365</v>
      </c>
    </row>
    <row r="130" spans="13:14">
      <c r="M130" s="17">
        <v>12.2</v>
      </c>
      <c r="N130" s="5">
        <f ca="1">_xll.Export_VarianceSwap_ForwardVariance($F$12:$F$29,$G$12:$G$29,M129,M130,$B$24)</f>
        <v>30.354624942717145</v>
      </c>
    </row>
    <row r="131" spans="13:14">
      <c r="M131" s="17">
        <v>12.3</v>
      </c>
      <c r="N131" s="5">
        <f ca="1">_xll.Export_VarianceSwap_ForwardVariance($F$12:$F$29,$G$12:$G$29,M130,M131,$B$24)</f>
        <v>30.444326507233516</v>
      </c>
    </row>
    <row r="132" spans="13:14">
      <c r="M132" s="17">
        <v>12.4</v>
      </c>
      <c r="N132" s="5">
        <f ca="1">_xll.Export_VarianceSwap_ForwardVariance($F$12:$F$29,$G$12:$G$29,M131,M132,$B$24)</f>
        <v>30.534717230413566</v>
      </c>
    </row>
    <row r="133" spans="13:14">
      <c r="M133" s="17">
        <v>12.5</v>
      </c>
      <c r="N133" s="5">
        <f ca="1">_xll.Export_VarianceSwap_ForwardVariance($F$12:$F$29,$G$12:$G$29,M132,M133,$B$24)</f>
        <v>30.625791010189936</v>
      </c>
    </row>
    <row r="134" spans="13:14">
      <c r="M134" s="17">
        <v>12.6</v>
      </c>
      <c r="N134" s="5">
        <f ca="1">_xll.Export_VarianceSwap_ForwardVariance($F$12:$F$29,$G$12:$G$29,M133,M134,$B$24)</f>
        <v>30.717541771024003</v>
      </c>
    </row>
    <row r="135" spans="13:14">
      <c r="M135" s="17">
        <v>12.7</v>
      </c>
      <c r="N135" s="5">
        <f ca="1">_xll.Export_VarianceSwap_ForwardVariance($F$12:$F$29,$G$12:$G$29,M134,M135,$B$24)</f>
        <v>30.809963464853972</v>
      </c>
    </row>
    <row r="136" spans="13:14">
      <c r="M136" s="17">
        <v>12.8</v>
      </c>
      <c r="N136" s="5">
        <f ca="1">_xll.Export_VarianceSwap_ForwardVariance($F$12:$F$29,$G$12:$G$29,M135,M136,$B$24)</f>
        <v>30.903050072006543</v>
      </c>
    </row>
    <row r="137" spans="13:14">
      <c r="M137" s="17">
        <v>12.9</v>
      </c>
      <c r="N137" s="5">
        <f ca="1">_xll.Export_VarianceSwap_ForwardVariance($F$12:$F$29,$G$12:$G$29,M136,M137,$B$24)</f>
        <v>30.9967956020697</v>
      </c>
    </row>
    <row r="138" spans="13:14">
      <c r="M138" s="17">
        <v>13</v>
      </c>
      <c r="N138" s="5">
        <f ca="1">_xll.Export_VarianceSwap_ForwardVariance($F$12:$F$29,$G$12:$G$29,M137,M138,$B$24)</f>
        <v>31.091194094732128</v>
      </c>
    </row>
    <row r="139" spans="13:14">
      <c r="M139" s="17">
        <v>13.1</v>
      </c>
      <c r="N139" s="5">
        <f ca="1">_xll.Export_VarianceSwap_ForwardVariance($F$12:$F$29,$G$12:$G$29,M138,M139,$B$24)</f>
        <v>31.186239620582036</v>
      </c>
    </row>
    <row r="140" spans="13:14">
      <c r="M140" s="17">
        <v>13.2</v>
      </c>
      <c r="N140" s="5">
        <f ca="1">_xll.Export_VarianceSwap_ForwardVariance($F$12:$F$29,$G$12:$G$29,M139,M140,$B$24)</f>
        <v>31.281926281875368</v>
      </c>
    </row>
    <row r="141" spans="13:14">
      <c r="M141" s="17">
        <v>13.3</v>
      </c>
      <c r="N141" s="5">
        <f ca="1">_xll.Export_VarianceSwap_ForwardVariance($F$12:$F$29,$G$12:$G$29,M140,M141,$B$24)</f>
        <v>31.378248213265231</v>
      </c>
    </row>
    <row r="142" spans="13:14">
      <c r="M142" s="17">
        <v>13.4</v>
      </c>
      <c r="N142" s="5">
        <f ca="1">_xll.Export_VarianceSwap_ForwardVariance($F$12:$F$29,$G$12:$G$29,M141,M142,$B$24)</f>
        <v>31.475199582498938</v>
      </c>
    </row>
    <row r="143" spans="13:14">
      <c r="M143" s="17">
        <v>13.5</v>
      </c>
      <c r="N143" s="5">
        <f ca="1">_xll.Export_VarianceSwap_ForwardVariance($F$12:$F$29,$G$12:$G$29,M142,M143,$B$24)</f>
        <v>31.572774591080954</v>
      </c>
    </row>
    <row r="144" spans="13:14">
      <c r="M144" s="17">
        <v>13.6</v>
      </c>
      <c r="N144" s="5">
        <f ca="1">_xll.Export_VarianceSwap_ForwardVariance($F$12:$F$29,$G$12:$G$29,M143,M144,$B$24)</f>
        <v>31.670967474906696</v>
      </c>
    </row>
    <row r="145" spans="13:14">
      <c r="M145" s="17">
        <v>13.7</v>
      </c>
      <c r="N145" s="5">
        <f ca="1">_xll.Export_VarianceSwap_ForwardVariance($F$12:$F$29,$G$12:$G$29,M144,M145,$B$24)</f>
        <v>31.769772504854398</v>
      </c>
    </row>
    <row r="146" spans="13:14">
      <c r="M146" s="17">
        <v>13.8</v>
      </c>
      <c r="N146" s="5">
        <f ca="1">_xll.Export_VarianceSwap_ForwardVariance($F$12:$F$29,$G$12:$G$29,M145,M146,$B$24)</f>
        <v>31.869169182004349</v>
      </c>
    </row>
    <row r="147" spans="13:14">
      <c r="M147" s="17">
        <v>13.9</v>
      </c>
      <c r="N147" s="5">
        <f ca="1">_xll.Export_VarianceSwap_ForwardVariance($F$12:$F$29,$G$12:$G$29,M146,M147,$B$24)</f>
        <v>31.969035210981801</v>
      </c>
    </row>
    <row r="148" spans="13:14">
      <c r="M148" s="17">
        <v>14</v>
      </c>
      <c r="N148" s="5">
        <f ca="1">_xll.Export_VarianceSwap_ForwardVariance($F$12:$F$29,$G$12:$G$29,M147,M148,$B$24)</f>
        <v>32.069310869093584</v>
      </c>
    </row>
    <row r="149" spans="13:14">
      <c r="M149" s="17">
        <v>14.1</v>
      </c>
      <c r="N149" s="5">
        <f ca="1">_xll.Export_VarianceSwap_ForwardVariance($F$12:$F$29,$G$12:$G$29,M148,M149,$B$24)</f>
        <v>32.1699919904636</v>
      </c>
    </row>
    <row r="150" spans="13:14">
      <c r="M150" s="17">
        <v>14.2</v>
      </c>
      <c r="N150" s="5">
        <f ca="1">_xll.Export_VarianceSwap_ForwardVariance($F$12:$F$29,$G$12:$G$29,M149,M150,$B$24)</f>
        <v>32.271074780129879</v>
      </c>
    </row>
    <row r="151" spans="13:14">
      <c r="M151" s="17">
        <v>14.3</v>
      </c>
      <c r="N151" s="5">
        <f ca="1">_xll.Export_VarianceSwap_ForwardVariance($F$12:$F$29,$G$12:$G$29,M150,M151,$B$24)</f>
        <v>32.372555475485463</v>
      </c>
    </row>
    <row r="152" spans="13:14">
      <c r="M152" s="17">
        <v>14.4</v>
      </c>
      <c r="N152" s="5">
        <f ca="1">_xll.Export_VarianceSwap_ForwardVariance($F$12:$F$29,$G$12:$G$29,M151,M152,$B$24)</f>
        <v>32.474430346232332</v>
      </c>
    </row>
    <row r="153" spans="13:14">
      <c r="M153" s="17">
        <v>14.5</v>
      </c>
      <c r="N153" s="5">
        <f ca="1">_xll.Export_VarianceSwap_ForwardVariance($F$12:$F$29,$G$12:$G$29,M152,M153,$B$24)</f>
        <v>32.576695694339399</v>
      </c>
    </row>
    <row r="154" spans="13:14">
      <c r="M154" s="17">
        <v>14.6</v>
      </c>
      <c r="N154" s="5">
        <f ca="1">_xll.Export_VarianceSwap_ForwardVariance($F$12:$F$29,$G$12:$G$29,M153,M154,$B$24)</f>
        <v>32.679347853976878</v>
      </c>
    </row>
    <row r="155" spans="13:14">
      <c r="M155" s="17">
        <v>14.7</v>
      </c>
      <c r="N155" s="5">
        <f ca="1">_xll.Export_VarianceSwap_ForwardVariance($F$12:$F$29,$G$12:$G$29,M154,M155,$B$24)</f>
        <v>32.782383191451963</v>
      </c>
    </row>
    <row r="156" spans="13:14">
      <c r="M156" s="17">
        <v>14.8</v>
      </c>
      <c r="N156" s="5">
        <f ca="1">_xll.Export_VarianceSwap_ForwardVariance($F$12:$F$29,$G$12:$G$29,M155,M156,$B$24)</f>
        <v>32.885798105131947</v>
      </c>
    </row>
    <row r="157" spans="13:14">
      <c r="M157" s="17">
        <v>14.9</v>
      </c>
      <c r="N157" s="5">
        <f ca="1">_xll.Export_VarianceSwap_ForwardVariance($F$12:$F$29,$G$12:$G$29,M156,M157,$B$24)</f>
        <v>32.989589025360452</v>
      </c>
    </row>
    <row r="158" spans="13:14">
      <c r="M158" s="17">
        <v>15</v>
      </c>
      <c r="N158" s="5">
        <f ca="1">_xll.Export_VarianceSwap_ForwardVariance($F$12:$F$29,$G$12:$G$29,M157,M158,$B$24)</f>
        <v>33.093752414363045</v>
      </c>
    </row>
  </sheetData>
  <mergeCells count="8">
    <mergeCell ref="P9:P34"/>
    <mergeCell ref="AK4:BK4"/>
    <mergeCell ref="Z4:AD4"/>
    <mergeCell ref="M6:N6"/>
    <mergeCell ref="R6:V6"/>
    <mergeCell ref="E6:F6"/>
    <mergeCell ref="O4:V4"/>
    <mergeCell ref="E4:H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BLOOMLIVE</vt:lpstr>
      <vt:lpstr>SUM</vt:lpstr>
      <vt:lpstr>Sheet1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Croissant Olivier</dc:creator>
  <cp:lastModifiedBy>Croissant Olivier</cp:lastModifiedBy>
  <dcterms:created xsi:type="dcterms:W3CDTF">2014-02-03T17:06:05Z</dcterms:created>
  <dcterms:modified xsi:type="dcterms:W3CDTF">2014-03-28T15:47:28Z</dcterms:modified>
</cp:coreProperties>
</file>