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EdsonAhlert\Desktop\Excel Avancado\aula05\"/>
    </mc:Choice>
  </mc:AlternateContent>
  <bookViews>
    <workbookView xWindow="0" yWindow="0" windowWidth="20490" windowHeight="7755" tabRatio="895"/>
  </bookViews>
  <sheets>
    <sheet name="Introdução a Função ProcV" sheetId="38" r:id="rId1"/>
    <sheet name="Exemplo 1 - Correspond. Exata" sheetId="21" r:id="rId2"/>
    <sheet name="Exemplo 1 - Correspond. Aproxim" sheetId="22" r:id="rId3"/>
    <sheet name="Exemplo 2 - Clientes" sheetId="36" r:id="rId4"/>
    <sheet name="Cadastro Clientes" sheetId="37" r:id="rId5"/>
    <sheet name="PROCH - Conceito" sheetId="23" r:id="rId6"/>
    <sheet name="Exemplo 1 - PROCH" sheetId="34" r:id="rId7"/>
    <sheet name="Exemplo 2 - ProcH" sheetId="40" r:id="rId8"/>
    <sheet name="PROCV Ex - 1" sheetId="42" r:id="rId9"/>
    <sheet name="PROCV Ex - 2" sheetId="43" r:id="rId10"/>
    <sheet name="PROCV Aproximado Ex - 3" sheetId="44" r:id="rId11"/>
    <sheet name="PROCH Ex -1" sheetId="48" r:id="rId12"/>
    <sheet name="PROCH Ex -2" sheetId="51" r:id="rId13"/>
  </sheets>
  <definedNames>
    <definedName name="a" localSheetId="2" hidden="1">{"azul",#N/A,FALSE,"geral";"verde",#N/A,FALSE,"geral";"vermelho",#N/A,FALSE,"geral"}</definedName>
    <definedName name="a" localSheetId="1" hidden="1">{"azul",#N/A,FALSE,"geral";"verde",#N/A,FALSE,"geral";"vermelho",#N/A,FALSE,"geral"}</definedName>
    <definedName name="a" localSheetId="5" hidden="1">{"azul",#N/A,FALSE,"geral";"verde",#N/A,FALSE,"geral";"vermelho",#N/A,FALSE,"geral"}</definedName>
    <definedName name="a" localSheetId="10" hidden="1">{"azul",#N/A,FALSE,"geral";"verde",#N/A,FALSE,"geral";"vermelho",#N/A,FALSE,"geral"}</definedName>
    <definedName name="a" localSheetId="8" hidden="1">{"azul",#N/A,FALSE,"geral";"verde",#N/A,FALSE,"geral";"vermelho",#N/A,FALSE,"geral"}</definedName>
    <definedName name="a" hidden="1">{"azul",#N/A,FALSE,"geral";"verde",#N/A,FALSE,"geral";"vermelho",#N/A,FALSE,"geral"}</definedName>
    <definedName name="aaasdfs" hidden="1">{"azul",#N/A,FALSE,"geral";"verde",#N/A,FALSE,"geral";"vermelho",#N/A,FALSE,"geral"}</definedName>
    <definedName name="adscdfc" hidden="1">{"Normal","receita baixa",TRUE,"CENÁRIO ATUAL";"Linhas de Totais","despesa alta",TRUE,"CENÁRIO ATUAL";"Primeiros Meses","despesa baixa",TRUE,"CENÁRIO ATUAL";"Últimos Meses","receita alta",TRUE,"CENÁRIO ATUAL"}</definedName>
    <definedName name="anscount" hidden="1">5</definedName>
    <definedName name="asasssss" hidden="1">{#N/A,"Médio",TRUE,"Plan30";"3º Trimestre Geral",#N/A,TRUE,"1º Trimestre"}</definedName>
    <definedName name="b" localSheetId="2" hidden="1">{"azul",#N/A,FALSE,"geral";"verde",#N/A,FALSE,"geral";"vermelho",#N/A,FALSE,"geral"}</definedName>
    <definedName name="b" localSheetId="1" hidden="1">{"azul",#N/A,FALSE,"geral";"verde",#N/A,FALSE,"geral";"vermelho",#N/A,FALSE,"geral"}</definedName>
    <definedName name="b" localSheetId="5" hidden="1">{"azul",#N/A,FALSE,"geral";"verde",#N/A,FALSE,"geral";"vermelho",#N/A,FALSE,"geral"}</definedName>
    <definedName name="b" localSheetId="10" hidden="1">{"azul",#N/A,FALSE,"geral";"verde",#N/A,FALSE,"geral";"vermelho",#N/A,FALSE,"geral"}</definedName>
    <definedName name="b" localSheetId="8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2" hidden="1">{"azul",#N/A,FALSE,"geral";"verde",#N/A,FALSE,"geral";"vermelho",#N/A,FALSE,"geral"}</definedName>
    <definedName name="ba" localSheetId="1" hidden="1">{"azul",#N/A,FALSE,"geral";"verde",#N/A,FALSE,"geral";"vermelho",#N/A,FALSE,"geral"}</definedName>
    <definedName name="ba" localSheetId="5" hidden="1">{"azul",#N/A,FALSE,"geral";"verde",#N/A,FALSE,"geral";"vermelho",#N/A,FALSE,"geral"}</definedName>
    <definedName name="ba" localSheetId="10" hidden="1">{"azul",#N/A,FALSE,"geral";"verde",#N/A,FALSE,"geral";"vermelho",#N/A,FALSE,"geral"}</definedName>
    <definedName name="ba" hidden="1">{"azul",#N/A,FALSE,"geral";"verde",#N/A,FALSE,"geral";"vermelho",#N/A,FALSE,"geral"}</definedName>
    <definedName name="cod_cliente">'Cadastro Clientes'!$B$4:$B$20</definedName>
    <definedName name="codigo">'Exemplo 2 - Clientes'!$C$2</definedName>
    <definedName name="conf" localSheetId="2" hidden="1">{"azul",#N/A,FALSE,"geral";"verde",#N/A,FALSE,"geral";"vermelho",#N/A,FALSE,"geral"}</definedName>
    <definedName name="conf" localSheetId="1" hidden="1">{"azul",#N/A,FALSE,"geral";"verde",#N/A,FALSE,"geral";"vermelho",#N/A,FALSE,"geral"}</definedName>
    <definedName name="conf" localSheetId="5" hidden="1">{"azul",#N/A,FALSE,"geral";"verde",#N/A,FALSE,"geral";"vermelho",#N/A,FALSE,"geral"}</definedName>
    <definedName name="conf" localSheetId="10" hidden="1">{"azul",#N/A,FALSE,"geral";"verde",#N/A,FALSE,"geral";"vermelho",#N/A,FALSE,"geral"}</definedName>
    <definedName name="conf" localSheetId="8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2" hidden="1">{"azul",#N/A,FALSE,"geral";"verde",#N/A,FALSE,"geral";"vermelho",#N/A,FALSE,"geral"}</definedName>
    <definedName name="conf1" localSheetId="1" hidden="1">{"azul",#N/A,FALSE,"geral";"verde",#N/A,FALSE,"geral";"vermelho",#N/A,FALSE,"geral"}</definedName>
    <definedName name="conf1" localSheetId="5" hidden="1">{"azul",#N/A,FALSE,"geral";"verde",#N/A,FALSE,"geral";"vermelho",#N/A,FALSE,"geral"}</definedName>
    <definedName name="conf1" localSheetId="10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2" hidden="1">{"azul",#N/A,FALSE,"geral";"verde",#N/A,FALSE,"geral";"vermelho",#N/A,FALSE,"geral"}</definedName>
    <definedName name="d" localSheetId="1" hidden="1">{"azul",#N/A,FALSE,"geral";"verde",#N/A,FALSE,"geral";"vermelho",#N/A,FALSE,"geral"}</definedName>
    <definedName name="d" localSheetId="5" hidden="1">{"azul",#N/A,FALSE,"geral";"verde",#N/A,FALSE,"geral";"vermelho",#N/A,FALSE,"geral"}</definedName>
    <definedName name="d" localSheetId="10" hidden="1">{"azul",#N/A,FALSE,"geral";"verde",#N/A,FALSE,"geral";"vermelho",#N/A,FALSE,"geral"}</definedName>
    <definedName name="d" localSheetId="8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2" hidden="1">{"azul",#N/A,FALSE,"geral";"verde",#N/A,FALSE,"geral";"vermelho",#N/A,FALSE,"geral"}</definedName>
    <definedName name="da" localSheetId="1" hidden="1">{"azul",#N/A,FALSE,"geral";"verde",#N/A,FALSE,"geral";"vermelho",#N/A,FALSE,"geral"}</definedName>
    <definedName name="da" localSheetId="5" hidden="1">{"azul",#N/A,FALSE,"geral";"verde",#N/A,FALSE,"geral";"vermelho",#N/A,FALSE,"geral"}</definedName>
    <definedName name="da" localSheetId="10" hidden="1">{"azul",#N/A,FALSE,"geral";"verde",#N/A,FALSE,"geral";"vermelho",#N/A,FALSE,"geral"}</definedName>
    <definedName name="da" hidden="1">{"azul",#N/A,FALSE,"geral";"verde",#N/A,FALSE,"geral";"vermelho",#N/A,FALSE,"geral"}</definedName>
    <definedName name="ddgfgfgf" hidden="1">{"normal","argentina",FALSE,"cenários e solver";#N/A,#N/A,FALSE,"banco de dados"}</definedName>
    <definedName name="DFDFD" localSheetId="2" hidden="1">{#N/A,"Médio",TRUE,"Plan30";"3º Trimestre Geral",#N/A,TRUE,"1º Trimestre"}</definedName>
    <definedName name="DFDFD" localSheetId="1" hidden="1">{#N/A,"Médio",TRUE,"Plan30";"3º Trimestre Geral",#N/A,TRUE,"1º Trimestre"}</definedName>
    <definedName name="DFDFD" localSheetId="5" hidden="1">{#N/A,"Médio",TRUE,"Plan30";"3º Trimestre Geral",#N/A,TRUE,"1º Trimestre"}</definedName>
    <definedName name="DFDFD" localSheetId="10" hidden="1">{#N/A,"Médio",TRUE,"Plan30";"3º Trimestre Geral",#N/A,TRUE,"1º Trimestre"}</definedName>
    <definedName name="DFDFD" hidden="1">{#N/A,"Médio",TRUE,"Plan30";"3º Trimestre Geral",#N/A,TRUE,"1º Trimestre"}</definedName>
    <definedName name="e" localSheetId="2" hidden="1">{"azul",#N/A,FALSE,"geral";"verde",#N/A,FALSE,"geral";"vermelho",#N/A,FALSE,"geral"}</definedName>
    <definedName name="e" localSheetId="1" hidden="1">{"azul",#N/A,FALSE,"geral";"verde",#N/A,FALSE,"geral";"vermelho",#N/A,FALSE,"geral"}</definedName>
    <definedName name="e" localSheetId="5" hidden="1">{"azul",#N/A,FALSE,"geral";"verde",#N/A,FALSE,"geral";"vermelho",#N/A,FALSE,"geral"}</definedName>
    <definedName name="e" localSheetId="10" hidden="1">{"azul",#N/A,FALSE,"geral";"verde",#N/A,FALSE,"geral";"vermelho",#N/A,FALSE,"geral"}</definedName>
    <definedName name="e" localSheetId="8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2" hidden="1">{"azul",#N/A,FALSE,"geral";"verde",#N/A,FALSE,"geral";"vermelho",#N/A,FALSE,"geral"}</definedName>
    <definedName name="ea" localSheetId="1" hidden="1">{"azul",#N/A,FALSE,"geral";"verde",#N/A,FALSE,"geral";"vermelho",#N/A,FALSE,"geral"}</definedName>
    <definedName name="ea" localSheetId="5" hidden="1">{"azul",#N/A,FALSE,"geral";"verde",#N/A,FALSE,"geral";"vermelho",#N/A,FALSE,"geral"}</definedName>
    <definedName name="ea" localSheetId="10" hidden="1">{"azul",#N/A,FALSE,"geral";"verde",#N/A,FALSE,"geral";"vermelho",#N/A,FALSE,"geral"}</definedName>
    <definedName name="ea" hidden="1">{"azul",#N/A,FALSE,"geral";"verde",#N/A,FALSE,"geral";"vermelho",#N/A,FALSE,"geral"}</definedName>
    <definedName name="EXER" localSheetId="2" hidden="1">{"azul",#N/A,FALSE,"geral";"verde",#N/A,FALSE,"geral";"vermelho",#N/A,FALSE,"geral"}</definedName>
    <definedName name="EXER" localSheetId="1" hidden="1">{"azul",#N/A,FALSE,"geral";"verde",#N/A,FALSE,"geral";"vermelho",#N/A,FALSE,"geral"}</definedName>
    <definedName name="EXER" localSheetId="5" hidden="1">{"azul",#N/A,FALSE,"geral";"verde",#N/A,FALSE,"geral";"vermelho",#N/A,FALSE,"geral"}</definedName>
    <definedName name="EXER" localSheetId="10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2" hidden="1">{"azul",#N/A,FALSE,"geral";"verde",#N/A,FALSE,"geral";"vermelho",#N/A,FALSE,"geral"}</definedName>
    <definedName name="exercicio2" localSheetId="1" hidden="1">{"azul",#N/A,FALSE,"geral";"verde",#N/A,FALSE,"geral";"vermelho",#N/A,FALSE,"geral"}</definedName>
    <definedName name="exercicio2" localSheetId="5" hidden="1">{"azul",#N/A,FALSE,"geral";"verde",#N/A,FALSE,"geral";"vermelho",#N/A,FALSE,"geral"}</definedName>
    <definedName name="exercicio2" localSheetId="10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Filmes">'PROCV Ex - 1'!$E$2:$H$18</definedName>
    <definedName name="g" localSheetId="2" hidden="1">{"normal","argentina",FALSE,"cenários e solver";#N/A,#N/A,FALSE,"banco de dados"}</definedName>
    <definedName name="g" localSheetId="1" hidden="1">{"normal","argentina",FALSE,"cenários e solver";#N/A,#N/A,FALSE,"banco de dados"}</definedName>
    <definedName name="g" localSheetId="5" hidden="1">{"normal","argentina",FALSE,"cenários e solver";#N/A,#N/A,FALSE,"banco de dados"}</definedName>
    <definedName name="g" localSheetId="10" hidden="1">{"normal","argentina",FALSE,"cenários e solver";#N/A,#N/A,FALSE,"banco de dados"}</definedName>
    <definedName name="g" hidden="1">{"normal","argentina",FALSE,"cenários e solver";#N/A,#N/A,FALSE,"banco de dados"}</definedName>
    <definedName name="gggggggggggggggggggggg" hidden="1">{"azul",#N/A,FALSE,"geral";"verde",#N/A,FALSE,"geral";"vermelho",#N/A,FALSE,"geral"}</definedName>
    <definedName name="gghgh" hidden="1">{"azul",#N/A,FALSE,"geral";"verde",#N/A,FALSE,"geral";"vermelho",#N/A,FALSE,"geral"}</definedName>
    <definedName name="h" hidden="1">{"azul",#N/A,FALSE,"geral";"verde",#N/A,FALSE,"geral";"vermelho",#N/A,FALSE,"geral"}</definedName>
    <definedName name="k" hidden="1">#REF!</definedName>
    <definedName name="limcount" hidden="1">1</definedName>
    <definedName name="o" hidden="1">{"normal","argentina",FALSE,"cenários e solver";#N/A,#N/A,FALSE,"banco de dados"}</definedName>
    <definedName name="p" hidden="1">#REF!</definedName>
    <definedName name="PROCH_COD_CLI">'Exemplo 2 - ProcH'!$C$14</definedName>
    <definedName name="PROCH_DADOS">'Exemplo 2 - ProcH'!$C$1:$S$11</definedName>
    <definedName name="q" hidden="1">{"Normal","receita baixa",TRUE,"CENÁRIO ATUAL";"Linhas de Totais","despesa alta",TRUE,"CENÁRIO ATUAL";"Primeiros Meses","despesa baixa",TRUE,"CENÁRIO ATUAL";"Últimos Meses","receita alta",TRUE,"CENÁRIO ATUAL"}</definedName>
    <definedName name="QW" hidden="1">#REF!</definedName>
    <definedName name="Resumo" localSheetId="2" hidden="1">{"azul",#N/A,FALSE,"geral";"verde",#N/A,FALSE,"geral";"vermelho",#N/A,FALSE,"geral"}</definedName>
    <definedName name="Resumo" localSheetId="1" hidden="1">{"azul",#N/A,FALSE,"geral";"verde",#N/A,FALSE,"geral";"vermelho",#N/A,FALSE,"geral"}</definedName>
    <definedName name="Resumo" localSheetId="5" hidden="1">{"azul",#N/A,FALSE,"geral";"verde",#N/A,FALSE,"geral";"vermelho",#N/A,FALSE,"geral"}</definedName>
    <definedName name="Resumo" localSheetId="10" hidden="1">{"azul",#N/A,FALSE,"geral";"verde",#N/A,FALSE,"geral";"vermelho",#N/A,FALSE,"geral"}</definedName>
    <definedName name="Resumo" localSheetId="8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2" hidden="1">{"azul",#N/A,FALSE,"geral";"verde",#N/A,FALSE,"geral";"vermelho",#N/A,FALSE,"geral"}</definedName>
    <definedName name="resumoa" localSheetId="1" hidden="1">{"azul",#N/A,FALSE,"geral";"verde",#N/A,FALSE,"geral";"vermelho",#N/A,FALSE,"geral"}</definedName>
    <definedName name="resumoa" localSheetId="5" hidden="1">{"azul",#N/A,FALSE,"geral";"verde",#N/A,FALSE,"geral";"vermelho",#N/A,FALSE,"geral"}</definedName>
    <definedName name="resumoa" localSheetId="10" hidden="1">{"azul",#N/A,FALSE,"geral";"verde",#N/A,FALSE,"geral";"vermelho",#N/A,FALSE,"geral"}</definedName>
    <definedName name="resumoa" hidden="1">{"azul",#N/A,FALSE,"geral";"verde",#N/A,FALSE,"geral";"vermelho",#N/A,FALSE,"geral"}</definedName>
    <definedName name="rrrr" hidden="1">{"azul",#N/A,FALSE,"geral";"verde",#N/A,FALSE,"geral";"vermelho",#N/A,FALSE,"geral"}</definedName>
    <definedName name="sencount" hidden="1">1</definedName>
    <definedName name="solver_lhs0" localSheetId="4" hidden="1">#REF!</definedName>
    <definedName name="solver_lhs0" hidden="1">#REF!</definedName>
    <definedName name="solver_lhs10" localSheetId="4" hidden="1">#REF!</definedName>
    <definedName name="solver_lhs10" localSheetId="2" hidden="1">#REF!</definedName>
    <definedName name="solver_lhs10" localSheetId="1" hidden="1">#REF!</definedName>
    <definedName name="solver_lhs10" localSheetId="10" hidden="1">#REF!</definedName>
    <definedName name="solver_lhs10" hidden="1">#REF!</definedName>
    <definedName name="solver_lhs11" localSheetId="4" hidden="1">#REF!</definedName>
    <definedName name="solver_lhs11" localSheetId="2" hidden="1">#REF!</definedName>
    <definedName name="solver_lhs11" localSheetId="1" hidden="1">#REF!</definedName>
    <definedName name="solver_lhs11" localSheetId="10" hidden="1">#REF!</definedName>
    <definedName name="solver_lhs11" hidden="1">#REF!</definedName>
    <definedName name="solver_lhs12" localSheetId="4" hidden="1">#REF!</definedName>
    <definedName name="solver_lhs12" localSheetId="2" hidden="1">#REF!</definedName>
    <definedName name="solver_lhs12" localSheetId="1" hidden="1">#REF!</definedName>
    <definedName name="solver_lhs12" hidden="1">#REF!</definedName>
    <definedName name="solver_lhs7" localSheetId="4" hidden="1">#REF!</definedName>
    <definedName name="solver_lhs7" localSheetId="2" hidden="1">#REF!</definedName>
    <definedName name="solver_lhs7" localSheetId="1" hidden="1">#REF!</definedName>
    <definedName name="solver_lhs7" hidden="1">#REF!</definedName>
    <definedName name="solver_lhs8" localSheetId="4" hidden="1">#REF!</definedName>
    <definedName name="solver_lhs8" localSheetId="2" hidden="1">#REF!</definedName>
    <definedName name="solver_lhs8" localSheetId="1" hidden="1">#REF!</definedName>
    <definedName name="solver_lhs8" hidden="1">#REF!</definedName>
    <definedName name="solver_lhs9" localSheetId="4" hidden="1">#REF!</definedName>
    <definedName name="solver_lhs9" localSheetId="2" hidden="1">#REF!</definedName>
    <definedName name="solver_lhs9" localSheetId="1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4" hidden="1">#REF!</definedName>
    <definedName name="solver_rhs10" localSheetId="2" hidden="1">#REF!</definedName>
    <definedName name="solver_rhs10" localSheetId="1" hidden="1">#REF!</definedName>
    <definedName name="solver_rhs10" localSheetId="10" hidden="1">#REF!</definedName>
    <definedName name="solver_rhs10" hidden="1">#REF!</definedName>
    <definedName name="solver_rhs11" localSheetId="4" hidden="1">número</definedName>
    <definedName name="solver_rhs11" localSheetId="2" hidden="1">número</definedName>
    <definedName name="solver_rhs11" localSheetId="1" hidden="1">número</definedName>
    <definedName name="solver_rhs11" localSheetId="5" hidden="1">número</definedName>
    <definedName name="solver_rhs11" localSheetId="10" hidden="1">número</definedName>
    <definedName name="solver_rhs11" hidden="1">número</definedName>
    <definedName name="solver_rhs12" localSheetId="4" hidden="1">número</definedName>
    <definedName name="solver_rhs12" localSheetId="2" hidden="1">número</definedName>
    <definedName name="solver_rhs12" localSheetId="1" hidden="1">número</definedName>
    <definedName name="solver_rhs12" localSheetId="5" hidden="1">número</definedName>
    <definedName name="solver_rhs12" localSheetId="10" hidden="1">número</definedName>
    <definedName name="solver_rhs12" hidden="1">número</definedName>
    <definedName name="solver_rhs7" localSheetId="4" hidden="1">#REF!</definedName>
    <definedName name="solver_rhs7" localSheetId="2" hidden="1">#REF!</definedName>
    <definedName name="solver_rhs7" localSheetId="1" hidden="1">#REF!</definedName>
    <definedName name="solver_rhs7" localSheetId="5" hidden="1">#REF!</definedName>
    <definedName name="solver_rhs7" localSheetId="10" hidden="1">#REF!</definedName>
    <definedName name="solver_rhs7" hidden="1">#REF!</definedName>
    <definedName name="solver_rhs8" localSheetId="4" hidden="1">#REF!</definedName>
    <definedName name="solver_rhs8" localSheetId="2" hidden="1">#REF!</definedName>
    <definedName name="solver_rhs8" localSheetId="1" hidden="1">#REF!</definedName>
    <definedName name="solver_rhs8" localSheetId="10" hidden="1">#REF!</definedName>
    <definedName name="solver_rhs8" hidden="1">#REF!</definedName>
    <definedName name="solver_rhs9" localSheetId="4" hidden="1">#REF!</definedName>
    <definedName name="solver_rhs9" localSheetId="2" hidden="1">#REF!</definedName>
    <definedName name="solver_rhs9" localSheetId="1" hidden="1">#REF!</definedName>
    <definedName name="solver_rhs9" localSheetId="10" hidden="1">#REF!</definedName>
    <definedName name="solver_rhs9" hidden="1">#REF!</definedName>
    <definedName name="solver_tmp" hidden="1">0</definedName>
    <definedName name="ss" hidden="1">{"Normal","receita baixa",TRUE,"CENÁRIO ATUAL";"Linhas de Totais","despesa alta",TRUE,"CENÁRIO ATUAL";"Primeiros Meses","despesa baixa",TRUE,"CENÁRIO ATUAL";"Últimos Meses","receita alta",TRUE,"CENÁRIO ATUAL"}</definedName>
    <definedName name="tab_clientes">'Cadastro Clientes'!$B$4:$K$20</definedName>
    <definedName name="Tab_vendedores">'PROCV Aproximado Ex - 3'!$E$11:$F$16</definedName>
    <definedName name="tere" hidden="1">{"azul",#N/A,FALSE,"geral";"verde",#N/A,FALSE,"geral";"vermelho",#N/A,FALSE,"geral"}</definedName>
    <definedName name="tgtg" hidden="1">número</definedName>
    <definedName name="ttt" hidden="1">{"azul",#N/A,FALSE,"geral";"verde",#N/A,FALSE,"geral";"vermelho",#N/A,FALSE,"geral"}</definedName>
    <definedName name="ttttttttttttttttttttt" hidden="1">#REF!</definedName>
    <definedName name="tttttttttttttttttttttttttttt" hidden="1">#REF!</definedName>
    <definedName name="u" hidden="1">#REF!</definedName>
    <definedName name="v" localSheetId="2" hidden="1">{"normal","argentina",FALSE,"cenários e solver";#N/A,#N/A,FALSE,"banco de dados"}</definedName>
    <definedName name="v" localSheetId="1" hidden="1">{"normal","argentina",FALSE,"cenários e solver";#N/A,#N/A,FALSE,"banco de dados"}</definedName>
    <definedName name="v" localSheetId="5" hidden="1">{"normal","argentina",FALSE,"cenários e solver";#N/A,#N/A,FALSE,"banco de dados"}</definedName>
    <definedName name="v" localSheetId="10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andasa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2" hidden="1">{#N/A,"Médio",TRUE,"Plan30";"3º Trimestre Geral",#N/A,TRUE,"1º Trimestre"}</definedName>
    <definedName name="wrn.Alfa." localSheetId="1" hidden="1">{#N/A,"Médio",TRUE,"Plan30";"3º Trimestre Geral",#N/A,TRUE,"1º Trimestre"}</definedName>
    <definedName name="wrn.Alfa." localSheetId="5" hidden="1">{#N/A,"Médio",TRUE,"Plan30";"3º Trimestre Geral",#N/A,TRUE,"1º Trimestre"}</definedName>
    <definedName name="wrn.Alfa." localSheetId="10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2" hidden="1">{"azul",#N/A,FALSE,"geral";"verde",#N/A,FALSE,"geral";"vermelho",#N/A,FALSE,"geral"}</definedName>
    <definedName name="wrn.aula." localSheetId="1" hidden="1">{"azul",#N/A,FALSE,"geral";"verde",#N/A,FALSE,"geral";"vermelho",#N/A,FALSE,"geral"}</definedName>
    <definedName name="wrn.aula." localSheetId="5" hidden="1">{"azul",#N/A,FALSE,"geral";"verde",#N/A,FALSE,"geral";"vermelho",#N/A,FALSE,"geral"}</definedName>
    <definedName name="wrn.aula." localSheetId="10" hidden="1">{"azul",#N/A,FALSE,"geral";"verde",#N/A,FALSE,"geral";"vermelho",#N/A,FALSE,"geral"}</definedName>
    <definedName name="wrn.aula." localSheetId="8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2" hidden="1">{"azul",#N/A,FALSE,"geral";"verde",#N/A,FALSE,"geral";"vermelho",#N/A,FALSE,"geral"}</definedName>
    <definedName name="wrn.aulaa" localSheetId="1" hidden="1">{"azul",#N/A,FALSE,"geral";"verde",#N/A,FALSE,"geral";"vermelho",#N/A,FALSE,"geral"}</definedName>
    <definedName name="wrn.aulaa" localSheetId="5" hidden="1">{"azul",#N/A,FALSE,"geral";"verde",#N/A,FALSE,"geral";"vermelho",#N/A,FALSE,"geral"}</definedName>
    <definedName name="wrn.aulaa" localSheetId="10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2" hidden="1">{#N/A,"Bom",FALSE,"Cenario 34"}</definedName>
    <definedName name="wrn.Bom." localSheetId="1" hidden="1">{#N/A,"Bom",FALSE,"Cenario 34"}</definedName>
    <definedName name="wrn.Bom." localSheetId="5" hidden="1">{#N/A,"Bom",FALSE,"Cenario 34"}</definedName>
    <definedName name="wrn.Bom." localSheetId="10" hidden="1">{#N/A,"Bom",FALSE,"Cenario 34"}</definedName>
    <definedName name="wrn.Bom." hidden="1">{#N/A,"Bom",FALSE,"Cenario 34"}</definedName>
    <definedName name="wrn.Cenários." localSheetId="2" hidden="1">{"Todos os estados",#N/A,TRUE,"Exibição 41";"Todos os estados",#N/A,TRUE,"Exibição 41";#N/A,"Ruim",TRUE,"Cenario 34";#N/A,"Médio",TRUE,"Cenario 34";#N/A,"Bom",TRUE,"Cenario 34";#N/A,"Excelente",TRUE,"Cenario 34"}</definedName>
    <definedName name="wrn.Cenários." localSheetId="1" hidden="1">{"Todos os estados",#N/A,TRUE,"Exibição 41";"Todos os estados",#N/A,TRUE,"Exibição 41";#N/A,"Ruim",TRUE,"Cenario 34";#N/A,"Médio",TRUE,"Cenario 34";#N/A,"Bom",TRUE,"Cenario 34";#N/A,"Excelente",TRUE,"Cenario 34"}</definedName>
    <definedName name="wrn.Cenários." localSheetId="5" hidden="1">{"Todos os estados",#N/A,TRUE,"Exibição 41";"Todos os estados",#N/A,TRUE,"Exibição 41";#N/A,"Ruim",TRUE,"Cenario 34";#N/A,"Médio",TRUE,"Cenario 34";#N/A,"Bom",TRUE,"Cenario 34";#N/A,"Excelente",TRUE,"Cenario 34"}</definedName>
    <definedName name="wrn.Cenários." localSheetId="10" hidden="1">{"Todos os estados",#N/A,TRUE,"Exibição 41";"Todos os estados",#N/A,TRUE,"Exibição 41";#N/A,"Ruim",TRUE,"Cenario 34";#N/A,"Médio",TRUE,"Cenario 34";#N/A,"Bom",TRUE,"Cenario 34";#N/A,"Excelente",TRUE,"Cenario 34"}</definedName>
    <definedName name="wrn.Cenários." hidden="1">{"Todos os estados",#N/A,TRUE,"Exibição 41";"Todos os estados",#N/A,TRUE,"Exibição 41";#N/A,"Ruim",TRUE,"Cenario 34";#N/A,"Médio",TRUE,"Cenario 34";#N/A,"Bom",TRUE,"Cenario 34";#N/A,"Excelente",TRUE,"Cenario 34"}</definedName>
    <definedName name="wrn.Colar._.com._.vinculo." localSheetId="2" hidden="1">{#N/A,#N/A,FALSE,"Colar com vinculo"}</definedName>
    <definedName name="wrn.Colar._.com._.vinculo." localSheetId="1" hidden="1">{#N/A,#N/A,FALSE,"Colar com vinculo"}</definedName>
    <definedName name="wrn.Colar._.com._.vinculo." localSheetId="5" hidden="1">{#N/A,#N/A,FALSE,"Colar com vinculo"}</definedName>
    <definedName name="wrn.Colar._.com._.vinculo." localSheetId="10" hidden="1">{#N/A,#N/A,FALSE,"Colar com vinculo"}</definedName>
    <definedName name="wrn.Colar._.com._.vinculo." hidden="1">{#N/A,#N/A,FALSE,"Colar com vinculo"}</definedName>
    <definedName name="wrn.Colar._.Especial." localSheetId="2" hidden="1">{#N/A,#N/A,FALSE,"Colar especial"}</definedName>
    <definedName name="wrn.Colar._.Especial." localSheetId="1" hidden="1">{#N/A,#N/A,FALSE,"Colar especial"}</definedName>
    <definedName name="wrn.Colar._.Especial." localSheetId="5" hidden="1">{#N/A,#N/A,FALSE,"Colar especial"}</definedName>
    <definedName name="wrn.Colar._.Especial." localSheetId="10" hidden="1">{#N/A,#N/A,FALSE,"Colar especial"}</definedName>
    <definedName name="wrn.Colar._.Especial." hidden="1">{#N/A,#N/A,FALSE,"Colar especial"}</definedName>
    <definedName name="wrn.fluxo._.de._.caixa." localSheetId="2" hidden="1">{"normal","argentina",FALSE,"cenários e solver";#N/A,#N/A,FALSE,"banco de dados"}</definedName>
    <definedName name="wrn.fluxo._.de._.caixa." localSheetId="1" hidden="1">{"normal","argentina",FALSE,"cenários e solver";#N/A,#N/A,FALSE,"banco de dados"}</definedName>
    <definedName name="wrn.fluxo._.de._.caixa." localSheetId="5" hidden="1">{"normal","argentina",FALSE,"cenários e solver";#N/A,#N/A,FALSE,"banco de dados"}</definedName>
    <definedName name="wrn.fluxo._.de._.caixa." localSheetId="10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2" hidden="1">{"Integral",#N/A,FALSE,"Plan1"}</definedName>
    <definedName name="wrn.Mensal." localSheetId="1" hidden="1">{"Integral",#N/A,FALSE,"Plan1"}</definedName>
    <definedName name="wrn.Mensal." localSheetId="5" hidden="1">{"Integral",#N/A,FALSE,"Plan1"}</definedName>
    <definedName name="wrn.Mensal." localSheetId="10" hidden="1">{"Integral",#N/A,FALSE,"Plan1"}</definedName>
    <definedName name="wrn.Mensal." hidden="1">{"Integral",#N/A,FALSE,"Plan1"}</definedName>
    <definedName name="wrn.Minas._.Gerais." localSheetId="2" hidden="1">{"Minas Gerais",#N/A,FALSE,"Exibição 41"}</definedName>
    <definedName name="wrn.Minas._.Gerais." localSheetId="1" hidden="1">{"Minas Gerais",#N/A,FALSE,"Exibição 41"}</definedName>
    <definedName name="wrn.Minas._.Gerais." localSheetId="5" hidden="1">{"Minas Gerais",#N/A,FALSE,"Exibição 41"}</definedName>
    <definedName name="wrn.Minas._.Gerais." localSheetId="10" hidden="1">{"Minas Gerais",#N/A,FALSE,"Exibição 41"}</definedName>
    <definedName name="wrn.Minas._.Gerais." hidden="1">{"Minas Gerais",#N/A,FALSE,"Exibição 41"}</definedName>
    <definedName name="wrn.Referencias." localSheetId="2" hidden="1">{#N/A,#N/A,FALSE,"Referencia"}</definedName>
    <definedName name="wrn.Referencias." localSheetId="1" hidden="1">{#N/A,#N/A,FALSE,"Referencia"}</definedName>
    <definedName name="wrn.Referencias." localSheetId="5" hidden="1">{#N/A,#N/A,FALSE,"Referencia"}</definedName>
    <definedName name="wrn.Referencias." localSheetId="10" hidden="1">{#N/A,#N/A,FALSE,"Referencia"}</definedName>
    <definedName name="wrn.Referencias." hidden="1">{#N/A,#N/A,FALSE,"Referencia"}</definedName>
    <definedName name="wrn.Relat.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8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2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5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1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8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2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5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localSheetId="1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2" hidden="1">{"Modo1","Otimista",FALSE,"Orçamento Pessoal"}</definedName>
    <definedName name="wrn.Relatório._.Mensal." localSheetId="1" hidden="1">{"Modo1","Otimista",FALSE,"Orçamento Pessoal"}</definedName>
    <definedName name="wrn.Relatório._.Mensal." localSheetId="5" hidden="1">{"Modo1","Otimista",FALSE,"Orçamento Pessoal"}</definedName>
    <definedName name="wrn.Relatório._.Mensal." localSheetId="10" hidden="1">{"Modo1","Otimista",FALSE,"Orçamento Pessoal"}</definedName>
    <definedName name="wrn.Relatório._.Mensal." hidden="1">{"Modo1","Otimista",FALSE,"Orçamento Pessoal"}</definedName>
    <definedName name="wrn.Ruim." localSheetId="2" hidden="1">{#N/A,"Ruim",FALSE,"Cenario 34"}</definedName>
    <definedName name="wrn.Ruim." localSheetId="1" hidden="1">{#N/A,"Ruim",FALSE,"Cenario 34"}</definedName>
    <definedName name="wrn.Ruim." localSheetId="5" hidden="1">{#N/A,"Ruim",FALSE,"Cenario 34"}</definedName>
    <definedName name="wrn.Ruim." localSheetId="10" hidden="1">{#N/A,"Ruim",FALSE,"Cenario 34"}</definedName>
    <definedName name="wrn.Ruim." hidden="1">{#N/A,"Ruim",FALSE,"Cenario 34"}</definedName>
    <definedName name="wrn.Santa._.Catarina." localSheetId="2" hidden="1">{"Santa Catarina",#N/A,FALSE,"Exibição 41"}</definedName>
    <definedName name="wrn.Santa._.Catarina." localSheetId="1" hidden="1">{"Santa Catarina",#N/A,FALSE,"Exibição 41"}</definedName>
    <definedName name="wrn.Santa._.Catarina." localSheetId="5" hidden="1">{"Santa Catarina",#N/A,FALSE,"Exibição 41"}</definedName>
    <definedName name="wrn.Santa._.Catarina." localSheetId="10" hidden="1">{"Santa Catarina",#N/A,FALSE,"Exibição 41"}</definedName>
    <definedName name="wrn.Santa._.Catarina." hidden="1">{"Santa Catarina",#N/A,FALSE,"Exibição 41"}</definedName>
    <definedName name="wrn.São._.Paulo_._.Minas._.Gerais." localSheetId="2" hidden="1">{"São Paulo",#N/A,TRUE,"Exibição 41";"Minas Gerais",#N/A,TRUE,"Exibição 41"}</definedName>
    <definedName name="wrn.São._.Paulo_._.Minas._.Gerais." localSheetId="1" hidden="1">{"São Paulo",#N/A,TRUE,"Exibição 41";"Minas Gerais",#N/A,TRUE,"Exibição 41"}</definedName>
    <definedName name="wrn.São._.Paulo_._.Minas._.Gerais." localSheetId="5" hidden="1">{"São Paulo",#N/A,TRUE,"Exibição 41";"Minas Gerais",#N/A,TRUE,"Exibição 41"}</definedName>
    <definedName name="wrn.São._.Paulo_._.Minas._.Gerais." localSheetId="10" hidden="1">{"São Paulo",#N/A,TRUE,"Exibição 41";"Minas Gerais",#N/A,TRUE,"Exibição 41"}</definedName>
    <definedName name="wrn.São._.Paulo_._.Minas._.Gerais." hidden="1">{"São Paulo",#N/A,TRUE,"Exibição 41";"Minas Gerais",#N/A,TRUE,"Exibição 41"}</definedName>
    <definedName name="www" hidden="1">{#N/A,"Médio",TRUE,"Plan30";"3º Trimestre Geral",#N/A,TRUE,"1º Trimestre"}</definedName>
    <definedName name="y" hidden="1">número</definedName>
    <definedName name="yu" localSheetId="2" hidden="1">{"normal","argentina",FALSE,"cenários e solver";#N/A,#N/A,FALSE,"banco de dados"}</definedName>
    <definedName name="yu" localSheetId="1" hidden="1">{"normal","argentina",FALSE,"cenários e solver";#N/A,#N/A,FALSE,"banco de dados"}</definedName>
    <definedName name="yu" localSheetId="5" hidden="1">{"normal","argentina",FALSE,"cenários e solver";#N/A,#N/A,FALSE,"banco de dados"}</definedName>
    <definedName name="yu" localSheetId="1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52511"/>
</workbook>
</file>

<file path=xl/calcChain.xml><?xml version="1.0" encoding="utf-8"?>
<calcChain xmlns="http://schemas.openxmlformats.org/spreadsheetml/2006/main">
  <c r="B5" i="51" l="1"/>
  <c r="B9" i="51"/>
  <c r="B8" i="51"/>
  <c r="B7" i="51"/>
  <c r="B6" i="51"/>
  <c r="C11" i="48"/>
  <c r="C10" i="48"/>
  <c r="C9" i="48"/>
  <c r="C8" i="48"/>
  <c r="C7" i="48"/>
  <c r="C6" i="48"/>
  <c r="I7" i="44"/>
  <c r="I8" i="44"/>
  <c r="I9" i="44"/>
  <c r="I6" i="44"/>
  <c r="K10" i="43"/>
  <c r="K9" i="43"/>
  <c r="K8" i="43"/>
  <c r="K7" i="43"/>
  <c r="K6" i="43"/>
  <c r="K5" i="43"/>
  <c r="K4" i="43"/>
  <c r="C5" i="42"/>
  <c r="C9" i="42"/>
  <c r="C7" i="42"/>
  <c r="C21" i="40"/>
  <c r="C20" i="40"/>
  <c r="C19" i="40"/>
  <c r="C18" i="40"/>
  <c r="C16" i="40"/>
  <c r="C17" i="40"/>
  <c r="C15" i="40"/>
  <c r="F13" i="34"/>
  <c r="C4" i="36"/>
  <c r="C5" i="36"/>
  <c r="C6" i="36"/>
  <c r="C7" i="36"/>
  <c r="C8" i="36"/>
  <c r="C9" i="36"/>
  <c r="C10" i="36"/>
  <c r="C11" i="36"/>
  <c r="G9" i="22"/>
  <c r="G10" i="22"/>
  <c r="G11" i="22"/>
  <c r="G12" i="22"/>
  <c r="G13" i="22"/>
  <c r="G14" i="22"/>
  <c r="G15" i="22"/>
  <c r="G16" i="22"/>
  <c r="H12" i="21"/>
  <c r="G12" i="21"/>
  <c r="G6" i="44"/>
  <c r="H6" i="44" s="1"/>
  <c r="G7" i="44" l="1"/>
  <c r="H7" i="44" s="1"/>
  <c r="G8" i="44"/>
  <c r="H8" i="44" s="1"/>
  <c r="G9" i="44"/>
  <c r="H9" i="44" s="1"/>
</calcChain>
</file>

<file path=xl/comments1.xml><?xml version="1.0" encoding="utf-8"?>
<comments xmlns="http://schemas.openxmlformats.org/spreadsheetml/2006/main">
  <authors>
    <author>Marcelo de Paula Fernandes Sena</author>
  </authors>
  <commentList>
    <comment ref="G12" authorId="0" shapeId="0">
      <text>
        <r>
          <rPr>
            <sz val="9"/>
            <color indexed="81"/>
            <rFont val="Tahoma"/>
            <family val="2"/>
          </rPr>
          <t>O código será a chave de pesquisa para mostrar o NOME nesta célula</t>
        </r>
      </text>
    </comment>
    <comment ref="H12" authorId="0" shapeId="0">
      <text>
        <r>
          <rPr>
            <sz val="9"/>
            <color indexed="81"/>
            <rFont val="Tahoma"/>
            <family val="2"/>
          </rPr>
          <t>O código será a chave de pesquisa para mostrar o VALOR nesta célula</t>
        </r>
      </text>
    </comment>
  </commentList>
</comments>
</file>

<file path=xl/comments2.xml><?xml version="1.0" encoding="utf-8"?>
<comments xmlns="http://schemas.openxmlformats.org/spreadsheetml/2006/main">
  <authors>
    <author>Usuário do Windows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Código Cliente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Sena</author>
  </authors>
  <commentList>
    <comment ref="I5" authorId="0" shapeId="0">
      <text>
        <r>
          <rPr>
            <b/>
            <sz val="9"/>
            <color indexed="81"/>
            <rFont val="Tahoma"/>
            <family val="2"/>
          </rPr>
          <t xml:space="preserve">Pede-se:
1º - Observe quem será o campo chave a ser utilizado para pesquisa entre as tabelas.
2º - Com PROCV preencha os campos em branco com percentual da Tabela Comissão. 
</t>
        </r>
      </text>
    </comment>
  </commentList>
</comments>
</file>

<file path=xl/comments4.xml><?xml version="1.0" encoding="utf-8"?>
<comments xmlns="http://schemas.openxmlformats.org/spreadsheetml/2006/main">
  <authors>
    <author>Sena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 xml:space="preserve">Crie uma lista de dados para selecionar o código automaticamente
</t>
        </r>
      </text>
    </comment>
  </commentList>
</comments>
</file>

<file path=xl/comments5.xml><?xml version="1.0" encoding="utf-8"?>
<comments xmlns="http://schemas.openxmlformats.org/spreadsheetml/2006/main">
  <authors>
    <author>Sena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Crie uma lista de dados para selecionar o código automaticamente.
Utilize PROCH para preencher os campos</t>
        </r>
      </text>
    </comment>
  </commentList>
</comments>
</file>

<file path=xl/sharedStrings.xml><?xml version="1.0" encoding="utf-8"?>
<sst xmlns="http://schemas.openxmlformats.org/spreadsheetml/2006/main" count="737" uniqueCount="372">
  <si>
    <t>Nome</t>
  </si>
  <si>
    <t>Valor</t>
  </si>
  <si>
    <t>Vendas</t>
  </si>
  <si>
    <t>OBS.: A Matriz_Tabela não precisa estar ordenada pelo campo de referência</t>
  </si>
  <si>
    <t>Tabela de Centro de Custos</t>
  </si>
  <si>
    <t>Tabela Mensal de Custos</t>
  </si>
  <si>
    <t>Código</t>
  </si>
  <si>
    <t>Compras</t>
  </si>
  <si>
    <t>RH</t>
  </si>
  <si>
    <t>Marketing</t>
  </si>
  <si>
    <t>Tabela de Vendedores</t>
  </si>
  <si>
    <t>Tabela de Comissões</t>
  </si>
  <si>
    <t>QTDE</t>
  </si>
  <si>
    <t>Comissão</t>
  </si>
  <si>
    <t>Lilian</t>
  </si>
  <si>
    <t>Joana</t>
  </si>
  <si>
    <t>Elena</t>
  </si>
  <si>
    <t>Igor</t>
  </si>
  <si>
    <t>Willian</t>
  </si>
  <si>
    <t>Yuri</t>
  </si>
  <si>
    <t>o que você tem 
em comum</t>
  </si>
  <si>
    <t>onde está o 
valor procurado</t>
  </si>
  <si>
    <t>o que eu quero
que ele retorne</t>
  </si>
  <si>
    <t>retornar o valor exato</t>
  </si>
  <si>
    <r>
      <t xml:space="preserve">retornar o valor </t>
    </r>
    <r>
      <rPr>
        <b/>
        <sz val="9"/>
        <color rgb="FFFF0000"/>
        <rFont val="Arial"/>
        <family val="2"/>
      </rPr>
      <t>aproximado</t>
    </r>
  </si>
  <si>
    <t xml:space="preserve">                                </t>
  </si>
  <si>
    <t>Data</t>
  </si>
  <si>
    <t>Valor R$</t>
  </si>
  <si>
    <t xml:space="preserve">     Escuderia Williams</t>
  </si>
  <si>
    <t>Corrida</t>
  </si>
  <si>
    <t>Largada</t>
  </si>
  <si>
    <t>Colocação</t>
  </si>
  <si>
    <t>Pontos</t>
  </si>
  <si>
    <t>Austrália</t>
  </si>
  <si>
    <t>Malásia</t>
  </si>
  <si>
    <t>China</t>
  </si>
  <si>
    <t>Bahrein</t>
  </si>
  <si>
    <t>Espanha</t>
  </si>
  <si>
    <t>Mônaco</t>
  </si>
  <si>
    <t>Canadá</t>
  </si>
  <si>
    <t>Europa</t>
  </si>
  <si>
    <t>Inglaterra</t>
  </si>
  <si>
    <t>Alemanhã</t>
  </si>
  <si>
    <t>Hungria</t>
  </si>
  <si>
    <t>Bélgica</t>
  </si>
  <si>
    <t>Brasil</t>
  </si>
  <si>
    <t>País:</t>
  </si>
  <si>
    <t>Valor Procurado :</t>
  </si>
  <si>
    <t>Nome Completo:</t>
  </si>
  <si>
    <t>Endereço:</t>
  </si>
  <si>
    <t>Bairro:</t>
  </si>
  <si>
    <t>Cidade:</t>
  </si>
  <si>
    <t>UF:</t>
  </si>
  <si>
    <t>Telefone:</t>
  </si>
  <si>
    <t>Valor da Compra:</t>
  </si>
  <si>
    <t>Nome Completo</t>
  </si>
  <si>
    <t>Endereço</t>
  </si>
  <si>
    <t>Bairro</t>
  </si>
  <si>
    <t>Cidade</t>
  </si>
  <si>
    <t>UF</t>
  </si>
  <si>
    <t>País</t>
  </si>
  <si>
    <t>Telefone</t>
  </si>
  <si>
    <t>Valor da Compra</t>
  </si>
  <si>
    <t>Maria</t>
  </si>
  <si>
    <t>Maria Pereira do Nascimento</t>
  </si>
  <si>
    <t>Rua Jair Salvarani, 256</t>
  </si>
  <si>
    <t>Jd. Armenia</t>
  </si>
  <si>
    <t>São Paulo</t>
  </si>
  <si>
    <t>SP</t>
  </si>
  <si>
    <t>Sergio</t>
  </si>
  <si>
    <t>Sergio Sampaio</t>
  </si>
  <si>
    <t>Alameda das Laranjeiras, 768</t>
  </si>
  <si>
    <t>Socorro</t>
  </si>
  <si>
    <t>Eduardo</t>
  </si>
  <si>
    <t>Eduardo Amaral Rodrigues</t>
  </si>
  <si>
    <t>Rua Frei Antonio dos Santos, 351</t>
  </si>
  <si>
    <t>Interlagos</t>
  </si>
  <si>
    <t>Melissa</t>
  </si>
  <si>
    <t>Melissa Bonelli Santana</t>
  </si>
  <si>
    <t>Av. Narciso Yague Guimarães, 888</t>
  </si>
  <si>
    <t>Moema</t>
  </si>
  <si>
    <t>Carlos</t>
  </si>
  <si>
    <t>Carlos Silva</t>
  </si>
  <si>
    <t>Rua Luís Cerqueira Filho, 544</t>
  </si>
  <si>
    <t>Perdizes</t>
  </si>
  <si>
    <t>Antonia</t>
  </si>
  <si>
    <t>Antonia Senna</t>
  </si>
  <si>
    <t>Av. Ricardo Vilela, 1984</t>
  </si>
  <si>
    <t>Jd. Vera Cruz</t>
  </si>
  <si>
    <t>Marcio</t>
  </si>
  <si>
    <t>Marcio Ferreira Cardoso</t>
  </si>
  <si>
    <t>Rua São Luís, 62</t>
  </si>
  <si>
    <t>Vl. Madalena</t>
  </si>
  <si>
    <t>Antonia de Souza</t>
  </si>
  <si>
    <t>Rua Francisco Xavier, 2687</t>
  </si>
  <si>
    <t>Santana</t>
  </si>
  <si>
    <t>Tatiana</t>
  </si>
  <si>
    <t>Tatiana Vergueiro Oliveira</t>
  </si>
  <si>
    <t>Av. Clemente Batista, 1333</t>
  </si>
  <si>
    <t>Tatuapé</t>
  </si>
  <si>
    <t>Melissa Nogueira de Mello</t>
  </si>
  <si>
    <t>Av. Noronha Fernandes, 554</t>
  </si>
  <si>
    <t>Vl. Maria</t>
  </si>
  <si>
    <t>Carlos dos Reis</t>
  </si>
  <si>
    <t>Rua Padre João Calixto, 716</t>
  </si>
  <si>
    <t>Alfredo</t>
  </si>
  <si>
    <t xml:space="preserve">Alfredo Rossi </t>
  </si>
  <si>
    <t>Rua Santa Rita, 829</t>
  </si>
  <si>
    <t>Belem</t>
  </si>
  <si>
    <t>Leopoldo</t>
  </si>
  <si>
    <t>Leopoldo Augusto Sampaio</t>
  </si>
  <si>
    <t>Av. Frederico Estraube, 928</t>
  </si>
  <si>
    <t>Vl. Oliveira</t>
  </si>
  <si>
    <t>Mara</t>
  </si>
  <si>
    <t>Mara Palhares</t>
  </si>
  <si>
    <t>Av. Catumbi, 687</t>
  </si>
  <si>
    <t>Belenzinho</t>
  </si>
  <si>
    <t>Sandra</t>
  </si>
  <si>
    <t>Sandra Cristina de Arantes</t>
  </si>
  <si>
    <t>Alameda Santana, 2341</t>
  </si>
  <si>
    <t>Liberdade</t>
  </si>
  <si>
    <t>Antonia Maria Simões</t>
  </si>
  <si>
    <t>Rua Maristela Carvalho, 23</t>
  </si>
  <si>
    <t>Vl. Carrão</t>
  </si>
  <si>
    <t>Thaysa</t>
  </si>
  <si>
    <t>Thaysa Martins</t>
  </si>
  <si>
    <t>Av. Francisco Dutra, 555</t>
  </si>
  <si>
    <t>Procurar_Valor</t>
  </si>
  <si>
    <t>NÃO DEFINIDO, NÃO DETERMINADO, OU SEJA, NÃO FOI LOCALIZADO NA MATRIZ_TABELA</t>
  </si>
  <si>
    <t>Observações:</t>
  </si>
  <si>
    <t xml:space="preserve"> Correspondência exata ou aproximada é retornada</t>
  </si>
  <si>
    <r>
      <t xml:space="preserve"> </t>
    </r>
    <r>
      <rPr>
        <b/>
        <sz val="11"/>
        <color rgb="FF0070C0"/>
        <rFont val="Calibri"/>
        <family val="2"/>
        <scheme val="minor"/>
      </rPr>
      <t>Correspondência exata é retornada</t>
    </r>
  </si>
  <si>
    <t xml:space="preserve">    #N/D</t>
  </si>
  <si>
    <t xml:space="preserve"> Correspondência exata!</t>
  </si>
  <si>
    <t xml:space="preserve"> Correspondência aproximada...</t>
  </si>
  <si>
    <r>
      <rPr>
        <b/>
        <sz val="28"/>
        <color theme="9" tint="-0.499984740745262"/>
        <rFont val="Calibri"/>
        <family val="2"/>
        <scheme val="minor"/>
      </rPr>
      <t xml:space="preserve">  PROC H</t>
    </r>
    <r>
      <rPr>
        <b/>
        <sz val="28"/>
        <color theme="1"/>
        <rFont val="Calibri"/>
        <family val="2"/>
        <scheme val="minor"/>
      </rPr>
      <t xml:space="preserve"> com Bruno Senna</t>
    </r>
  </si>
  <si>
    <t>Sintaxe Básica das Função ProcV</t>
  </si>
  <si>
    <r>
      <t xml:space="preserve"> =PROCV(</t>
    </r>
    <r>
      <rPr>
        <b/>
        <sz val="20"/>
        <color rgb="FF0070C0"/>
        <rFont val="Calibri"/>
        <family val="2"/>
        <scheme val="minor"/>
      </rPr>
      <t>Valor_Procurado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theme="6" tint="-0.249977111117893"/>
        <rFont val="Calibri"/>
        <family val="2"/>
        <scheme val="minor"/>
      </rPr>
      <t>Matriz_da_Tabela</t>
    </r>
    <r>
      <rPr>
        <b/>
        <sz val="20"/>
        <color theme="1"/>
        <rFont val="Calibri"/>
        <family val="2"/>
        <scheme val="minor"/>
      </rPr>
      <t>;</t>
    </r>
    <r>
      <rPr>
        <b/>
        <sz val="20"/>
        <color rgb="FFC00000"/>
        <rFont val="Calibri"/>
        <family val="2"/>
        <scheme val="minor"/>
      </rPr>
      <t>Número_Índice_de_Coluna;</t>
    </r>
    <r>
      <rPr>
        <b/>
        <sz val="20"/>
        <color theme="9" tint="-0.249977111117893"/>
        <rFont val="Calibri"/>
        <family val="2"/>
        <scheme val="minor"/>
      </rPr>
      <t>Correspondência</t>
    </r>
    <r>
      <rPr>
        <b/>
        <sz val="20"/>
        <color theme="1"/>
        <rFont val="Calibri"/>
        <family val="2"/>
        <scheme val="minor"/>
      </rPr>
      <t>)</t>
    </r>
  </si>
  <si>
    <t>A função PROCV é uma das funções de localização de dados disponíveis no Excel. Tem como ação básica localizar na primeira coluna a esquerda da matriz da tabela o valor procurado e retornar a informação desejada especificada pelo número índice de coluna.
Como a localização é feita na primeira coluna, a função ProcV, procura pelos valores na VERTICAL.</t>
  </si>
  <si>
    <r>
      <rPr>
        <b/>
        <i/>
        <sz val="11"/>
        <color rgb="FFFF0000"/>
        <rFont val="Calibri"/>
        <family val="2"/>
        <scheme val="minor"/>
      </rPr>
      <t xml:space="preserve">Dica: </t>
    </r>
    <r>
      <rPr>
        <i/>
        <sz val="11"/>
        <rFont val="Calibri"/>
        <family val="2"/>
        <scheme val="minor"/>
      </rPr>
      <t>o número índice de coluna deve ser contado a partir da seleção da matriz da tabela, que pode utilizar referências de células ou nome definidos para o devido intervalo.</t>
    </r>
  </si>
  <si>
    <r>
      <rPr>
        <b/>
        <sz val="10"/>
        <color rgb="FF00B050"/>
        <rFont val="Calibri"/>
        <family val="2"/>
        <scheme val="minor"/>
      </rPr>
      <t>Quando escrevemos 1</t>
    </r>
    <r>
      <rPr>
        <sz val="10"/>
        <color theme="1"/>
        <rFont val="Calibri"/>
        <family val="2"/>
        <scheme val="minor"/>
      </rPr>
      <t xml:space="preserve"> ou </t>
    </r>
    <r>
      <rPr>
        <b/>
        <sz val="10"/>
        <color rgb="FF00B050"/>
        <rFont val="Calibri"/>
        <family val="2"/>
        <scheme val="minor"/>
      </rPr>
      <t>VERDADEIRO</t>
    </r>
    <r>
      <rPr>
        <sz val="10"/>
        <color theme="1"/>
        <rFont val="Calibri"/>
        <family val="2"/>
        <scheme val="minor"/>
      </rPr>
      <t xml:space="preserve"> ou Omitir -&gt;</t>
    </r>
  </si>
  <si>
    <r>
      <rPr>
        <b/>
        <sz val="10"/>
        <color rgb="FF0070C0"/>
        <rFont val="Calibri"/>
        <family val="2"/>
        <scheme val="minor"/>
      </rPr>
      <t>Quando escrevemos 0</t>
    </r>
    <r>
      <rPr>
        <sz val="10"/>
        <color theme="1"/>
        <rFont val="Calibri"/>
        <family val="2"/>
        <scheme val="minor"/>
      </rPr>
      <t xml:space="preserve"> ou </t>
    </r>
    <r>
      <rPr>
        <b/>
        <sz val="10"/>
        <color rgb="FF0070C0"/>
        <rFont val="Calibri"/>
        <family val="2"/>
        <scheme val="minor"/>
      </rPr>
      <t>FALSO -&gt;</t>
    </r>
  </si>
  <si>
    <t>Função ProcV - o V "significa Vertical", ou seja, pela coluna</t>
  </si>
  <si>
    <t xml:space="preserve"> onde está o 
      valor procurado</t>
  </si>
  <si>
    <t>Zenaide</t>
  </si>
  <si>
    <t>Roberto</t>
  </si>
  <si>
    <t>LOCALIZAR REGISTROS</t>
  </si>
  <si>
    <t>Filme</t>
  </si>
  <si>
    <t>Categoria</t>
  </si>
  <si>
    <t>E o Vento Levou...</t>
  </si>
  <si>
    <t>Drama</t>
  </si>
  <si>
    <t>Click</t>
  </si>
  <si>
    <t>Comédia</t>
  </si>
  <si>
    <t>Jason X</t>
  </si>
  <si>
    <t>Terror</t>
  </si>
  <si>
    <t>X-Men Origens: Wolverine</t>
  </si>
  <si>
    <t>Aventura</t>
  </si>
  <si>
    <t>O exterminador do futuro</t>
  </si>
  <si>
    <t>Ficção</t>
  </si>
  <si>
    <t>Rambo 2 - A missão</t>
  </si>
  <si>
    <t>A múmia</t>
  </si>
  <si>
    <t>O Exorcista</t>
  </si>
  <si>
    <t>Closer - Perto Demais</t>
  </si>
  <si>
    <t>Vanilla Sky</t>
  </si>
  <si>
    <t>Suspense</t>
  </si>
  <si>
    <t>Matrix</t>
  </si>
  <si>
    <t>Se Eu Fosse Você 2</t>
  </si>
  <si>
    <t>O resgate do soldado Ryan</t>
  </si>
  <si>
    <t>Guerra</t>
  </si>
  <si>
    <t>Homem-Aranha 3</t>
  </si>
  <si>
    <t>Viagem ao centro da Terra</t>
  </si>
  <si>
    <t xml:space="preserve"> Eu Sou a Lenda</t>
  </si>
  <si>
    <t>Tabela de Carros</t>
  </si>
  <si>
    <t>Marca</t>
  </si>
  <si>
    <t>Modelo</t>
  </si>
  <si>
    <t xml:space="preserve">Cor </t>
  </si>
  <si>
    <t>Ano</t>
  </si>
  <si>
    <t>Direção</t>
  </si>
  <si>
    <t>Ar</t>
  </si>
  <si>
    <t>Airbag</t>
  </si>
  <si>
    <t>Audi</t>
  </si>
  <si>
    <t>A4</t>
  </si>
  <si>
    <t>Branco</t>
  </si>
  <si>
    <t>Sim</t>
  </si>
  <si>
    <t>A6</t>
  </si>
  <si>
    <t>Azul</t>
  </si>
  <si>
    <t>A8</t>
  </si>
  <si>
    <t>Preto</t>
  </si>
  <si>
    <t>BMW</t>
  </si>
  <si>
    <t>X3</t>
  </si>
  <si>
    <t>X5</t>
  </si>
  <si>
    <t>Chevrolet</t>
  </si>
  <si>
    <t>Prisma</t>
  </si>
  <si>
    <t>Prata</t>
  </si>
  <si>
    <t>Zafira</t>
  </si>
  <si>
    <t>Não</t>
  </si>
  <si>
    <t xml:space="preserve">Chevrolet </t>
  </si>
  <si>
    <t>Omega</t>
  </si>
  <si>
    <t>Chrysler</t>
  </si>
  <si>
    <t>300 C</t>
  </si>
  <si>
    <t>Ferrari</t>
  </si>
  <si>
    <t>F360</t>
  </si>
  <si>
    <t>Vermelho</t>
  </si>
  <si>
    <t>Fiat</t>
  </si>
  <si>
    <t>Idea</t>
  </si>
  <si>
    <t>Linea</t>
  </si>
  <si>
    <t xml:space="preserve">Stilo </t>
  </si>
  <si>
    <t>Amarelo</t>
  </si>
  <si>
    <t>Uno</t>
  </si>
  <si>
    <t>Vinho</t>
  </si>
  <si>
    <t xml:space="preserve">Ford </t>
  </si>
  <si>
    <t>Focus</t>
  </si>
  <si>
    <t>Fusion</t>
  </si>
  <si>
    <t>Ka</t>
  </si>
  <si>
    <t>Roxo</t>
  </si>
  <si>
    <t xml:space="preserve">Honda </t>
  </si>
  <si>
    <t>Accord</t>
  </si>
  <si>
    <t>Civic</t>
  </si>
  <si>
    <t>Fit</t>
  </si>
  <si>
    <t>Estatística de Vendedores</t>
  </si>
  <si>
    <t>Empregados</t>
  </si>
  <si>
    <t>Valor Bruto</t>
  </si>
  <si>
    <t>Desconto - 10%</t>
  </si>
  <si>
    <t>Valor Líquido</t>
  </si>
  <si>
    <t>Valnidete</t>
  </si>
  <si>
    <t>Maria Aparecida</t>
  </si>
  <si>
    <t>José da Silva</t>
  </si>
  <si>
    <t>Ananias</t>
  </si>
  <si>
    <t>Nomear: Tab_Vendedores</t>
  </si>
  <si>
    <t>Tabela de Comissão</t>
  </si>
  <si>
    <t>Valor Comissão</t>
  </si>
  <si>
    <t>PROCH</t>
  </si>
  <si>
    <t>PROCURA  POR  CÓDIGO</t>
  </si>
  <si>
    <t>Cod</t>
  </si>
  <si>
    <t>Laboratório</t>
  </si>
  <si>
    <t>Apresent.</t>
  </si>
  <si>
    <t>Dt. Entrada</t>
  </si>
  <si>
    <t>Tarja</t>
  </si>
  <si>
    <t>Preço Venda</t>
  </si>
  <si>
    <t>ASPIRINA</t>
  </si>
  <si>
    <t>MELHORAL</t>
  </si>
  <si>
    <t>MELHORAL C</t>
  </si>
  <si>
    <t>BUSCOPAN</t>
  </si>
  <si>
    <t>AAS INFANTIL</t>
  </si>
  <si>
    <t>ENERGIL C</t>
  </si>
  <si>
    <t>ANADOR</t>
  </si>
  <si>
    <t>GARDENAL</t>
  </si>
  <si>
    <t>DIPERONA</t>
  </si>
  <si>
    <t>VITERGAN</t>
  </si>
  <si>
    <t>HIGROTON</t>
  </si>
  <si>
    <t>STUGERON</t>
  </si>
  <si>
    <t>DACTIL-OB</t>
  </si>
  <si>
    <t>REDOXON</t>
  </si>
  <si>
    <t>TECNID</t>
  </si>
  <si>
    <t>LACTO-PURGA</t>
  </si>
  <si>
    <t>GELOL</t>
  </si>
  <si>
    <t>PRÓPOLIS</t>
  </si>
  <si>
    <t>TARGIFOR C</t>
  </si>
  <si>
    <t>COMPLETE</t>
  </si>
  <si>
    <t>COLIRIO MOURA</t>
  </si>
  <si>
    <t>NEOSALDINA</t>
  </si>
  <si>
    <t>NOVALGINA</t>
  </si>
  <si>
    <t>TYLENOL</t>
  </si>
  <si>
    <t>DÔRICO</t>
  </si>
  <si>
    <t>ATROVERAN</t>
  </si>
  <si>
    <t>VIAGRA</t>
  </si>
  <si>
    <t>PIROXICAM</t>
  </si>
  <si>
    <t>Bayer</t>
  </si>
  <si>
    <t>DM Industria</t>
  </si>
  <si>
    <t>Boehringer</t>
  </si>
  <si>
    <t>Schring</t>
  </si>
  <si>
    <t>Rhodia</t>
  </si>
  <si>
    <t>Genérico</t>
  </si>
  <si>
    <t>Marjan</t>
  </si>
  <si>
    <t>Geigy</t>
  </si>
  <si>
    <t>Janssen-Cilag</t>
  </si>
  <si>
    <t>Hoechst</t>
  </si>
  <si>
    <t>Roche</t>
  </si>
  <si>
    <t>Ativus Farmaceut.</t>
  </si>
  <si>
    <t>Apis Flora</t>
  </si>
  <si>
    <t>Allergan</t>
  </si>
  <si>
    <t>Moura Brasil</t>
  </si>
  <si>
    <t>Knoll</t>
  </si>
  <si>
    <t>Sanofi-Syathelabo</t>
  </si>
  <si>
    <t>2 cp</t>
  </si>
  <si>
    <t>8 c</t>
  </si>
  <si>
    <t>4 c</t>
  </si>
  <si>
    <t>20 ml</t>
  </si>
  <si>
    <t>10 C</t>
  </si>
  <si>
    <t>10 c</t>
  </si>
  <si>
    <t>20 c</t>
  </si>
  <si>
    <t>30 c</t>
  </si>
  <si>
    <t>42 c</t>
  </si>
  <si>
    <t>30 d</t>
  </si>
  <si>
    <t>2 c</t>
  </si>
  <si>
    <t>20 g</t>
  </si>
  <si>
    <t>30 ml</t>
  </si>
  <si>
    <t>240 ml</t>
  </si>
  <si>
    <t>20 d</t>
  </si>
  <si>
    <t>50 ml</t>
  </si>
  <si>
    <t>750 mg</t>
  </si>
  <si>
    <t>01/052000</t>
  </si>
  <si>
    <t>Livre</t>
  </si>
  <si>
    <t>VERMELHO</t>
  </si>
  <si>
    <t>CÓDIGO</t>
  </si>
  <si>
    <t>TÍTULO</t>
  </si>
  <si>
    <t>AUTOR</t>
  </si>
  <si>
    <t>PREÇO</t>
  </si>
  <si>
    <t>Nº DA EDIÇÃO</t>
  </si>
  <si>
    <t>NOME DA EDITORA</t>
  </si>
  <si>
    <t>O ANO DO DRAGÃO</t>
  </si>
  <si>
    <t>WILLIAN KAKTUS</t>
  </si>
  <si>
    <t>PÁGINA MARRON</t>
  </si>
  <si>
    <t>ROMEU E JULIETA</t>
  </si>
  <si>
    <t>W. SHESKPEAR</t>
  </si>
  <si>
    <t>EDITORA NEW BOOK</t>
  </si>
  <si>
    <t>O SITIO DO PICA-PAU</t>
  </si>
  <si>
    <t>M.LOBATO</t>
  </si>
  <si>
    <t>O GATO DE BOTAS</t>
  </si>
  <si>
    <t>STEVE DOWN</t>
  </si>
  <si>
    <t>EDITORA BAY</t>
  </si>
  <si>
    <t>FRANKSTEIN</t>
  </si>
  <si>
    <t>BRIAN O´REREN</t>
  </si>
  <si>
    <t>O MONSTRO DO LAGO</t>
  </si>
  <si>
    <t>JOHN VAN LOCK</t>
  </si>
  <si>
    <t>ENGENHARIA ELETRÔNICA</t>
  </si>
  <si>
    <t>FÁBIO STEVES</t>
  </si>
  <si>
    <t>EDITORA EFDP</t>
  </si>
  <si>
    <t>COLINÁRIA ITALIANA</t>
  </si>
  <si>
    <t>ANDRÉ OLIVEIRA</t>
  </si>
  <si>
    <t>EDITORA RECICLE</t>
  </si>
  <si>
    <t>PEIXES E AQUARISMOS</t>
  </si>
  <si>
    <t>JOÃO NETUNO</t>
  </si>
  <si>
    <t>EDITORA BEM</t>
  </si>
  <si>
    <t>LEIS DA FÍSICA</t>
  </si>
  <si>
    <t>NEWTON PIRES</t>
  </si>
  <si>
    <t>QUÍMICA</t>
  </si>
  <si>
    <t>JOÃO SILVEIRA</t>
  </si>
  <si>
    <t>HISTÓRIA DO BRASIL</t>
  </si>
  <si>
    <t>FRANCISCA CABRAL</t>
  </si>
  <si>
    <t>AS LEIS DE MURPHI</t>
  </si>
  <si>
    <t>MARCELO BARATA</t>
  </si>
  <si>
    <t>EDITORA MARÇO</t>
  </si>
  <si>
    <t>MATEMÁTICA FINANCEIRA</t>
  </si>
  <si>
    <t>SÉRGIO EINSTEIN</t>
  </si>
  <si>
    <t>MONTE SEU PC</t>
  </si>
  <si>
    <t>MARCOS PARDAL</t>
  </si>
  <si>
    <t>EDITORA CUBO</t>
  </si>
  <si>
    <t>PROGRAMAS EM 6 HORAS</t>
  </si>
  <si>
    <t>JOSÉ R. PINEIROS</t>
  </si>
  <si>
    <t>ENRROLAS BEM</t>
  </si>
  <si>
    <t>AEROMODELISMO</t>
  </si>
  <si>
    <t>DANIEL MERCEDEZ</t>
  </si>
  <si>
    <t>CARNE E BRASA</t>
  </si>
  <si>
    <t>JOE FIRE</t>
  </si>
  <si>
    <t>COZINHA E BANHEIRO</t>
  </si>
  <si>
    <t>DRINK´S E SUCOS</t>
  </si>
  <si>
    <t>ANDERSON BENBUN</t>
  </si>
  <si>
    <t>LA BUTEQUE</t>
  </si>
  <si>
    <t>O PC E O MARTELO</t>
  </si>
  <si>
    <t>CARLOS CARVALHO</t>
  </si>
  <si>
    <t>Livraria Boa Leitura</t>
  </si>
  <si>
    <t>o que você tem 
em comum entre as tabelas</t>
  </si>
  <si>
    <t>Utilize PROCV Aproximado</t>
  </si>
  <si>
    <r>
      <t xml:space="preserve">                   =PROCV(</t>
    </r>
    <r>
      <rPr>
        <b/>
        <sz val="16"/>
        <color theme="1"/>
        <rFont val="Calibri"/>
        <family val="2"/>
      </rPr>
      <t>Valor_Procurado</t>
    </r>
    <r>
      <rPr>
        <b/>
        <sz val="16"/>
        <color indexed="8"/>
        <rFont val="Calibri"/>
        <family val="2"/>
      </rPr>
      <t xml:space="preserve">; </t>
    </r>
    <r>
      <rPr>
        <b/>
        <sz val="16"/>
        <color theme="4"/>
        <rFont val="Calibri"/>
        <family val="2"/>
      </rPr>
      <t>Matriz_Tabela</t>
    </r>
    <r>
      <rPr>
        <b/>
        <sz val="16"/>
        <color indexed="8"/>
        <rFont val="Calibri"/>
        <family val="2"/>
      </rPr>
      <t xml:space="preserve">; </t>
    </r>
    <r>
      <rPr>
        <b/>
        <sz val="16"/>
        <color rgb="FFC00000"/>
        <rFont val="Calibri"/>
        <family val="2"/>
      </rPr>
      <t>Nº_da_Coluna</t>
    </r>
    <r>
      <rPr>
        <b/>
        <sz val="16"/>
        <color indexed="8"/>
        <rFont val="Calibri"/>
        <family val="2"/>
      </rPr>
      <t xml:space="preserve">; </t>
    </r>
    <r>
      <rPr>
        <b/>
        <sz val="16"/>
        <color rgb="FF00B050"/>
        <rFont val="Calibri"/>
        <family val="2"/>
      </rPr>
      <t>Falso</t>
    </r>
    <r>
      <rPr>
        <b/>
        <sz val="16"/>
        <color indexed="8"/>
        <rFont val="Calibri"/>
        <family val="2"/>
      </rPr>
      <t>)</t>
    </r>
  </si>
  <si>
    <t xml:space="preserve">                              =PROCV(Valor_Procurado; Matriz_Tabela; Nº_da_Coluna)</t>
  </si>
  <si>
    <r>
      <t xml:space="preserve">                              =PROCV(Valor_Procurado; Matriz_Tabela; Nº_da_Coluna; </t>
    </r>
    <r>
      <rPr>
        <b/>
        <sz val="11"/>
        <color rgb="FFFF0000"/>
        <rFont val="Calibri"/>
        <family val="2"/>
      </rPr>
      <t>Verdadeiro</t>
    </r>
    <r>
      <rPr>
        <b/>
        <sz val="11"/>
        <color indexed="8"/>
        <rFont val="Calibri"/>
        <family val="2"/>
      </rPr>
      <t>)</t>
    </r>
  </si>
  <si>
    <t xml:space="preserve"> </t>
  </si>
  <si>
    <t xml:space="preserve">          Intervalos Nomeados:</t>
  </si>
  <si>
    <r>
      <t xml:space="preserve">          Lista dados  &gt;&gt;&gt;&gt; </t>
    </r>
    <r>
      <rPr>
        <b/>
        <sz val="10"/>
        <color theme="9" tint="-0.499984740745262"/>
        <rFont val="Arial"/>
        <family val="2"/>
      </rPr>
      <t>PROCH_DADOS</t>
    </r>
  </si>
  <si>
    <r>
      <t xml:space="preserve">                   Codigo &gt;&gt;&gt;&gt; </t>
    </r>
    <r>
      <rPr>
        <b/>
        <sz val="10"/>
        <color rgb="FF0070C0"/>
        <rFont val="Arial"/>
        <family val="2"/>
      </rPr>
      <t>PROCH_COD_CLI</t>
    </r>
  </si>
  <si>
    <t>Exercícios ProcV e ProcH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</si>
</sst>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_(&quot;R$&quot;\ * #,##0.00_);_(&quot;R$&quot;\ * \(#,##0.00\);_(&quot;R$&quot;\ * &quot;-&quot;??_);_(@_)"/>
    <numFmt numFmtId="167" formatCode="&quot;$&quot;#,##0;[Red]\-&quot;$&quot;#,##0"/>
    <numFmt numFmtId="168" formatCode="&quot;$&quot;#,##0.00_);[Red]\(&quot;$&quot;#,##0.00\)"/>
    <numFmt numFmtId="169" formatCode="_([$€-2]* #,##0.00_);_([$€-2]* \(#,##0.00\);_([$€-2]* &quot;-&quot;??_)"/>
    <numFmt numFmtId="170" formatCode="_(* #,##0_);_(* \(#,##0\);_(* &quot;-&quot;??_);_(@_)"/>
    <numFmt numFmtId="171" formatCode="\(00\)\ 0000\-0000"/>
    <numFmt numFmtId="172" formatCode="0.0%"/>
    <numFmt numFmtId="173" formatCode="_(&quot;R$&quot;* #,##0.00_);_(&quot;R$&quot;* \(#,##0.00\);_(&quot;R$&quot;* &quot;-&quot;??_);_(@_)"/>
    <numFmt numFmtId="174" formatCode="&quot;R$&quot;\ #,##0.00"/>
  </numFmts>
  <fonts count="7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1"/>
      <color indexed="8"/>
      <name val="Calibri"/>
      <family val="2"/>
    </font>
    <font>
      <b/>
      <sz val="16"/>
      <name val="Arial"/>
      <family val="2"/>
    </font>
    <font>
      <b/>
      <sz val="16"/>
      <color rgb="FF00B050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8"/>
      <color theme="4"/>
      <name val="Arial"/>
      <family val="2"/>
    </font>
    <font>
      <b/>
      <sz val="8"/>
      <color rgb="FF00B050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b/>
      <sz val="2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Arial"/>
      <family val="2"/>
    </font>
    <font>
      <b/>
      <sz val="18"/>
      <color theme="1"/>
      <name val="Arial"/>
      <family val="2"/>
    </font>
    <font>
      <b/>
      <sz val="12"/>
      <name val="Impact"/>
      <family val="2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theme="6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6"/>
      <color indexed="8"/>
      <name val="Calibri"/>
      <family val="2"/>
    </font>
    <font>
      <b/>
      <sz val="16"/>
      <color theme="1"/>
      <name val="Calibri"/>
      <family val="2"/>
    </font>
    <font>
      <b/>
      <sz val="16"/>
      <color theme="4"/>
      <name val="Calibri"/>
      <family val="2"/>
    </font>
    <font>
      <b/>
      <sz val="16"/>
      <color rgb="FFC00000"/>
      <name val="Calibri"/>
      <family val="2"/>
    </font>
    <font>
      <b/>
      <sz val="8"/>
      <color rgb="FFC00000"/>
      <name val="Arial"/>
      <family val="2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0"/>
      <color theme="0"/>
      <name val="Arial"/>
      <family val="2"/>
    </font>
    <font>
      <b/>
      <i/>
      <sz val="12"/>
      <color theme="3" tint="-0.499984740745262"/>
      <name val="Calibri"/>
      <family val="2"/>
    </font>
    <font>
      <b/>
      <sz val="20"/>
      <color rgb="FFFF0000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26"/>
      <name val="Arial"/>
      <family val="2"/>
    </font>
    <font>
      <b/>
      <sz val="26"/>
      <color theme="6" tint="-0.249977111117893"/>
      <name val="Arial"/>
      <family val="2"/>
    </font>
    <font>
      <b/>
      <sz val="14"/>
      <color theme="9" tint="-0.499984740745262"/>
      <name val="Arial"/>
      <family val="2"/>
    </font>
    <font>
      <b/>
      <sz val="36"/>
      <color rgb="FF0070C0"/>
      <name val="Calibri"/>
      <family val="2"/>
      <scheme val="minor"/>
    </font>
    <font>
      <b/>
      <sz val="10"/>
      <color theme="9" tint="-0.499984740745262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65"/>
        <bgColor theme="0"/>
      </patternFill>
    </fill>
    <fill>
      <patternFill patternType="lightUp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9" tint="0.59999389629810485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8"/>
        <bgColor theme="6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theme="0" tint="-0.14999847407452621"/>
        <bgColor theme="9" tint="0.79998168889431442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ck">
        <color indexed="9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medium">
        <color indexed="64"/>
      </bottom>
      <diagonal/>
    </border>
    <border>
      <left/>
      <right style="thick">
        <color indexed="12"/>
      </right>
      <top/>
      <bottom style="medium">
        <color indexed="64"/>
      </bottom>
      <diagonal/>
    </border>
    <border>
      <left style="thick">
        <color indexed="12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12"/>
      </right>
      <top style="medium">
        <color indexed="64"/>
      </top>
      <bottom/>
      <diagonal/>
    </border>
    <border>
      <left style="thick">
        <color indexed="12"/>
      </left>
      <right style="medium">
        <color indexed="64"/>
      </right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medium">
        <color indexed="64"/>
      </right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6">
    <xf numFmtId="0" fontId="0" fillId="0" borderId="0"/>
    <xf numFmtId="165" fontId="7" fillId="0" borderId="0" applyFont="0" applyFill="0" applyBorder="0" applyAlignment="0" applyProtection="0"/>
    <xf numFmtId="0" fontId="7" fillId="0" borderId="0"/>
    <xf numFmtId="0" fontId="9" fillId="4" borderId="3">
      <alignment horizontal="left"/>
    </xf>
    <xf numFmtId="38" fontId="7" fillId="0" borderId="0" applyFont="0" applyFill="0" applyBorder="0" applyAlignment="0" applyProtection="0"/>
    <xf numFmtId="4" fontId="10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4" fontId="12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9" fontId="12" fillId="0" borderId="0" applyFont="0" applyFill="0" applyBorder="0" applyAlignment="0" applyProtection="0"/>
    <xf numFmtId="9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6" fillId="0" borderId="0"/>
    <xf numFmtId="166" fontId="2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44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44" fillId="21" borderId="0" applyNumberFormat="0" applyBorder="0" applyAlignment="0" applyProtection="0"/>
    <xf numFmtId="0" fontId="2" fillId="0" borderId="0"/>
    <xf numFmtId="0" fontId="2" fillId="0" borderId="0"/>
    <xf numFmtId="166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>
      <alignment vertical="center"/>
    </xf>
  </cellStyleXfs>
  <cellXfs count="273">
    <xf numFmtId="0" fontId="0" fillId="0" borderId="0" xfId="0"/>
    <xf numFmtId="0" fontId="7" fillId="0" borderId="0" xfId="2"/>
    <xf numFmtId="0" fontId="15" fillId="0" borderId="2" xfId="2" applyFont="1" applyBorder="1" applyAlignment="1">
      <alignment horizontal="center"/>
    </xf>
    <xf numFmtId="0" fontId="15" fillId="5" borderId="2" xfId="2" applyFont="1" applyFill="1" applyBorder="1" applyAlignment="1">
      <alignment horizontal="center"/>
    </xf>
    <xf numFmtId="165" fontId="15" fillId="0" borderId="2" xfId="1" applyFont="1" applyBorder="1" applyAlignment="1">
      <alignment horizontal="center"/>
    </xf>
    <xf numFmtId="0" fontId="7" fillId="0" borderId="0" xfId="2" applyAlignment="1">
      <alignment horizontal="center"/>
    </xf>
    <xf numFmtId="0" fontId="15" fillId="0" borderId="0" xfId="2" applyFont="1" applyAlignment="1">
      <alignment horizontal="center"/>
    </xf>
    <xf numFmtId="0" fontId="15" fillId="0" borderId="0" xfId="2" applyFont="1" applyFill="1" applyBorder="1" applyAlignment="1">
      <alignment horizontal="center"/>
    </xf>
    <xf numFmtId="165" fontId="15" fillId="0" borderId="0" xfId="1" applyFont="1" applyFill="1" applyBorder="1" applyAlignment="1">
      <alignment horizontal="center"/>
    </xf>
    <xf numFmtId="0" fontId="7" fillId="0" borderId="0" xfId="2" applyFill="1"/>
    <xf numFmtId="0" fontId="8" fillId="0" borderId="0" xfId="2" applyFont="1" applyFill="1" applyAlignment="1">
      <alignment horizontal="center"/>
    </xf>
    <xf numFmtId="0" fontId="8" fillId="0" borderId="0" xfId="2" applyFont="1" applyFill="1" applyAlignment="1">
      <alignment horizontal="left"/>
    </xf>
    <xf numFmtId="0" fontId="7" fillId="0" borderId="0" xfId="2" applyFill="1" applyAlignment="1">
      <alignment horizontal="center"/>
    </xf>
    <xf numFmtId="0" fontId="18" fillId="8" borderId="2" xfId="2" applyFont="1" applyFill="1" applyBorder="1" applyAlignment="1">
      <alignment horizontal="center"/>
    </xf>
    <xf numFmtId="0" fontId="15" fillId="10" borderId="2" xfId="2" applyFont="1" applyFill="1" applyBorder="1" applyAlignment="1">
      <alignment horizontal="center"/>
    </xf>
    <xf numFmtId="0" fontId="15" fillId="11" borderId="2" xfId="2" applyFont="1" applyFill="1" applyBorder="1" applyAlignment="1">
      <alignment horizontal="center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wrapText="1"/>
    </xf>
    <xf numFmtId="0" fontId="15" fillId="12" borderId="2" xfId="2" applyFont="1" applyFill="1" applyBorder="1" applyAlignment="1">
      <alignment horizontal="center"/>
    </xf>
    <xf numFmtId="0" fontId="15" fillId="13" borderId="2" xfId="2" applyFont="1" applyFill="1" applyBorder="1" applyAlignment="1">
      <alignment horizontal="center"/>
    </xf>
    <xf numFmtId="0" fontId="15" fillId="14" borderId="2" xfId="2" applyFont="1" applyFill="1" applyBorder="1" applyAlignment="1">
      <alignment horizontal="center"/>
    </xf>
    <xf numFmtId="0" fontId="26" fillId="0" borderId="0" xfId="2" applyFont="1" applyAlignment="1">
      <alignment wrapText="1"/>
    </xf>
    <xf numFmtId="0" fontId="7" fillId="0" borderId="12" xfId="2" applyFill="1" applyBorder="1"/>
    <xf numFmtId="0" fontId="7" fillId="0" borderId="0" xfId="2" applyFill="1" applyBorder="1"/>
    <xf numFmtId="0" fontId="0" fillId="3" borderId="0" xfId="0" applyFill="1" applyBorder="1"/>
    <xf numFmtId="0" fontId="0" fillId="17" borderId="0" xfId="0" applyFill="1"/>
    <xf numFmtId="0" fontId="0" fillId="3" borderId="11" xfId="0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horizontal="left" vertical="top"/>
    </xf>
    <xf numFmtId="0" fontId="0" fillId="3" borderId="0" xfId="0" applyFill="1" applyBorder="1" applyAlignment="1">
      <alignment horizontal="center" vertical="top"/>
    </xf>
    <xf numFmtId="0" fontId="0" fillId="17" borderId="0" xfId="0" applyFill="1" applyAlignment="1">
      <alignment vertical="top"/>
    </xf>
    <xf numFmtId="0" fontId="0" fillId="3" borderId="11" xfId="0" applyFill="1" applyBorder="1"/>
    <xf numFmtId="0" fontId="28" fillId="3" borderId="4" xfId="0" applyFont="1" applyFill="1" applyBorder="1"/>
    <xf numFmtId="0" fontId="28" fillId="3" borderId="5" xfId="0" applyFont="1" applyFill="1" applyBorder="1" applyAlignment="1"/>
    <xf numFmtId="0" fontId="0" fillId="3" borderId="5" xfId="0" applyFill="1" applyBorder="1"/>
    <xf numFmtId="0" fontId="29" fillId="3" borderId="5" xfId="0" applyFont="1" applyFill="1" applyBorder="1" applyAlignment="1">
      <alignment horizontal="center"/>
    </xf>
    <xf numFmtId="0" fontId="0" fillId="16" borderId="5" xfId="0" applyFill="1" applyBorder="1"/>
    <xf numFmtId="0" fontId="0" fillId="0" borderId="5" xfId="0" applyBorder="1"/>
    <xf numFmtId="0" fontId="0" fillId="0" borderId="6" xfId="0" applyBorder="1"/>
    <xf numFmtId="0" fontId="0" fillId="16" borderId="0" xfId="0" applyFill="1" applyBorder="1" applyAlignment="1">
      <alignment vertical="top"/>
    </xf>
    <xf numFmtId="0" fontId="0" fillId="0" borderId="0" xfId="0" applyBorder="1"/>
    <xf numFmtId="0" fontId="0" fillId="0" borderId="12" xfId="0" applyBorder="1"/>
    <xf numFmtId="0" fontId="0" fillId="16" borderId="0" xfId="0" applyFill="1" applyBorder="1"/>
    <xf numFmtId="0" fontId="0" fillId="0" borderId="13" xfId="0" applyBorder="1"/>
    <xf numFmtId="0" fontId="0" fillId="3" borderId="7" xfId="0" applyFill="1" applyBorder="1"/>
    <xf numFmtId="0" fontId="0" fillId="0" borderId="7" xfId="0" applyBorder="1"/>
    <xf numFmtId="0" fontId="0" fillId="0" borderId="14" xfId="0" applyBorder="1"/>
    <xf numFmtId="0" fontId="0" fillId="0" borderId="10" xfId="0" applyBorder="1"/>
    <xf numFmtId="0" fontId="8" fillId="0" borderId="8" xfId="0" applyFont="1" applyBorder="1"/>
    <xf numFmtId="0" fontId="0" fillId="0" borderId="15" xfId="0" applyBorder="1"/>
    <xf numFmtId="0" fontId="0" fillId="0" borderId="16" xfId="0" applyBorder="1"/>
    <xf numFmtId="170" fontId="0" fillId="0" borderId="16" xfId="1" applyNumberFormat="1" applyFont="1" applyBorder="1"/>
    <xf numFmtId="0" fontId="0" fillId="0" borderId="17" xfId="0" applyBorder="1"/>
    <xf numFmtId="170" fontId="0" fillId="0" borderId="17" xfId="1" applyNumberFormat="1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3" fontId="0" fillId="0" borderId="17" xfId="1" applyNumberFormat="1" applyFont="1" applyBorder="1"/>
    <xf numFmtId="0" fontId="33" fillId="0" borderId="0" xfId="12" applyFont="1" applyAlignment="1">
      <alignment horizontal="center"/>
    </xf>
    <xf numFmtId="1" fontId="34" fillId="12" borderId="1" xfId="12" applyNumberFormat="1" applyFont="1" applyFill="1" applyBorder="1" applyAlignment="1">
      <alignment horizontal="center"/>
    </xf>
    <xf numFmtId="0" fontId="7" fillId="0" borderId="0" xfId="12" applyAlignment="1">
      <alignment horizontal="center"/>
    </xf>
    <xf numFmtId="0" fontId="34" fillId="0" borderId="0" xfId="12" applyFont="1" applyAlignment="1">
      <alignment horizontal="center"/>
    </xf>
    <xf numFmtId="14" fontId="34" fillId="0" borderId="0" xfId="12" applyNumberFormat="1" applyFont="1" applyAlignment="1">
      <alignment horizontal="center"/>
    </xf>
    <xf numFmtId="0" fontId="35" fillId="0" borderId="18" xfId="12" applyFont="1" applyFill="1" applyBorder="1" applyAlignment="1">
      <alignment horizontal="left"/>
    </xf>
    <xf numFmtId="0" fontId="35" fillId="0" borderId="20" xfId="12" applyFont="1" applyFill="1" applyBorder="1" applyAlignment="1">
      <alignment horizontal="left"/>
    </xf>
    <xf numFmtId="14" fontId="7" fillId="0" borderId="0" xfId="12" applyNumberFormat="1" applyAlignment="1">
      <alignment horizontal="center"/>
    </xf>
    <xf numFmtId="171" fontId="7" fillId="0" borderId="0" xfId="12" applyNumberFormat="1" applyAlignment="1">
      <alignment horizontal="center"/>
    </xf>
    <xf numFmtId="164" fontId="0" fillId="0" borderId="0" xfId="11" applyFont="1" applyAlignment="1">
      <alignment horizontal="left"/>
    </xf>
    <xf numFmtId="0" fontId="31" fillId="0" borderId="1" xfId="19" applyFont="1" applyBorder="1" applyAlignment="1">
      <alignment horizontal="left"/>
    </xf>
    <xf numFmtId="0" fontId="7" fillId="0" borderId="11" xfId="2" applyFill="1" applyBorder="1"/>
    <xf numFmtId="0" fontId="5" fillId="0" borderId="12" xfId="19" applyBorder="1"/>
    <xf numFmtId="0" fontId="5" fillId="0" borderId="11" xfId="19" applyBorder="1"/>
    <xf numFmtId="0" fontId="5" fillId="0" borderId="0" xfId="19" applyBorder="1"/>
    <xf numFmtId="0" fontId="8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left"/>
    </xf>
    <xf numFmtId="0" fontId="7" fillId="0" borderId="0" xfId="2" applyFill="1" applyBorder="1" applyAlignment="1">
      <alignment horizontal="center"/>
    </xf>
    <xf numFmtId="0" fontId="37" fillId="0" borderId="0" xfId="2" applyFont="1"/>
    <xf numFmtId="0" fontId="39" fillId="3" borderId="0" xfId="0" applyFont="1" applyFill="1" applyBorder="1" applyAlignment="1">
      <alignment horizontal="left" vertical="top"/>
    </xf>
    <xf numFmtId="0" fontId="2" fillId="0" borderId="0" xfId="28"/>
    <xf numFmtId="0" fontId="2" fillId="0" borderId="0" xfId="28" applyAlignment="1">
      <alignment wrapText="1"/>
    </xf>
    <xf numFmtId="0" fontId="3" fillId="0" borderId="9" xfId="19" applyFont="1" applyBorder="1"/>
    <xf numFmtId="0" fontId="5" fillId="0" borderId="9" xfId="19" applyBorder="1"/>
    <xf numFmtId="0" fontId="5" fillId="0" borderId="10" xfId="19" applyBorder="1"/>
    <xf numFmtId="0" fontId="54" fillId="0" borderId="0" xfId="0" applyFont="1"/>
    <xf numFmtId="0" fontId="24" fillId="0" borderId="0" xfId="2" applyFont="1" applyAlignment="1">
      <alignment horizontal="center" wrapText="1"/>
    </xf>
    <xf numFmtId="0" fontId="59" fillId="0" borderId="0" xfId="2" applyFont="1" applyAlignment="1">
      <alignment horizontal="center" wrapText="1"/>
    </xf>
    <xf numFmtId="0" fontId="25" fillId="0" borderId="0" xfId="2" applyFont="1" applyAlignment="1">
      <alignment horizontal="center" wrapText="1"/>
    </xf>
    <xf numFmtId="0" fontId="2" fillId="23" borderId="30" xfId="12" applyNumberFormat="1" applyFont="1" applyFill="1" applyBorder="1" applyAlignment="1">
      <alignment horizontal="center"/>
    </xf>
    <xf numFmtId="0" fontId="2" fillId="24" borderId="31" xfId="12" applyNumberFormat="1" applyFont="1" applyFill="1" applyBorder="1" applyAlignment="1">
      <alignment horizontal="center"/>
    </xf>
    <xf numFmtId="0" fontId="2" fillId="23" borderId="31" xfId="12" applyNumberFormat="1" applyFont="1" applyFill="1" applyBorder="1" applyAlignment="1">
      <alignment horizontal="center"/>
    </xf>
    <xf numFmtId="0" fontId="2" fillId="23" borderId="19" xfId="12" applyNumberFormat="1" applyFont="1" applyFill="1" applyBorder="1" applyAlignment="1">
      <alignment horizontal="center"/>
    </xf>
    <xf numFmtId="14" fontId="2" fillId="23" borderId="18" xfId="12" applyNumberFormat="1" applyFont="1" applyFill="1" applyBorder="1" applyAlignment="1">
      <alignment horizontal="center"/>
    </xf>
    <xf numFmtId="14" fontId="2" fillId="24" borderId="2" xfId="12" applyNumberFormat="1" applyFont="1" applyFill="1" applyBorder="1" applyAlignment="1">
      <alignment horizontal="center"/>
    </xf>
    <xf numFmtId="14" fontId="2" fillId="23" borderId="2" xfId="12" applyNumberFormat="1" applyFont="1" applyFill="1" applyBorder="1" applyAlignment="1">
      <alignment horizontal="center"/>
    </xf>
    <xf numFmtId="14" fontId="2" fillId="23" borderId="32" xfId="12" applyNumberFormat="1" applyFont="1" applyFill="1" applyBorder="1" applyAlignment="1">
      <alignment horizontal="center"/>
    </xf>
    <xf numFmtId="0" fontId="2" fillId="23" borderId="18" xfId="12" applyNumberFormat="1" applyFont="1" applyFill="1" applyBorder="1" applyAlignment="1">
      <alignment horizontal="left"/>
    </xf>
    <xf numFmtId="0" fontId="2" fillId="24" borderId="2" xfId="12" applyNumberFormat="1" applyFont="1" applyFill="1" applyBorder="1" applyAlignment="1">
      <alignment horizontal="left"/>
    </xf>
    <xf numFmtId="0" fontId="2" fillId="23" borderId="2" xfId="12" applyNumberFormat="1" applyFont="1" applyFill="1" applyBorder="1" applyAlignment="1">
      <alignment horizontal="left"/>
    </xf>
    <xf numFmtId="0" fontId="2" fillId="23" borderId="32" xfId="12" applyNumberFormat="1" applyFont="1" applyFill="1" applyBorder="1" applyAlignment="1">
      <alignment horizontal="left"/>
    </xf>
    <xf numFmtId="0" fontId="2" fillId="23" borderId="18" xfId="12" applyNumberFormat="1" applyFont="1" applyFill="1" applyBorder="1" applyAlignment="1">
      <alignment horizontal="center"/>
    </xf>
    <xf numFmtId="0" fontId="2" fillId="24" borderId="2" xfId="12" applyNumberFormat="1" applyFont="1" applyFill="1" applyBorder="1" applyAlignment="1">
      <alignment horizontal="center"/>
    </xf>
    <xf numFmtId="0" fontId="2" fillId="23" borderId="2" xfId="12" applyNumberFormat="1" applyFont="1" applyFill="1" applyBorder="1" applyAlignment="1">
      <alignment horizontal="center"/>
    </xf>
    <xf numFmtId="0" fontId="2" fillId="23" borderId="32" xfId="12" applyNumberFormat="1" applyFont="1" applyFill="1" applyBorder="1" applyAlignment="1">
      <alignment horizontal="center"/>
    </xf>
    <xf numFmtId="171" fontId="2" fillId="23" borderId="18" xfId="12" applyNumberFormat="1" applyFont="1" applyFill="1" applyBorder="1" applyAlignment="1">
      <alignment horizontal="center"/>
    </xf>
    <xf numFmtId="171" fontId="2" fillId="24" borderId="2" xfId="12" applyNumberFormat="1" applyFont="1" applyFill="1" applyBorder="1" applyAlignment="1">
      <alignment horizontal="center"/>
    </xf>
    <xf numFmtId="171" fontId="2" fillId="23" borderId="2" xfId="12" applyNumberFormat="1" applyFont="1" applyFill="1" applyBorder="1" applyAlignment="1">
      <alignment horizontal="center"/>
    </xf>
    <xf numFmtId="171" fontId="2" fillId="23" borderId="32" xfId="12" applyNumberFormat="1" applyFont="1" applyFill="1" applyBorder="1" applyAlignment="1">
      <alignment horizontal="center"/>
    </xf>
    <xf numFmtId="164" fontId="2" fillId="23" borderId="20" xfId="11" applyNumberFormat="1" applyFont="1" applyFill="1" applyBorder="1" applyAlignment="1">
      <alignment horizontal="left"/>
    </xf>
    <xf numFmtId="164" fontId="2" fillId="24" borderId="33" xfId="11" applyNumberFormat="1" applyFont="1" applyFill="1" applyBorder="1" applyAlignment="1">
      <alignment horizontal="left"/>
    </xf>
    <xf numFmtId="164" fontId="2" fillId="23" borderId="33" xfId="11" applyNumberFormat="1" applyFont="1" applyFill="1" applyBorder="1" applyAlignment="1">
      <alignment horizontal="left"/>
    </xf>
    <xf numFmtId="164" fontId="2" fillId="23" borderId="34" xfId="11" applyNumberFormat="1" applyFont="1" applyFill="1" applyBorder="1" applyAlignment="1">
      <alignment horizontal="left"/>
    </xf>
    <xf numFmtId="0" fontId="61" fillId="0" borderId="35" xfId="0" applyFont="1" applyBorder="1"/>
    <xf numFmtId="0" fontId="61" fillId="0" borderId="36" xfId="0" applyFont="1" applyBorder="1"/>
    <xf numFmtId="0" fontId="62" fillId="22" borderId="37" xfId="0" applyFont="1" applyFill="1" applyBorder="1"/>
    <xf numFmtId="14" fontId="62" fillId="22" borderId="37" xfId="0" applyNumberFormat="1" applyFont="1" applyFill="1" applyBorder="1"/>
    <xf numFmtId="166" fontId="62" fillId="22" borderId="38" xfId="18" applyNumberFormat="1" applyFont="1" applyFill="1" applyBorder="1"/>
    <xf numFmtId="0" fontId="62" fillId="0" borderId="35" xfId="0" applyFont="1" applyBorder="1"/>
    <xf numFmtId="14" fontId="62" fillId="0" borderId="35" xfId="0" applyNumberFormat="1" applyFont="1" applyBorder="1"/>
    <xf numFmtId="166" fontId="62" fillId="0" borderId="36" xfId="18" applyNumberFormat="1" applyFont="1" applyBorder="1"/>
    <xf numFmtId="0" fontId="62" fillId="22" borderId="35" xfId="0" applyFont="1" applyFill="1" applyBorder="1"/>
    <xf numFmtId="14" fontId="62" fillId="22" borderId="35" xfId="0" applyNumberFormat="1" applyFont="1" applyFill="1" applyBorder="1"/>
    <xf numFmtId="166" fontId="62" fillId="22" borderId="36" xfId="18" applyNumberFormat="1" applyFont="1" applyFill="1" applyBorder="1"/>
    <xf numFmtId="0" fontId="62" fillId="22" borderId="39" xfId="0" applyFont="1" applyFill="1" applyBorder="1"/>
    <xf numFmtId="14" fontId="62" fillId="22" borderId="39" xfId="0" applyNumberFormat="1" applyFont="1" applyFill="1" applyBorder="1"/>
    <xf numFmtId="166" fontId="62" fillId="22" borderId="29" xfId="18" applyNumberFormat="1" applyFont="1" applyFill="1" applyBorder="1"/>
    <xf numFmtId="0" fontId="7" fillId="0" borderId="0" xfId="12" applyProtection="1">
      <protection locked="0"/>
    </xf>
    <xf numFmtId="0" fontId="7" fillId="27" borderId="40" xfId="12" applyFill="1" applyBorder="1" applyProtection="1">
      <protection locked="0"/>
    </xf>
    <xf numFmtId="0" fontId="63" fillId="28" borderId="41" xfId="12" applyFont="1" applyFill="1" applyBorder="1" applyAlignment="1" applyProtection="1">
      <alignment horizontal="center"/>
      <protection locked="0"/>
    </xf>
    <xf numFmtId="0" fontId="64" fillId="15" borderId="1" xfId="12" applyFont="1" applyFill="1" applyBorder="1" applyAlignment="1" applyProtection="1">
      <alignment horizontal="right"/>
      <protection locked="0"/>
    </xf>
    <xf numFmtId="0" fontId="7" fillId="27" borderId="0" xfId="12" applyFill="1" applyBorder="1" applyProtection="1">
      <protection locked="0"/>
    </xf>
    <xf numFmtId="0" fontId="65" fillId="5" borderId="1" xfId="12" applyFont="1" applyFill="1" applyBorder="1" applyAlignment="1" applyProtection="1">
      <alignment horizontal="center"/>
      <protection locked="0"/>
    </xf>
    <xf numFmtId="0" fontId="66" fillId="29" borderId="42" xfId="12" applyFont="1" applyFill="1" applyBorder="1" applyAlignment="1" applyProtection="1">
      <alignment horizontal="center" vertical="center"/>
      <protection locked="0"/>
    </xf>
    <xf numFmtId="0" fontId="66" fillId="0" borderId="42" xfId="12" applyFont="1" applyBorder="1" applyAlignment="1" applyProtection="1">
      <alignment vertical="center"/>
      <protection locked="0"/>
    </xf>
    <xf numFmtId="0" fontId="66" fillId="0" borderId="42" xfId="12" applyFont="1" applyBorder="1" applyAlignment="1" applyProtection="1">
      <alignment horizontal="center" vertical="center"/>
      <protection locked="0"/>
    </xf>
    <xf numFmtId="2" fontId="66" fillId="0" borderId="42" xfId="12" applyNumberFormat="1" applyFont="1" applyBorder="1" applyAlignment="1" applyProtection="1">
      <alignment horizontal="center" vertical="center"/>
      <protection locked="0"/>
    </xf>
    <xf numFmtId="0" fontId="7" fillId="27" borderId="0" xfId="12" applyFill="1" applyBorder="1" applyAlignment="1" applyProtection="1">
      <alignment horizontal="right"/>
      <protection locked="0"/>
    </xf>
    <xf numFmtId="0" fontId="66" fillId="29" borderId="2" xfId="12" applyFont="1" applyFill="1" applyBorder="1" applyAlignment="1" applyProtection="1">
      <alignment horizontal="center" vertical="center"/>
      <protection locked="0"/>
    </xf>
    <xf numFmtId="0" fontId="66" fillId="0" borderId="2" xfId="12" applyFont="1" applyBorder="1" applyAlignment="1" applyProtection="1">
      <alignment vertical="center"/>
      <protection locked="0"/>
    </xf>
    <xf numFmtId="0" fontId="66" fillId="0" borderId="2" xfId="12" applyFont="1" applyBorder="1" applyAlignment="1" applyProtection="1">
      <alignment horizontal="center" vertical="center"/>
      <protection locked="0"/>
    </xf>
    <xf numFmtId="2" fontId="66" fillId="0" borderId="2" xfId="12" applyNumberFormat="1" applyFont="1" applyBorder="1" applyAlignment="1" applyProtection="1">
      <alignment horizontal="center" vertical="center"/>
      <protection locked="0"/>
    </xf>
    <xf numFmtId="0" fontId="8" fillId="0" borderId="2" xfId="2" applyFont="1" applyFill="1" applyBorder="1" applyAlignment="1">
      <alignment horizontal="center"/>
    </xf>
    <xf numFmtId="0" fontId="7" fillId="0" borderId="2" xfId="2" applyFill="1" applyBorder="1" applyAlignment="1">
      <alignment horizontal="center"/>
    </xf>
    <xf numFmtId="0" fontId="7" fillId="0" borderId="2" xfId="2" applyBorder="1" applyAlignment="1">
      <alignment horizontal="center"/>
    </xf>
    <xf numFmtId="0" fontId="22" fillId="29" borderId="2" xfId="2" applyFont="1" applyFill="1" applyBorder="1" applyAlignment="1">
      <alignment horizontal="right"/>
    </xf>
    <xf numFmtId="0" fontId="7" fillId="0" borderId="2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2" fillId="0" borderId="0" xfId="29"/>
    <xf numFmtId="0" fontId="16" fillId="0" borderId="0" xfId="24" applyFont="1" applyFill="1" applyBorder="1" applyAlignment="1">
      <alignment horizontal="center"/>
    </xf>
    <xf numFmtId="0" fontId="68" fillId="26" borderId="1" xfId="27" applyFont="1" applyFill="1" applyBorder="1" applyAlignment="1">
      <alignment horizontal="center" vertical="center"/>
    </xf>
    <xf numFmtId="0" fontId="22" fillId="26" borderId="1" xfId="27" applyFont="1" applyFill="1" applyBorder="1" applyAlignment="1">
      <alignment horizontal="center"/>
    </xf>
    <xf numFmtId="44" fontId="2" fillId="9" borderId="46" xfId="25" applyNumberFormat="1" applyFill="1" applyBorder="1"/>
    <xf numFmtId="172" fontId="2" fillId="9" borderId="46" xfId="25" applyNumberFormat="1" applyFill="1" applyBorder="1"/>
    <xf numFmtId="44" fontId="2" fillId="9" borderId="47" xfId="26" applyNumberFormat="1" applyFill="1" applyBorder="1"/>
    <xf numFmtId="9" fontId="12" fillId="9" borderId="47" xfId="14" applyFill="1" applyBorder="1"/>
    <xf numFmtId="44" fontId="2" fillId="9" borderId="47" xfId="25" applyNumberFormat="1" applyFill="1" applyBorder="1"/>
    <xf numFmtId="172" fontId="2" fillId="9" borderId="47" xfId="25" applyNumberFormat="1" applyFill="1" applyBorder="1"/>
    <xf numFmtId="44" fontId="2" fillId="9" borderId="48" xfId="26" applyNumberFormat="1" applyFill="1" applyBorder="1"/>
    <xf numFmtId="9" fontId="12" fillId="9" borderId="48" xfId="14" applyFill="1" applyBorder="1"/>
    <xf numFmtId="0" fontId="69" fillId="0" borderId="0" xfId="2" applyFont="1"/>
    <xf numFmtId="0" fontId="8" fillId="3" borderId="55" xfId="2" quotePrefix="1" applyFont="1" applyFill="1" applyBorder="1" applyAlignment="1">
      <alignment horizontal="right" vertical="center" indent="1"/>
    </xf>
    <xf numFmtId="0" fontId="71" fillId="3" borderId="56" xfId="2" applyFont="1" applyFill="1" applyBorder="1" applyAlignment="1">
      <alignment horizontal="right"/>
    </xf>
    <xf numFmtId="0" fontId="8" fillId="3" borderId="57" xfId="2" applyFont="1" applyFill="1" applyBorder="1" applyAlignment="1">
      <alignment horizontal="right" vertical="center" indent="1"/>
    </xf>
    <xf numFmtId="0" fontId="8" fillId="3" borderId="59" xfId="2" applyFont="1" applyFill="1" applyBorder="1" applyAlignment="1">
      <alignment horizontal="right" vertical="center" indent="1"/>
    </xf>
    <xf numFmtId="0" fontId="8" fillId="30" borderId="2" xfId="2" quotePrefix="1" applyFont="1" applyFill="1" applyBorder="1" applyAlignment="1">
      <alignment horizontal="center" vertical="center"/>
    </xf>
    <xf numFmtId="0" fontId="7" fillId="27" borderId="2" xfId="2" applyFont="1" applyFill="1" applyBorder="1" applyAlignment="1"/>
    <xf numFmtId="0" fontId="8" fillId="30" borderId="2" xfId="2" applyFont="1" applyFill="1" applyBorder="1" applyAlignment="1">
      <alignment horizontal="center" vertical="center"/>
    </xf>
    <xf numFmtId="0" fontId="7" fillId="27" borderId="2" xfId="2" applyFill="1" applyBorder="1"/>
    <xf numFmtId="0" fontId="7" fillId="27" borderId="2" xfId="2" applyFill="1" applyBorder="1" applyAlignment="1"/>
    <xf numFmtId="0" fontId="8" fillId="27" borderId="2" xfId="2" applyFont="1" applyFill="1" applyBorder="1" applyAlignment="1"/>
    <xf numFmtId="0" fontId="7" fillId="27" borderId="2" xfId="2" applyNumberFormat="1" applyFill="1" applyBorder="1" applyAlignment="1">
      <alignment horizontal="center"/>
    </xf>
    <xf numFmtId="14" fontId="7" fillId="27" borderId="2" xfId="2" applyNumberFormat="1" applyFill="1" applyBorder="1" applyAlignment="1">
      <alignment horizontal="center"/>
    </xf>
    <xf numFmtId="164" fontId="7" fillId="27" borderId="2" xfId="1" applyNumberFormat="1" applyFont="1" applyFill="1" applyBorder="1" applyAlignment="1"/>
    <xf numFmtId="44" fontId="2" fillId="0" borderId="0" xfId="29" applyNumberFormat="1"/>
    <xf numFmtId="44" fontId="2" fillId="3" borderId="47" xfId="26" applyNumberFormat="1" applyFill="1" applyBorder="1"/>
    <xf numFmtId="44" fontId="2" fillId="3" borderId="47" xfId="25" applyNumberFormat="1" applyFill="1" applyBorder="1"/>
    <xf numFmtId="44" fontId="2" fillId="3" borderId="48" xfId="26" applyNumberFormat="1" applyFill="1" applyBorder="1"/>
    <xf numFmtId="172" fontId="2" fillId="3" borderId="46" xfId="25" applyNumberFormat="1" applyFill="1" applyBorder="1"/>
    <xf numFmtId="0" fontId="2" fillId="25" borderId="62" xfId="26" applyFill="1" applyBorder="1"/>
    <xf numFmtId="0" fontId="0" fillId="25" borderId="62" xfId="25" applyFont="1" applyFill="1" applyBorder="1"/>
    <xf numFmtId="0" fontId="0" fillId="25" borderId="63" xfId="26" applyFont="1" applyFill="1" applyBorder="1"/>
    <xf numFmtId="44" fontId="2" fillId="3" borderId="44" xfId="26" applyNumberFormat="1" applyFill="1" applyBorder="1"/>
    <xf numFmtId="44" fontId="2" fillId="3" borderId="44" xfId="25" applyNumberFormat="1" applyFill="1" applyBorder="1"/>
    <xf numFmtId="44" fontId="2" fillId="3" borderId="64" xfId="26" applyNumberFormat="1" applyFill="1" applyBorder="1"/>
    <xf numFmtId="0" fontId="7" fillId="0" borderId="0" xfId="2" applyAlignment="1">
      <alignment horizontal="center"/>
    </xf>
    <xf numFmtId="0" fontId="0" fillId="0" borderId="0" xfId="0" applyAlignment="1">
      <alignment horizontal="center"/>
    </xf>
    <xf numFmtId="0" fontId="67" fillId="31" borderId="8" xfId="2" applyFont="1" applyFill="1" applyBorder="1" applyAlignment="1">
      <alignment horizontal="center"/>
    </xf>
    <xf numFmtId="0" fontId="67" fillId="31" borderId="49" xfId="2" applyFont="1" applyFill="1" applyBorder="1" applyAlignment="1">
      <alignment horizontal="center"/>
    </xf>
    <xf numFmtId="0" fontId="67" fillId="31" borderId="50" xfId="2" applyFont="1" applyFill="1" applyBorder="1" applyAlignment="1">
      <alignment horizontal="center"/>
    </xf>
    <xf numFmtId="0" fontId="7" fillId="0" borderId="2" xfId="35" applyBorder="1">
      <alignment vertical="center"/>
    </xf>
    <xf numFmtId="165" fontId="7" fillId="0" borderId="2" xfId="1" applyBorder="1" applyAlignment="1">
      <alignment vertical="center"/>
    </xf>
    <xf numFmtId="0" fontId="7" fillId="0" borderId="2" xfId="35" applyBorder="1" applyAlignment="1">
      <alignment horizontal="center" vertical="center"/>
    </xf>
    <xf numFmtId="0" fontId="8" fillId="29" borderId="2" xfId="0" applyFont="1" applyFill="1" applyBorder="1" applyAlignment="1">
      <alignment horizontal="right"/>
    </xf>
    <xf numFmtId="0" fontId="72" fillId="33" borderId="2" xfId="0" applyFont="1" applyFill="1" applyBorder="1" applyAlignment="1">
      <alignment horizontal="right"/>
    </xf>
    <xf numFmtId="0" fontId="72" fillId="33" borderId="42" xfId="0" applyFont="1" applyFill="1" applyBorder="1" applyAlignment="1">
      <alignment horizontal="right"/>
    </xf>
    <xf numFmtId="0" fontId="7" fillId="0" borderId="42" xfId="35" applyBorder="1">
      <alignment vertical="center"/>
    </xf>
    <xf numFmtId="0" fontId="30" fillId="0" borderId="0" xfId="29" applyFont="1"/>
    <xf numFmtId="0" fontId="73" fillId="0" borderId="0" xfId="12" applyFont="1" applyAlignment="1">
      <alignment horizontal="center"/>
    </xf>
    <xf numFmtId="0" fontId="34" fillId="0" borderId="19" xfId="12" applyNumberFormat="1" applyFont="1" applyFill="1" applyBorder="1" applyAlignment="1">
      <alignment horizontal="center"/>
    </xf>
    <xf numFmtId="0" fontId="35" fillId="0" borderId="30" xfId="12" applyFont="1" applyFill="1" applyBorder="1" applyAlignment="1">
      <alignment horizontal="left"/>
    </xf>
    <xf numFmtId="0" fontId="60" fillId="36" borderId="4" xfId="12" applyNumberFormat="1" applyFont="1" applyFill="1" applyBorder="1" applyAlignment="1">
      <alignment horizontal="right"/>
    </xf>
    <xf numFmtId="0" fontId="60" fillId="36" borderId="8" xfId="12" applyNumberFormat="1" applyFont="1" applyFill="1" applyBorder="1" applyAlignment="1">
      <alignment horizontal="right"/>
    </xf>
    <xf numFmtId="0" fontId="60" fillId="37" borderId="1" xfId="12" applyNumberFormat="1" applyFont="1" applyFill="1" applyBorder="1" applyAlignment="1">
      <alignment horizontal="right"/>
    </xf>
    <xf numFmtId="0" fontId="2" fillId="23" borderId="61" xfId="12" applyNumberFormat="1" applyFont="1" applyFill="1" applyBorder="1" applyAlignment="1">
      <alignment horizontal="center"/>
    </xf>
    <xf numFmtId="14" fontId="2" fillId="23" borderId="47" xfId="12" applyNumberFormat="1" applyFont="1" applyFill="1" applyBorder="1" applyAlignment="1">
      <alignment horizontal="center"/>
    </xf>
    <xf numFmtId="0" fontId="74" fillId="0" borderId="0" xfId="2" applyFont="1"/>
    <xf numFmtId="0" fontId="38" fillId="0" borderId="0" xfId="2" applyFont="1" applyAlignment="1">
      <alignment vertical="center"/>
    </xf>
    <xf numFmtId="0" fontId="37" fillId="3" borderId="58" xfId="2" applyFont="1" applyFill="1" applyBorder="1" applyAlignment="1">
      <alignment horizontal="right"/>
    </xf>
    <xf numFmtId="0" fontId="37" fillId="3" borderId="60" xfId="2" applyFont="1" applyFill="1" applyBorder="1" applyAlignment="1">
      <alignment horizontal="right"/>
    </xf>
    <xf numFmtId="0" fontId="76" fillId="0" borderId="0" xfId="0" applyFont="1"/>
    <xf numFmtId="0" fontId="1" fillId="0" borderId="0" xfId="28" applyFont="1"/>
    <xf numFmtId="0" fontId="7" fillId="0" borderId="0" xfId="0" applyFont="1"/>
    <xf numFmtId="0" fontId="8" fillId="0" borderId="0" xfId="0" applyFont="1"/>
    <xf numFmtId="171" fontId="2" fillId="23" borderId="47" xfId="12" applyNumberFormat="1" applyFont="1" applyFill="1" applyBorder="1" applyAlignment="1">
      <alignment horizontal="center"/>
    </xf>
    <xf numFmtId="174" fontId="2" fillId="23" borderId="47" xfId="12" applyNumberFormat="1" applyFont="1" applyFill="1" applyBorder="1" applyAlignment="1">
      <alignment horizontal="center"/>
    </xf>
    <xf numFmtId="174" fontId="65" fillId="5" borderId="1" xfId="12" applyNumberFormat="1" applyFont="1" applyFill="1" applyBorder="1" applyAlignment="1" applyProtection="1">
      <alignment horizontal="center"/>
      <protection locked="0"/>
    </xf>
    <xf numFmtId="4" fontId="7" fillId="0" borderId="2" xfId="18" applyNumberFormat="1" applyFont="1" applyBorder="1" applyAlignment="1">
      <alignment vertical="center"/>
    </xf>
    <xf numFmtId="0" fontId="45" fillId="0" borderId="8" xfId="28" applyFont="1" applyBorder="1" applyAlignment="1">
      <alignment horizontal="center"/>
    </xf>
    <xf numFmtId="0" fontId="45" fillId="0" borderId="9" xfId="28" applyFont="1" applyBorder="1" applyAlignment="1">
      <alignment horizontal="center"/>
    </xf>
    <xf numFmtId="0" fontId="45" fillId="0" borderId="10" xfId="28" applyFont="1" applyBorder="1" applyAlignment="1">
      <alignment horizontal="center"/>
    </xf>
    <xf numFmtId="0" fontId="35" fillId="0" borderId="0" xfId="28" applyFont="1" applyAlignment="1">
      <alignment horizontal="center" vertical="center"/>
    </xf>
    <xf numFmtId="0" fontId="45" fillId="0" borderId="0" xfId="28" applyFont="1" applyAlignment="1">
      <alignment horizontal="center"/>
    </xf>
    <xf numFmtId="0" fontId="50" fillId="0" borderId="0" xfId="28" applyFont="1" applyAlignment="1">
      <alignment horizontal="center"/>
    </xf>
    <xf numFmtId="0" fontId="51" fillId="0" borderId="0" xfId="28" applyFont="1" applyAlignment="1">
      <alignment horizontal="center" vertical="center" wrapText="1"/>
    </xf>
    <xf numFmtId="0" fontId="52" fillId="0" borderId="0" xfId="28" applyFont="1" applyAlignment="1">
      <alignment horizontal="left" vertical="center" wrapText="1"/>
    </xf>
    <xf numFmtId="0" fontId="55" fillId="0" borderId="0" xfId="2" applyFont="1" applyFill="1" applyAlignment="1">
      <alignment horizontal="left"/>
    </xf>
    <xf numFmtId="0" fontId="16" fillId="2" borderId="2" xfId="2" applyFont="1" applyFill="1" applyBorder="1" applyAlignment="1">
      <alignment horizontal="center"/>
    </xf>
    <xf numFmtId="0" fontId="22" fillId="34" borderId="2" xfId="2" applyFont="1" applyFill="1" applyBorder="1" applyAlignment="1">
      <alignment horizontal="center"/>
    </xf>
    <xf numFmtId="0" fontId="13" fillId="0" borderId="4" xfId="2" applyFont="1" applyFill="1" applyBorder="1" applyAlignment="1">
      <alignment horizontal="center"/>
    </xf>
    <xf numFmtId="0" fontId="13" fillId="0" borderId="5" xfId="2" applyFont="1" applyFill="1" applyBorder="1" applyAlignment="1">
      <alignment horizontal="center"/>
    </xf>
    <xf numFmtId="0" fontId="13" fillId="0" borderId="6" xfId="2" applyFont="1" applyFill="1" applyBorder="1" applyAlignment="1">
      <alignment horizontal="center"/>
    </xf>
    <xf numFmtId="0" fontId="40" fillId="0" borderId="8" xfId="19" applyFont="1" applyBorder="1" applyAlignment="1">
      <alignment horizontal="left"/>
    </xf>
    <xf numFmtId="0" fontId="40" fillId="0" borderId="9" xfId="19" applyFont="1" applyBorder="1" applyAlignment="1">
      <alignment horizontal="left"/>
    </xf>
    <xf numFmtId="0" fontId="22" fillId="6" borderId="8" xfId="2" applyFont="1" applyFill="1" applyBorder="1" applyAlignment="1">
      <alignment horizontal="center"/>
    </xf>
    <xf numFmtId="0" fontId="22" fillId="6" borderId="9" xfId="2" applyFont="1" applyFill="1" applyBorder="1" applyAlignment="1">
      <alignment horizontal="center"/>
    </xf>
    <xf numFmtId="0" fontId="22" fillId="6" borderId="10" xfId="2" applyFont="1" applyFill="1" applyBorder="1" applyAlignment="1">
      <alignment horizontal="center"/>
    </xf>
    <xf numFmtId="0" fontId="40" fillId="0" borderId="27" xfId="19" applyFont="1" applyBorder="1" applyAlignment="1">
      <alignment horizontal="right"/>
    </xf>
    <xf numFmtId="0" fontId="40" fillId="0" borderId="28" xfId="19" applyFont="1" applyBorder="1" applyAlignment="1">
      <alignment horizontal="right"/>
    </xf>
    <xf numFmtId="0" fontId="3" fillId="0" borderId="25" xfId="19" applyFont="1" applyBorder="1" applyAlignment="1">
      <alignment horizontal="left"/>
    </xf>
    <xf numFmtId="0" fontId="5" fillId="0" borderId="26" xfId="19" applyBorder="1" applyAlignment="1">
      <alignment horizontal="left"/>
    </xf>
    <xf numFmtId="0" fontId="5" fillId="0" borderId="24" xfId="19" applyBorder="1" applyAlignment="1">
      <alignment horizontal="left"/>
    </xf>
    <xf numFmtId="0" fontId="5" fillId="0" borderId="8" xfId="19" applyBorder="1" applyAlignment="1">
      <alignment horizontal="center"/>
    </xf>
    <xf numFmtId="0" fontId="5" fillId="0" borderId="9" xfId="19" applyBorder="1" applyAlignment="1">
      <alignment horizontal="center"/>
    </xf>
    <xf numFmtId="0" fontId="5" fillId="0" borderId="10" xfId="19" applyBorder="1" applyAlignment="1">
      <alignment horizontal="center"/>
    </xf>
    <xf numFmtId="0" fontId="32" fillId="15" borderId="21" xfId="19" applyFont="1" applyFill="1" applyBorder="1" applyAlignment="1">
      <alignment horizontal="center"/>
    </xf>
    <xf numFmtId="0" fontId="32" fillId="15" borderId="22" xfId="19" applyFont="1" applyFill="1" applyBorder="1" applyAlignment="1">
      <alignment horizontal="center"/>
    </xf>
    <xf numFmtId="0" fontId="32" fillId="15" borderId="23" xfId="19" applyFont="1" applyFill="1" applyBorder="1" applyAlignment="1">
      <alignment horizontal="center"/>
    </xf>
    <xf numFmtId="0" fontId="75" fillId="0" borderId="67" xfId="2" applyFont="1" applyBorder="1" applyAlignment="1">
      <alignment horizontal="center" vertical="center"/>
    </xf>
    <xf numFmtId="0" fontId="75" fillId="0" borderId="0" xfId="2" applyFont="1" applyAlignment="1">
      <alignment horizontal="center" vertical="center"/>
    </xf>
    <xf numFmtId="0" fontId="16" fillId="7" borderId="0" xfId="2" applyFont="1" applyFill="1" applyAlignment="1">
      <alignment horizontal="center"/>
    </xf>
    <xf numFmtId="0" fontId="15" fillId="9" borderId="0" xfId="2" applyFont="1" applyFill="1" applyAlignment="1">
      <alignment horizontal="left"/>
    </xf>
    <xf numFmtId="0" fontId="17" fillId="0" borderId="0" xfId="2" applyFont="1" applyAlignment="1">
      <alignment horizontal="center" wrapText="1"/>
    </xf>
    <xf numFmtId="0" fontId="43" fillId="35" borderId="8" xfId="28" applyFont="1" applyFill="1" applyBorder="1" applyAlignment="1">
      <alignment horizontal="right"/>
    </xf>
    <xf numFmtId="0" fontId="43" fillId="35" borderId="9" xfId="28" applyFont="1" applyFill="1" applyBorder="1" applyAlignment="1">
      <alignment horizontal="right"/>
    </xf>
    <xf numFmtId="0" fontId="22" fillId="12" borderId="43" xfId="2" applyFont="1" applyFill="1" applyBorder="1" applyAlignment="1">
      <alignment horizontal="center"/>
    </xf>
    <xf numFmtId="0" fontId="22" fillId="12" borderId="44" xfId="2" applyFont="1" applyFill="1" applyBorder="1" applyAlignment="1">
      <alignment horizontal="center"/>
    </xf>
    <xf numFmtId="0" fontId="22" fillId="12" borderId="45" xfId="2" applyFont="1" applyFill="1" applyBorder="1" applyAlignment="1">
      <alignment horizontal="center"/>
    </xf>
    <xf numFmtId="0" fontId="16" fillId="32" borderId="4" xfId="24" applyFont="1" applyFill="1" applyBorder="1" applyAlignment="1">
      <alignment horizontal="center" vertical="center"/>
    </xf>
    <xf numFmtId="0" fontId="16" fillId="32" borderId="5" xfId="24" applyFont="1" applyFill="1" applyBorder="1" applyAlignment="1">
      <alignment horizontal="center" vertical="center"/>
    </xf>
    <xf numFmtId="0" fontId="16" fillId="32" borderId="6" xfId="24" applyFont="1" applyFill="1" applyBorder="1" applyAlignment="1">
      <alignment horizontal="center" vertical="center"/>
    </xf>
    <xf numFmtId="0" fontId="16" fillId="32" borderId="11" xfId="24" applyFont="1" applyFill="1" applyBorder="1" applyAlignment="1">
      <alignment horizontal="center" vertical="center"/>
    </xf>
    <xf numFmtId="0" fontId="16" fillId="32" borderId="0" xfId="24" applyFont="1" applyFill="1" applyBorder="1" applyAlignment="1">
      <alignment horizontal="center" vertical="center"/>
    </xf>
    <xf numFmtId="0" fontId="16" fillId="32" borderId="12" xfId="24" applyFont="1" applyFill="1" applyBorder="1" applyAlignment="1">
      <alignment horizontal="center" vertical="center"/>
    </xf>
    <xf numFmtId="0" fontId="22" fillId="12" borderId="8" xfId="24" applyFont="1" applyFill="1" applyBorder="1" applyAlignment="1">
      <alignment horizontal="center" vertical="center"/>
    </xf>
    <xf numFmtId="0" fontId="22" fillId="12" borderId="9" xfId="24" applyFont="1" applyFill="1" applyBorder="1" applyAlignment="1">
      <alignment horizontal="center" vertical="center"/>
    </xf>
    <xf numFmtId="0" fontId="22" fillId="12" borderId="10" xfId="24" applyFont="1" applyFill="1" applyBorder="1" applyAlignment="1">
      <alignment horizontal="center" vertical="center"/>
    </xf>
    <xf numFmtId="0" fontId="22" fillId="26" borderId="8" xfId="24" applyFont="1" applyFill="1" applyBorder="1" applyAlignment="1">
      <alignment horizontal="center"/>
    </xf>
    <xf numFmtId="0" fontId="22" fillId="26" borderId="10" xfId="24" applyFont="1" applyFill="1" applyBorder="1" applyAlignment="1">
      <alignment horizontal="center"/>
    </xf>
    <xf numFmtId="0" fontId="70" fillId="3" borderId="51" xfId="2" applyFont="1" applyFill="1" applyBorder="1" applyAlignment="1">
      <alignment horizontal="center" vertical="center"/>
    </xf>
    <xf numFmtId="0" fontId="70" fillId="3" borderId="52" xfId="2" applyFont="1" applyFill="1" applyBorder="1" applyAlignment="1">
      <alignment horizontal="center" vertical="center"/>
    </xf>
    <xf numFmtId="0" fontId="70" fillId="3" borderId="53" xfId="2" applyFont="1" applyFill="1" applyBorder="1" applyAlignment="1">
      <alignment horizontal="center" vertical="center"/>
    </xf>
    <xf numFmtId="0" fontId="70" fillId="3" borderId="54" xfId="2" applyFont="1" applyFill="1" applyBorder="1" applyAlignment="1">
      <alignment horizontal="center" vertical="center"/>
    </xf>
    <xf numFmtId="0" fontId="72" fillId="33" borderId="65" xfId="0" applyFont="1" applyFill="1" applyBorder="1" applyAlignment="1">
      <alignment horizontal="center"/>
    </xf>
    <xf numFmtId="0" fontId="72" fillId="33" borderId="66" xfId="0" applyFont="1" applyFill="1" applyBorder="1" applyAlignment="1">
      <alignment horizontal="center"/>
    </xf>
  </cellXfs>
  <cellStyles count="36">
    <cellStyle name="20% - Ênfase1" xfId="25" builtinId="30"/>
    <cellStyle name="40% - Ênfase1" xfId="26" builtinId="31"/>
    <cellStyle name="60% - Ênfase1" xfId="27" builtinId="32"/>
    <cellStyle name="beterraba" xfId="3"/>
    <cellStyle name="Comma [0]" xfId="4"/>
    <cellStyle name="Comma_SOLVER1" xfId="5"/>
    <cellStyle name="Currency [0]" xfId="6"/>
    <cellStyle name="Currency_SOLVER1" xfId="7"/>
    <cellStyle name="Ênfase1" xfId="24" builtinId="29"/>
    <cellStyle name="Euro" xfId="8"/>
    <cellStyle name="Heading" xfId="9"/>
    <cellStyle name="Moeda" xfId="18" builtinId="4"/>
    <cellStyle name="Moeda 2" xfId="10"/>
    <cellStyle name="Moeda 2 2" xfId="11"/>
    <cellStyle name="Moeda 3" xfId="21"/>
    <cellStyle name="Moeda 3 2" xfId="33"/>
    <cellStyle name="Moeda 4" xfId="30"/>
    <cellStyle name="Moeda 5" xfId="34"/>
    <cellStyle name="Normal" xfId="0" builtinId="0"/>
    <cellStyle name="Normal 2" xfId="2"/>
    <cellStyle name="Normal 2 2" xfId="12"/>
    <cellStyle name="Normal 2 3" xfId="17"/>
    <cellStyle name="Normal 2 3 2" xfId="29"/>
    <cellStyle name="Normal 3" xfId="13"/>
    <cellStyle name="Normal 4" xfId="19"/>
    <cellStyle name="Normal 4 2" xfId="31"/>
    <cellStyle name="Normal 5" xfId="22"/>
    <cellStyle name="Normal 6" xfId="28"/>
    <cellStyle name="Normal_Excel" xfId="35"/>
    <cellStyle name="Porcentagem 2" xfId="14"/>
    <cellStyle name="Porcentagem 3" xfId="15"/>
    <cellStyle name="Porcentagem 4" xfId="23"/>
    <cellStyle name="Separador de milhares 2" xfId="16"/>
    <cellStyle name="Vírgula" xfId="1" builtinId="3"/>
    <cellStyle name="Vírgula 2" xfId="20"/>
    <cellStyle name="Vírgula 2 2" xfId="32"/>
  </cellStyles>
  <dxfs count="0"/>
  <tableStyles count="0" defaultTableStyle="TableStyleMedium9" defaultPivotStyle="PivotStyleLight16"/>
  <colors>
    <mruColors>
      <color rgb="FF8064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52388</xdr:colOff>
      <xdr:row>63</xdr:row>
      <xdr:rowOff>1</xdr:rowOff>
    </xdr:from>
    <xdr:to>
      <xdr:col>2</xdr:col>
      <xdr:colOff>652463</xdr:colOff>
      <xdr:row>63</xdr:row>
      <xdr:rowOff>1</xdr:rowOff>
    </xdr:to>
    <xdr:sp macro="" textlink="">
      <xdr:nvSpPr>
        <xdr:cNvPr id="2" name="Seta para baixo 1"/>
        <xdr:cNvSpPr/>
      </xdr:nvSpPr>
      <xdr:spPr>
        <a:xfrm>
          <a:off x="661988" y="10248901"/>
          <a:ext cx="600075" cy="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pt-BR"/>
        </a:p>
      </xdr:txBody>
    </xdr:sp>
    <xdr:clientData/>
  </xdr:twoCellAnchor>
  <xdr:twoCellAnchor editAs="oneCell">
    <xdr:from>
      <xdr:col>4</xdr:col>
      <xdr:colOff>285751</xdr:colOff>
      <xdr:row>2</xdr:row>
      <xdr:rowOff>7935</xdr:rowOff>
    </xdr:from>
    <xdr:to>
      <xdr:col>4</xdr:col>
      <xdr:colOff>523876</xdr:colOff>
      <xdr:row>4</xdr:row>
      <xdr:rowOff>7935</xdr:rowOff>
    </xdr:to>
    <xdr:sp macro="" textlink="">
      <xdr:nvSpPr>
        <xdr:cNvPr id="14" name="Seta para baixo 13"/>
        <xdr:cNvSpPr/>
      </xdr:nvSpPr>
      <xdr:spPr bwMode="auto">
        <a:xfrm>
          <a:off x="2365376" y="45243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138153</xdr:colOff>
      <xdr:row>2</xdr:row>
      <xdr:rowOff>14504</xdr:rowOff>
    </xdr:from>
    <xdr:to>
      <xdr:col>6</xdr:col>
      <xdr:colOff>376278</xdr:colOff>
      <xdr:row>4</xdr:row>
      <xdr:rowOff>14504</xdr:rowOff>
    </xdr:to>
    <xdr:sp macro="" textlink="">
      <xdr:nvSpPr>
        <xdr:cNvPr id="15" name="Seta para baixo 14"/>
        <xdr:cNvSpPr/>
      </xdr:nvSpPr>
      <xdr:spPr bwMode="auto">
        <a:xfrm>
          <a:off x="4605050" y="454625"/>
          <a:ext cx="238125" cy="328448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774795</xdr:colOff>
      <xdr:row>2</xdr:row>
      <xdr:rowOff>14504</xdr:rowOff>
    </xdr:from>
    <xdr:to>
      <xdr:col>5</xdr:col>
      <xdr:colOff>1012920</xdr:colOff>
      <xdr:row>4</xdr:row>
      <xdr:rowOff>18473</xdr:rowOff>
    </xdr:to>
    <xdr:sp macro="" textlink="">
      <xdr:nvSpPr>
        <xdr:cNvPr id="16" name="Seta para baixo 15"/>
        <xdr:cNvSpPr/>
      </xdr:nvSpPr>
      <xdr:spPr bwMode="auto">
        <a:xfrm>
          <a:off x="3743967" y="454625"/>
          <a:ext cx="238125" cy="332417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468380</xdr:colOff>
      <xdr:row>2</xdr:row>
      <xdr:rowOff>1367</xdr:rowOff>
    </xdr:from>
    <xdr:to>
      <xdr:col>7</xdr:col>
      <xdr:colOff>706505</xdr:colOff>
      <xdr:row>4</xdr:row>
      <xdr:rowOff>5336</xdr:rowOff>
    </xdr:to>
    <xdr:sp macro="" textlink="">
      <xdr:nvSpPr>
        <xdr:cNvPr id="17" name="Seta para baixo 16"/>
        <xdr:cNvSpPr/>
      </xdr:nvSpPr>
      <xdr:spPr bwMode="auto">
        <a:xfrm>
          <a:off x="6104552" y="441488"/>
          <a:ext cx="238125" cy="332417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119064</xdr:colOff>
      <xdr:row>15</xdr:row>
      <xdr:rowOff>39684</xdr:rowOff>
    </xdr:from>
    <xdr:to>
      <xdr:col>1</xdr:col>
      <xdr:colOff>357189</xdr:colOff>
      <xdr:row>15</xdr:row>
      <xdr:rowOff>357184</xdr:rowOff>
    </xdr:to>
    <xdr:sp macro="" textlink="">
      <xdr:nvSpPr>
        <xdr:cNvPr id="8" name="Seta para baixo 7"/>
        <xdr:cNvSpPr/>
      </xdr:nvSpPr>
      <xdr:spPr bwMode="auto">
        <a:xfrm>
          <a:off x="158752" y="293687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222251</xdr:colOff>
      <xdr:row>15</xdr:row>
      <xdr:rowOff>39684</xdr:rowOff>
    </xdr:from>
    <xdr:to>
      <xdr:col>2</xdr:col>
      <xdr:colOff>460376</xdr:colOff>
      <xdr:row>15</xdr:row>
      <xdr:rowOff>357184</xdr:rowOff>
    </xdr:to>
    <xdr:sp macro="" textlink="">
      <xdr:nvSpPr>
        <xdr:cNvPr id="9" name="Seta para baixo 8"/>
        <xdr:cNvSpPr/>
      </xdr:nvSpPr>
      <xdr:spPr bwMode="auto">
        <a:xfrm>
          <a:off x="738189" y="293687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222252</xdr:colOff>
      <xdr:row>15</xdr:row>
      <xdr:rowOff>47622</xdr:rowOff>
    </xdr:from>
    <xdr:to>
      <xdr:col>3</xdr:col>
      <xdr:colOff>460377</xdr:colOff>
      <xdr:row>15</xdr:row>
      <xdr:rowOff>365122</xdr:rowOff>
    </xdr:to>
    <xdr:sp macro="" textlink="">
      <xdr:nvSpPr>
        <xdr:cNvPr id="10" name="Seta para baixo 9"/>
        <xdr:cNvSpPr/>
      </xdr:nvSpPr>
      <xdr:spPr bwMode="auto">
        <a:xfrm>
          <a:off x="1412877" y="2944810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598559</xdr:colOff>
      <xdr:row>3</xdr:row>
      <xdr:rowOff>23275</xdr:rowOff>
    </xdr:from>
    <xdr:to>
      <xdr:col>4</xdr:col>
      <xdr:colOff>104451</xdr:colOff>
      <xdr:row>3</xdr:row>
      <xdr:rowOff>344744</xdr:rowOff>
    </xdr:to>
    <xdr:sp macro="" textlink="">
      <xdr:nvSpPr>
        <xdr:cNvPr id="2" name="Seta para baixo 1"/>
        <xdr:cNvSpPr/>
      </xdr:nvSpPr>
      <xdr:spPr bwMode="auto">
        <a:xfrm>
          <a:off x="2468923" y="568798"/>
          <a:ext cx="241914" cy="321469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196993</xdr:colOff>
      <xdr:row>3</xdr:row>
      <xdr:rowOff>23275</xdr:rowOff>
    </xdr:from>
    <xdr:to>
      <xdr:col>5</xdr:col>
      <xdr:colOff>435118</xdr:colOff>
      <xdr:row>3</xdr:row>
      <xdr:rowOff>344744</xdr:rowOff>
    </xdr:to>
    <xdr:sp macro="" textlink="">
      <xdr:nvSpPr>
        <xdr:cNvPr id="3" name="Seta para baixo 2"/>
        <xdr:cNvSpPr/>
      </xdr:nvSpPr>
      <xdr:spPr bwMode="auto">
        <a:xfrm>
          <a:off x="3409516" y="568798"/>
          <a:ext cx="238125" cy="321469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366929</xdr:colOff>
      <xdr:row>3</xdr:row>
      <xdr:rowOff>23275</xdr:rowOff>
    </xdr:from>
    <xdr:to>
      <xdr:col>6</xdr:col>
      <xdr:colOff>605054</xdr:colOff>
      <xdr:row>3</xdr:row>
      <xdr:rowOff>344744</xdr:rowOff>
    </xdr:to>
    <xdr:sp macro="" textlink="">
      <xdr:nvSpPr>
        <xdr:cNvPr id="4" name="Seta para baixo 3"/>
        <xdr:cNvSpPr/>
      </xdr:nvSpPr>
      <xdr:spPr bwMode="auto">
        <a:xfrm>
          <a:off x="4263520" y="568798"/>
          <a:ext cx="238125" cy="321469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378293</xdr:colOff>
      <xdr:row>3</xdr:row>
      <xdr:rowOff>23275</xdr:rowOff>
    </xdr:from>
    <xdr:to>
      <xdr:col>7</xdr:col>
      <xdr:colOff>616418</xdr:colOff>
      <xdr:row>3</xdr:row>
      <xdr:rowOff>344744</xdr:rowOff>
    </xdr:to>
    <xdr:sp macro="" textlink="">
      <xdr:nvSpPr>
        <xdr:cNvPr id="5" name="Seta para baixo 4"/>
        <xdr:cNvSpPr/>
      </xdr:nvSpPr>
      <xdr:spPr bwMode="auto">
        <a:xfrm>
          <a:off x="5192748" y="568798"/>
          <a:ext cx="238125" cy="321469"/>
        </a:xfrm>
        <a:prstGeom prst="downArrow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827728</xdr:colOff>
      <xdr:row>1</xdr:row>
      <xdr:rowOff>65942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6942" y="0"/>
          <a:ext cx="827728" cy="564173"/>
        </a:xfrm>
        <a:prstGeom prst="rect">
          <a:avLst/>
        </a:prstGeom>
      </xdr:spPr>
    </xdr:pic>
    <xdr:clientData/>
  </xdr:twoCellAnchor>
  <xdr:twoCellAnchor>
    <xdr:from>
      <xdr:col>3</xdr:col>
      <xdr:colOff>395653</xdr:colOff>
      <xdr:row>0</xdr:row>
      <xdr:rowOff>146537</xdr:rowOff>
    </xdr:from>
    <xdr:to>
      <xdr:col>10</xdr:col>
      <xdr:colOff>0</xdr:colOff>
      <xdr:row>9</xdr:row>
      <xdr:rowOff>80597</xdr:rowOff>
    </xdr:to>
    <xdr:sp macro="" textlink="">
      <xdr:nvSpPr>
        <xdr:cNvPr id="3" name="Retângulo de cantos arredondados 2"/>
        <xdr:cNvSpPr/>
      </xdr:nvSpPr>
      <xdr:spPr bwMode="auto">
        <a:xfrm>
          <a:off x="5004288" y="146537"/>
          <a:ext cx="3883270" cy="2659675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r>
            <a:rPr lang="pt-BR" sz="2400"/>
            <a:t>Campo</a:t>
          </a:r>
          <a:r>
            <a:rPr lang="pt-BR" sz="2400" baseline="0"/>
            <a:t> Código </a:t>
          </a:r>
        </a:p>
        <a:p>
          <a:pPr algn="l"/>
          <a:r>
            <a:rPr lang="pt-BR" sz="2400" baseline="0"/>
            <a:t>nomeado: </a:t>
          </a:r>
          <a:r>
            <a:rPr lang="pt-BR" sz="2400" b="1" baseline="0"/>
            <a:t>codigo</a:t>
          </a:r>
        </a:p>
        <a:p>
          <a:pPr algn="l"/>
          <a:endParaRPr lang="pt-BR" sz="2400" b="1" baseline="0"/>
        </a:p>
        <a:p>
          <a:pPr algn="l"/>
          <a:r>
            <a:rPr lang="pt-BR" sz="2400" b="0" baseline="0"/>
            <a:t>A lista de dados da planilha "Cadastro Clientes"  nomeado: </a:t>
          </a:r>
          <a:r>
            <a:rPr lang="pt-BR" sz="2400" b="1" baseline="0"/>
            <a:t>tab_clientes</a:t>
          </a:r>
          <a:endParaRPr lang="pt-BR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150813</xdr:colOff>
      <xdr:row>1</xdr:row>
      <xdr:rowOff>39687</xdr:rowOff>
    </xdr:from>
    <xdr:to>
      <xdr:col>1</xdr:col>
      <xdr:colOff>388938</xdr:colOff>
      <xdr:row>1</xdr:row>
      <xdr:rowOff>357187</xdr:rowOff>
    </xdr:to>
    <xdr:sp macro="" textlink="">
      <xdr:nvSpPr>
        <xdr:cNvPr id="3" name="Seta para baixo 2"/>
        <xdr:cNvSpPr/>
      </xdr:nvSpPr>
      <xdr:spPr bwMode="auto">
        <a:xfrm>
          <a:off x="150813" y="198437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</xdr:col>
      <xdr:colOff>238125</xdr:colOff>
      <xdr:row>1</xdr:row>
      <xdr:rowOff>39687</xdr:rowOff>
    </xdr:from>
    <xdr:to>
      <xdr:col>2</xdr:col>
      <xdr:colOff>476250</xdr:colOff>
      <xdr:row>1</xdr:row>
      <xdr:rowOff>357187</xdr:rowOff>
    </xdr:to>
    <xdr:sp macro="" textlink="">
      <xdr:nvSpPr>
        <xdr:cNvPr id="4" name="Seta para baixo 3"/>
        <xdr:cNvSpPr/>
      </xdr:nvSpPr>
      <xdr:spPr bwMode="auto">
        <a:xfrm>
          <a:off x="754063" y="198437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3</xdr:col>
      <xdr:colOff>762001</xdr:colOff>
      <xdr:row>1</xdr:row>
      <xdr:rowOff>31750</xdr:rowOff>
    </xdr:from>
    <xdr:to>
      <xdr:col>3</xdr:col>
      <xdr:colOff>1000126</xdr:colOff>
      <xdr:row>1</xdr:row>
      <xdr:rowOff>349250</xdr:rowOff>
    </xdr:to>
    <xdr:sp macro="" textlink="">
      <xdr:nvSpPr>
        <xdr:cNvPr id="5" name="Seta para baixo 4"/>
        <xdr:cNvSpPr/>
      </xdr:nvSpPr>
      <xdr:spPr bwMode="auto">
        <a:xfrm>
          <a:off x="1984376" y="190500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904876</xdr:colOff>
      <xdr:row>1</xdr:row>
      <xdr:rowOff>63500</xdr:rowOff>
    </xdr:from>
    <xdr:to>
      <xdr:col>4</xdr:col>
      <xdr:colOff>1143001</xdr:colOff>
      <xdr:row>1</xdr:row>
      <xdr:rowOff>381000</xdr:rowOff>
    </xdr:to>
    <xdr:sp macro="" textlink="">
      <xdr:nvSpPr>
        <xdr:cNvPr id="6" name="Seta para baixo 5"/>
        <xdr:cNvSpPr/>
      </xdr:nvSpPr>
      <xdr:spPr bwMode="auto">
        <a:xfrm>
          <a:off x="3849689" y="222250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5</xdr:col>
      <xdr:colOff>301626</xdr:colOff>
      <xdr:row>1</xdr:row>
      <xdr:rowOff>47625</xdr:rowOff>
    </xdr:from>
    <xdr:to>
      <xdr:col>5</xdr:col>
      <xdr:colOff>539751</xdr:colOff>
      <xdr:row>1</xdr:row>
      <xdr:rowOff>365125</xdr:rowOff>
    </xdr:to>
    <xdr:sp macro="" textlink="">
      <xdr:nvSpPr>
        <xdr:cNvPr id="7" name="Seta para baixo 6"/>
        <xdr:cNvSpPr/>
      </xdr:nvSpPr>
      <xdr:spPr bwMode="auto">
        <a:xfrm>
          <a:off x="5294314" y="206375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222251</xdr:colOff>
      <xdr:row>1</xdr:row>
      <xdr:rowOff>23812</xdr:rowOff>
    </xdr:from>
    <xdr:to>
      <xdr:col>6</xdr:col>
      <xdr:colOff>460376</xdr:colOff>
      <xdr:row>1</xdr:row>
      <xdr:rowOff>341312</xdr:rowOff>
    </xdr:to>
    <xdr:sp macro="" textlink="">
      <xdr:nvSpPr>
        <xdr:cNvPr id="8" name="Seta para baixo 7"/>
        <xdr:cNvSpPr/>
      </xdr:nvSpPr>
      <xdr:spPr bwMode="auto">
        <a:xfrm>
          <a:off x="6040439" y="182562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7</xdr:col>
      <xdr:colOff>2</xdr:colOff>
      <xdr:row>1</xdr:row>
      <xdr:rowOff>15874</xdr:rowOff>
    </xdr:from>
    <xdr:to>
      <xdr:col>7</xdr:col>
      <xdr:colOff>238127</xdr:colOff>
      <xdr:row>1</xdr:row>
      <xdr:rowOff>333374</xdr:rowOff>
    </xdr:to>
    <xdr:sp macro="" textlink="">
      <xdr:nvSpPr>
        <xdr:cNvPr id="9" name="Seta para baixo 8"/>
        <xdr:cNvSpPr/>
      </xdr:nvSpPr>
      <xdr:spPr bwMode="auto">
        <a:xfrm>
          <a:off x="6477002" y="174624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8</xdr:col>
      <xdr:colOff>87314</xdr:colOff>
      <xdr:row>1</xdr:row>
      <xdr:rowOff>7936</xdr:rowOff>
    </xdr:from>
    <xdr:to>
      <xdr:col>8</xdr:col>
      <xdr:colOff>325439</xdr:colOff>
      <xdr:row>1</xdr:row>
      <xdr:rowOff>325436</xdr:rowOff>
    </xdr:to>
    <xdr:sp macro="" textlink="">
      <xdr:nvSpPr>
        <xdr:cNvPr id="10" name="Seta para baixo 9"/>
        <xdr:cNvSpPr/>
      </xdr:nvSpPr>
      <xdr:spPr bwMode="auto">
        <a:xfrm>
          <a:off x="6810377" y="166686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9</xdr:col>
      <xdr:colOff>285752</xdr:colOff>
      <xdr:row>1</xdr:row>
      <xdr:rowOff>7936</xdr:rowOff>
    </xdr:from>
    <xdr:to>
      <xdr:col>9</xdr:col>
      <xdr:colOff>523877</xdr:colOff>
      <xdr:row>1</xdr:row>
      <xdr:rowOff>325436</xdr:rowOff>
    </xdr:to>
    <xdr:sp macro="" textlink="">
      <xdr:nvSpPr>
        <xdr:cNvPr id="11" name="Seta para baixo 10"/>
        <xdr:cNvSpPr/>
      </xdr:nvSpPr>
      <xdr:spPr bwMode="auto">
        <a:xfrm>
          <a:off x="7397752" y="166686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10</xdr:col>
      <xdr:colOff>444502</xdr:colOff>
      <xdr:row>1</xdr:row>
      <xdr:rowOff>23811</xdr:rowOff>
    </xdr:from>
    <xdr:to>
      <xdr:col>10</xdr:col>
      <xdr:colOff>682627</xdr:colOff>
      <xdr:row>1</xdr:row>
      <xdr:rowOff>341311</xdr:rowOff>
    </xdr:to>
    <xdr:sp macro="" textlink="">
      <xdr:nvSpPr>
        <xdr:cNvPr id="12" name="Seta para baixo 11"/>
        <xdr:cNvSpPr/>
      </xdr:nvSpPr>
      <xdr:spPr bwMode="auto">
        <a:xfrm>
          <a:off x="8350252" y="182561"/>
          <a:ext cx="238125" cy="317500"/>
        </a:xfrm>
        <a:prstGeom prst="downArrow">
          <a:avLst/>
        </a:prstGeom>
        <a:ln>
          <a:headEnd type="none" w="med" len="med"/>
          <a:tailEnd type="none" w="med" len="med"/>
        </a:ln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25854</xdr:colOff>
      <xdr:row>2</xdr:row>
      <xdr:rowOff>2093</xdr:rowOff>
    </xdr:from>
    <xdr:to>
      <xdr:col>13</xdr:col>
      <xdr:colOff>499720</xdr:colOff>
      <xdr:row>18</xdr:row>
      <xdr:rowOff>58615</xdr:rowOff>
    </xdr:to>
    <xdr:sp macro="" textlink="">
      <xdr:nvSpPr>
        <xdr:cNvPr id="2" name="Retângulo 1"/>
        <xdr:cNvSpPr/>
      </xdr:nvSpPr>
      <xdr:spPr bwMode="auto">
        <a:xfrm>
          <a:off x="25854" y="566266"/>
          <a:ext cx="8379616" cy="2635599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 u="none" baseline="0"/>
            <a:t>     </a:t>
          </a:r>
          <a:endParaRPr lang="pt-BR" sz="1400" b="1" u="none"/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1" u="none" baseline="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pt-BR" sz="18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PROC</a:t>
          </a:r>
          <a:r>
            <a:rPr lang="pt-BR" sz="24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  <a:r>
            <a:rPr lang="pt-BR" sz="1800" b="1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 - </a:t>
          </a:r>
          <a:r>
            <a:rPr lang="pt-BR" sz="1800" b="1" u="sng">
              <a:solidFill>
                <a:schemeClr val="dk1"/>
              </a:solidFill>
              <a:latin typeface="+mn-lt"/>
              <a:ea typeface="+mn-ea"/>
              <a:cs typeface="+mn-cs"/>
            </a:rPr>
            <a:t>O </a:t>
          </a:r>
          <a:r>
            <a:rPr lang="pt-BR" sz="2400" b="1" u="sng">
              <a:solidFill>
                <a:schemeClr val="dk1"/>
              </a:solidFill>
              <a:latin typeface="+mn-lt"/>
              <a:ea typeface="+mn-ea"/>
              <a:cs typeface="+mn-cs"/>
            </a:rPr>
            <a:t>H</a:t>
          </a:r>
          <a:r>
            <a:rPr lang="pt-BR" sz="1800" b="1" u="sng">
              <a:solidFill>
                <a:schemeClr val="dk1"/>
              </a:solidFill>
              <a:latin typeface="+mn-lt"/>
              <a:ea typeface="+mn-ea"/>
              <a:cs typeface="+mn-cs"/>
            </a:rPr>
            <a:t> "significa horizontal", ou seja, pela linha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1" u="sng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/>
            <a:t>=PROCH</a:t>
          </a:r>
          <a:r>
            <a:rPr lang="pt-BR" sz="1400"/>
            <a:t>(</a:t>
          </a:r>
          <a:r>
            <a:rPr lang="pt-BR" sz="1400" b="1">
              <a:solidFill>
                <a:srgbClr val="0070C0"/>
              </a:solidFill>
            </a:rPr>
            <a:t>valor_procurado</a:t>
          </a:r>
          <a:r>
            <a:rPr lang="pt-BR" sz="1400"/>
            <a:t>;</a:t>
          </a:r>
          <a:r>
            <a:rPr lang="pt-BR" sz="1400" b="1">
              <a:solidFill>
                <a:schemeClr val="accent3">
                  <a:lumMod val="75000"/>
                </a:schemeClr>
              </a:solidFill>
            </a:rPr>
            <a:t>matriz_tabela</a:t>
          </a:r>
          <a:r>
            <a:rPr lang="pt-BR" sz="1400"/>
            <a:t>;</a:t>
          </a:r>
          <a:r>
            <a:rPr lang="pt-BR" sz="1400" b="1">
              <a:solidFill>
                <a:srgbClr val="FF0000"/>
              </a:solidFill>
            </a:rPr>
            <a:t>núm_índice_lin</a:t>
          </a:r>
          <a:r>
            <a:rPr lang="pt-BR" sz="1400"/>
            <a:t>;</a:t>
          </a:r>
          <a:r>
            <a:rPr lang="pt-BR" sz="1400" b="1">
              <a:solidFill>
                <a:schemeClr val="accent6">
                  <a:lumMod val="50000"/>
                </a:schemeClr>
              </a:solidFill>
            </a:rPr>
            <a:t>procurar_intervalo</a:t>
          </a:r>
          <a:r>
            <a:rPr lang="pt-BR" sz="1400"/>
            <a:t>)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=PROCH(</a:t>
          </a:r>
          <a:r>
            <a:rPr lang="pt-BR" sz="14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o que você tem em comum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pt-BR" sz="1400" b="1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rPr>
            <a:t>onde está o valor procurado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;</a:t>
          </a:r>
          <a:r>
            <a:rPr lang="pt-BR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o que </a:t>
          </a:r>
          <a:r>
            <a:rPr lang="pt-BR" sz="1400" b="1">
              <a:solidFill>
                <a:srgbClr val="FF0000"/>
              </a:solidFill>
              <a:latin typeface="+mn-lt"/>
              <a:ea typeface="+mn-ea"/>
              <a:cs typeface="+mn-cs"/>
            </a:rPr>
            <a:t>retornar</a:t>
          </a:r>
          <a:r>
            <a:rPr lang="pt-BR" sz="1400" b="1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rPr>
            <a:t>;retornar o valor exato</a:t>
          </a:r>
          <a:r>
            <a:rPr lang="pt-BR" sz="14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)</a:t>
          </a:r>
          <a:endParaRPr lang="pt-BR" sz="1800"/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/>
        </a:p>
        <a:p>
          <a:pPr eaLnBrk="1" fontAlgn="auto" latinLnBrk="0" hangingPunct="1"/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</a:t>
          </a:r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Localiza um valor na 1ª LINHA de uma matriz de tabela e</a:t>
          </a:r>
          <a:endParaRPr lang="pt-BR" sz="1400"/>
        </a:p>
        <a:p>
          <a:r>
            <a:rPr lang="pt-BR" sz="1400">
              <a:solidFill>
                <a:schemeClr val="dk1"/>
              </a:solidFill>
              <a:latin typeface="+mn-lt"/>
              <a:ea typeface="+mn-ea"/>
              <a:cs typeface="+mn-cs"/>
            </a:rPr>
            <a:t>            retorna um valor na mesma linha de outra coluna na matriz da tabela. </a:t>
          </a:r>
        </a:p>
        <a:p>
          <a:endParaRPr lang="pt-BR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pt-BR" sz="1400"/>
            <a:t>            Use PROCH quando seus valores de comparação estiverem localizados em</a:t>
          </a:r>
        </a:p>
        <a:p>
          <a:r>
            <a:rPr lang="pt-BR" sz="1400"/>
            <a:t>            uma linha. </a:t>
          </a:r>
        </a:p>
        <a:p>
          <a:r>
            <a:rPr lang="pt-BR" sz="1100">
              <a:solidFill>
                <a:schemeClr val="dk1"/>
              </a:solidFill>
              <a:latin typeface="+mn-lt"/>
              <a:ea typeface="+mn-ea"/>
              <a:cs typeface="+mn-cs"/>
            </a:rPr>
            <a:t>       </a:t>
          </a:r>
          <a:endParaRPr lang="pt-BR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400"/>
        </a:p>
        <a:p>
          <a:pPr algn="ctr"/>
          <a:endParaRPr lang="pt-BR" sz="1400" b="1" u="none"/>
        </a:p>
        <a:p>
          <a:pPr algn="ctr"/>
          <a:endParaRPr lang="pt-BR" sz="1400" b="1" u="none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56030</xdr:colOff>
      <xdr:row>2</xdr:row>
      <xdr:rowOff>44822</xdr:rowOff>
    </xdr:from>
    <xdr:to>
      <xdr:col>13</xdr:col>
      <xdr:colOff>400352</xdr:colOff>
      <xdr:row>10</xdr:row>
      <xdr:rowOff>22412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8449" b="30048"/>
        <a:stretch>
          <a:fillRect/>
        </a:stretch>
      </xdr:blipFill>
      <xdr:spPr bwMode="auto">
        <a:xfrm>
          <a:off x="941855" y="625847"/>
          <a:ext cx="4531659" cy="1501590"/>
        </a:xfrm>
        <a:prstGeom prst="rect">
          <a:avLst/>
        </a:prstGeom>
        <a:noFill/>
      </xdr:spPr>
    </xdr:pic>
    <xdr:clientData/>
  </xdr:twoCellAnchor>
  <xdr:oneCellAnchor>
    <xdr:from>
      <xdr:col>1</xdr:col>
      <xdr:colOff>117233</xdr:colOff>
      <xdr:row>2</xdr:row>
      <xdr:rowOff>14656</xdr:rowOff>
    </xdr:from>
    <xdr:ext cx="718466" cy="1311519"/>
    <xdr:sp macro="" textlink="">
      <xdr:nvSpPr>
        <xdr:cNvPr id="3" name="Retângulo 2"/>
        <xdr:cNvSpPr/>
      </xdr:nvSpPr>
      <xdr:spPr>
        <a:xfrm rot="16200000">
          <a:off x="-113352" y="853375"/>
          <a:ext cx="1311519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17780" cmpd="sng">
                <a:solidFill>
                  <a:srgbClr val="FFFFFF"/>
                </a:solidFill>
                <a:prstDash val="solid"/>
                <a:miter lim="800000"/>
              </a:ln>
              <a:gradFill rotWithShape="1">
                <a:gsLst>
                  <a:gs pos="0">
                    <a:srgbClr val="000000">
                      <a:tint val="92000"/>
                      <a:shade val="100000"/>
                      <a:satMod val="150000"/>
                    </a:srgbClr>
                  </a:gs>
                  <a:gs pos="49000">
                    <a:srgbClr val="000000">
                      <a:tint val="89000"/>
                      <a:shade val="90000"/>
                      <a:satMod val="150000"/>
                    </a:srgbClr>
                  </a:gs>
                  <a:gs pos="50000">
                    <a:srgbClr val="000000">
                      <a:tint val="100000"/>
                      <a:shade val="75000"/>
                      <a:satMod val="150000"/>
                    </a:srgbClr>
                  </a:gs>
                  <a:gs pos="95000">
                    <a:srgbClr val="000000">
                      <a:shade val="47000"/>
                      <a:satMod val="150000"/>
                    </a:srgbClr>
                  </a:gs>
                  <a:gs pos="100000">
                    <a:srgbClr val="000000">
                      <a:shade val="39000"/>
                      <a:satMod val="150000"/>
                    </a:srgbClr>
                  </a:gs>
                </a:gsLst>
                <a:lin ang="5400000"/>
              </a:gradFill>
              <a:effectLst>
                <a:outerShdw blurRad="50800" algn="tl" rotWithShape="0">
                  <a:srgbClr val="000000"/>
                </a:outerShdw>
              </a:effectLst>
            </a:rPr>
            <a:t>2012</a:t>
          </a:r>
        </a:p>
      </xdr:txBody>
    </xdr:sp>
    <xdr:clientData/>
  </xdr:oneCellAnchor>
  <xdr:twoCellAnchor editAs="oneCell">
    <xdr:from>
      <xdr:col>13</xdr:col>
      <xdr:colOff>351693</xdr:colOff>
      <xdr:row>1</xdr:row>
      <xdr:rowOff>176526</xdr:rowOff>
    </xdr:from>
    <xdr:to>
      <xdr:col>15</xdr:col>
      <xdr:colOff>432290</xdr:colOff>
      <xdr:row>10</xdr:row>
      <xdr:rowOff>131518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854212" y="557526"/>
          <a:ext cx="1274885" cy="14570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19051</xdr:colOff>
      <xdr:row>0</xdr:row>
      <xdr:rowOff>153987</xdr:rowOff>
    </xdr:from>
    <xdr:to>
      <xdr:col>3</xdr:col>
      <xdr:colOff>444500</xdr:colOff>
      <xdr:row>1</xdr:row>
      <xdr:rowOff>127000</xdr:rowOff>
    </xdr:to>
    <xdr:sp macro="" textlink="">
      <xdr:nvSpPr>
        <xdr:cNvPr id="2" name="Text Box 1" descr="Papel de seda azul"/>
        <xdr:cNvSpPr txBox="1">
          <a:spLocks noChangeArrowheads="1"/>
        </xdr:cNvSpPr>
      </xdr:nvSpPr>
      <xdr:spPr bwMode="auto">
        <a:xfrm>
          <a:off x="1009651" y="153987"/>
          <a:ext cx="4111624" cy="1363663"/>
        </a:xfrm>
        <a:prstGeom prst="rect">
          <a:avLst/>
        </a:prstGeom>
        <a:ln>
          <a:headEnd/>
          <a:tailEnd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wrap="square" lIns="36576" tIns="27432" rIns="36576" bIns="0" anchor="t" upright="1"/>
        <a:lstStyle/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Pede-se: usando a função de ProcV , automatize os dados desta planilha para que possamos digitar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o Código do filme na célula C3 e então apareça automaticamente:  </a:t>
          </a:r>
        </a:p>
        <a:p>
          <a:pPr algn="l" rtl="0">
            <a:defRPr sz="1000"/>
          </a:pP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filme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na célula C5</a:t>
          </a:r>
        </a:p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categoria na célula C7</a:t>
          </a:r>
        </a:p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valor na célula C9.</a:t>
          </a:r>
        </a:p>
        <a:p>
          <a:pPr algn="l" rtl="0">
            <a:defRPr sz="1000"/>
          </a:pPr>
          <a:r>
            <a:rPr lang="pt-BR" sz="1200" b="1" i="0" strike="noStrike">
              <a:solidFill>
                <a:srgbClr val="00B050"/>
              </a:solidFill>
              <a:latin typeface="Arial"/>
              <a:cs typeface="Arial"/>
            </a:rPr>
            <a:t>Dica: 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Nomear</a:t>
          </a:r>
          <a:r>
            <a:rPr lang="pt-BR" sz="1200" b="0" i="0" strike="noStrike" baseline="0">
              <a:solidFill>
                <a:srgbClr val="000000"/>
              </a:solidFill>
              <a:latin typeface="Arial"/>
              <a:cs typeface="Arial"/>
            </a:rPr>
            <a:t> a tabela com nome </a:t>
          </a:r>
          <a:r>
            <a:rPr lang="pt-BR" sz="1600" b="1" i="0" strike="noStrike" baseline="0">
              <a:solidFill>
                <a:schemeClr val="accent6">
                  <a:lumMod val="50000"/>
                </a:schemeClr>
              </a:solidFill>
              <a:latin typeface="Arial"/>
              <a:cs typeface="Arial"/>
            </a:rPr>
            <a:t>Filmes</a:t>
          </a:r>
          <a:endParaRPr lang="pt-BR" sz="1600" b="1" i="0" strike="noStrike">
            <a:solidFill>
              <a:schemeClr val="accent6">
                <a:lumMod val="50000"/>
              </a:schemeClr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166688</xdr:colOff>
      <xdr:row>1</xdr:row>
      <xdr:rowOff>143504</xdr:rowOff>
    </xdr:from>
    <xdr:to>
      <xdr:col>15</xdr:col>
      <xdr:colOff>447672</xdr:colOff>
      <xdr:row>26</xdr:row>
      <xdr:rowOff>134937</xdr:rowOff>
    </xdr:to>
    <xdr:sp macro="" textlink="">
      <xdr:nvSpPr>
        <xdr:cNvPr id="2" name="Text Box 1" descr="Papel de seda azul"/>
        <xdr:cNvSpPr txBox="1">
          <a:spLocks noChangeArrowheads="1"/>
        </xdr:cNvSpPr>
      </xdr:nvSpPr>
      <xdr:spPr bwMode="auto">
        <a:xfrm>
          <a:off x="5564188" y="334004"/>
          <a:ext cx="2725734" cy="4206246"/>
        </a:xfrm>
        <a:prstGeom prst="rect">
          <a:avLst/>
        </a:prstGeom>
        <a:ln>
          <a:headEnd/>
          <a:tailEnd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36576" tIns="27432" rIns="36576" bIns="0" anchor="t" upright="1"/>
        <a:lstStyle/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Nomear: </a:t>
          </a:r>
          <a:r>
            <a:rPr lang="pt-BR" sz="1200" b="1" i="0" strike="noStrike">
              <a:solidFill>
                <a:srgbClr val="FF0000"/>
              </a:solidFill>
              <a:latin typeface="Arial"/>
              <a:cs typeface="Arial"/>
            </a:rPr>
            <a:t>Tab_Carros</a:t>
          </a:r>
        </a:p>
        <a:p>
          <a:pPr algn="l" rtl="0">
            <a:defRPr sz="1000"/>
          </a:pPr>
          <a:endParaRPr lang="pt-BR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Usando a função de ProcV , automatize os dados desta planilha para que possamos digitar  o </a:t>
          </a:r>
          <a:r>
            <a:rPr lang="pt-BR" sz="1200" b="1" i="0" u="none" strike="noStrike">
              <a:solidFill>
                <a:srgbClr val="000000"/>
              </a:solidFill>
              <a:latin typeface="Arial"/>
              <a:cs typeface="Arial"/>
            </a:rPr>
            <a:t>Código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da tabela carros na </a:t>
          </a: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célula K3</a:t>
          </a:r>
          <a:r>
            <a:rPr lang="pt-BR" sz="1200" b="0" i="0" strike="noStrike">
              <a:solidFill>
                <a:srgbClr val="000000"/>
              </a:solidFill>
              <a:latin typeface="Arial"/>
              <a:cs typeface="Arial"/>
            </a:rPr>
            <a:t> e então apareça automaticamente:</a:t>
          </a:r>
        </a:p>
        <a:p>
          <a:pPr algn="l" rtl="0">
            <a:defRPr sz="1000"/>
          </a:pPr>
          <a:endParaRPr lang="pt-BR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Marca na célula K4</a:t>
          </a:r>
        </a:p>
        <a:p>
          <a:pPr algn="l" rtl="0">
            <a:defRPr sz="1000"/>
          </a:pPr>
          <a:endParaRPr lang="pt-BR" sz="12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Modelo na célula K5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1" i="0" strike="noStrike">
            <a:solidFill>
              <a:srgbClr val="000000"/>
            </a:solidFill>
            <a:latin typeface="Arial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cs typeface="Arial"/>
            </a:rPr>
            <a:t>Cor </a:t>
          </a:r>
          <a:r>
            <a:rPr lang="pt-BR" sz="12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na célula K6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1" i="0" strike="noStrike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strike="noStrike">
              <a:solidFill>
                <a:srgbClr val="000000"/>
              </a:solidFill>
              <a:latin typeface="Arial"/>
              <a:ea typeface="+mn-ea"/>
              <a:cs typeface="Arial"/>
            </a:rPr>
            <a:t>Ano na célula</a:t>
          </a:r>
          <a:r>
            <a:rPr lang="pt-BR" sz="12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 K7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1" i="0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Direção na célula K8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1" i="0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Ar na célula K9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1" i="0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200" b="1" i="0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Airbag na célula K10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0" i="0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pt-BR" sz="1200" b="0" i="0" strike="noStrike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endParaRPr lang="pt-BR" sz="12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2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CCFFCC">
                <a:gamma/>
                <a:shade val="46275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46275"/>
                <a:invGamma/>
              </a:srgbClr>
            </a:gs>
          </a:gsLst>
          <a:lin ang="18900000" scaled="1"/>
        </a:gradFill>
        <a:ln w="2857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008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CCFFCC">
                <a:gamma/>
                <a:shade val="46275"/>
                <a:invGamma/>
              </a:srgbClr>
            </a:gs>
            <a:gs pos="50000">
              <a:srgbClr val="CCFFCC"/>
            </a:gs>
            <a:gs pos="100000">
              <a:srgbClr val="CCFFCC">
                <a:gamma/>
                <a:shade val="46275"/>
                <a:invGamma/>
              </a:srgbClr>
            </a:gs>
          </a:gsLst>
          <a:lin ang="18900000" scaled="1"/>
        </a:gradFill>
        <a:ln w="28575" cap="flat" cmpd="sng" algn="ctr">
          <a:solidFill>
            <a:srgbClr val="339966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008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/>
  </sheetViews>
  <sheetFormatPr defaultColWidth="0" defaultRowHeight="15" customHeight="1" zeroHeight="1" x14ac:dyDescent="0.25"/>
  <cols>
    <col min="1" max="1" width="3.7109375" style="78" customWidth="1"/>
    <col min="2" max="11" width="15.7109375" style="78" customWidth="1"/>
    <col min="12" max="12" width="4.140625" style="78" customWidth="1"/>
    <col min="13" max="16384" width="9.140625" style="78" hidden="1"/>
  </cols>
  <sheetData>
    <row r="1" spans="1:11" ht="47.25" thickBot="1" x14ac:dyDescent="0.75">
      <c r="A1" s="208" t="s">
        <v>371</v>
      </c>
    </row>
    <row r="2" spans="1:11" ht="27" thickBot="1" x14ac:dyDescent="0.45">
      <c r="B2" s="216" t="s">
        <v>142</v>
      </c>
      <c r="C2" s="217"/>
      <c r="D2" s="217"/>
      <c r="E2" s="217"/>
      <c r="F2" s="217"/>
      <c r="G2" s="217"/>
      <c r="H2" s="217"/>
      <c r="I2" s="217"/>
      <c r="J2" s="217"/>
      <c r="K2" s="218"/>
    </row>
    <row r="3" spans="1:11" x14ac:dyDescent="0.25"/>
    <row r="4" spans="1:11" ht="21" x14ac:dyDescent="0.25">
      <c r="B4" s="219" t="s">
        <v>136</v>
      </c>
      <c r="C4" s="219"/>
      <c r="D4" s="219"/>
      <c r="E4" s="219"/>
      <c r="F4" s="219"/>
      <c r="G4" s="219"/>
      <c r="H4" s="219"/>
      <c r="I4" s="219"/>
      <c r="J4" s="219"/>
      <c r="K4" s="219"/>
    </row>
    <row r="5" spans="1:11" x14ac:dyDescent="0.25"/>
    <row r="6" spans="1:11" ht="26.25" x14ac:dyDescent="0.4">
      <c r="B6" s="220" t="s">
        <v>137</v>
      </c>
      <c r="C6" s="221"/>
      <c r="D6" s="221"/>
      <c r="E6" s="221"/>
      <c r="F6" s="221"/>
      <c r="G6" s="221"/>
      <c r="H6" s="221"/>
      <c r="I6" s="221"/>
      <c r="J6" s="221"/>
      <c r="K6" s="221"/>
    </row>
    <row r="7" spans="1:11" x14ac:dyDescent="0.25"/>
    <row r="8" spans="1:11" x14ac:dyDescent="0.25"/>
    <row r="9" spans="1:11" ht="15" customHeight="1" x14ac:dyDescent="0.25">
      <c r="B9" s="222" t="s">
        <v>138</v>
      </c>
      <c r="C9" s="222"/>
      <c r="D9" s="222"/>
      <c r="E9" s="222"/>
      <c r="F9" s="222"/>
      <c r="G9" s="222"/>
      <c r="H9" s="222"/>
      <c r="I9" s="222"/>
      <c r="J9" s="222"/>
      <c r="K9" s="222"/>
    </row>
    <row r="10" spans="1:11" ht="15" customHeight="1" x14ac:dyDescent="0.25">
      <c r="B10" s="222"/>
      <c r="C10" s="222"/>
      <c r="D10" s="222"/>
      <c r="E10" s="222"/>
      <c r="F10" s="222"/>
      <c r="G10" s="222"/>
      <c r="H10" s="222"/>
      <c r="I10" s="222"/>
      <c r="J10" s="222"/>
      <c r="K10" s="222"/>
    </row>
    <row r="11" spans="1:11" ht="15" customHeight="1" x14ac:dyDescent="0.25">
      <c r="B11" s="222"/>
      <c r="C11" s="222"/>
      <c r="D11" s="222"/>
      <c r="E11" s="222"/>
      <c r="F11" s="222"/>
      <c r="G11" s="222"/>
      <c r="H11" s="222"/>
      <c r="I11" s="222"/>
      <c r="J11" s="222"/>
      <c r="K11" s="222"/>
    </row>
    <row r="12" spans="1:11" x14ac:dyDescent="0.25">
      <c r="B12" s="222"/>
      <c r="C12" s="222"/>
      <c r="D12" s="222"/>
      <c r="E12" s="222"/>
      <c r="F12" s="222"/>
      <c r="G12" s="222"/>
      <c r="H12" s="222"/>
      <c r="I12" s="222"/>
      <c r="J12" s="222"/>
      <c r="K12" s="222"/>
    </row>
    <row r="13" spans="1:11" ht="15" customHeight="1" x14ac:dyDescent="0.25"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1:11" ht="15" customHeight="1" x14ac:dyDescent="0.25">
      <c r="B14" s="223" t="s">
        <v>139</v>
      </c>
      <c r="C14" s="223"/>
      <c r="D14" s="223"/>
      <c r="E14" s="223"/>
      <c r="F14" s="223"/>
      <c r="G14" s="223"/>
      <c r="H14" s="223"/>
      <c r="I14" s="223"/>
      <c r="J14" s="223"/>
      <c r="K14" s="223"/>
    </row>
    <row r="15" spans="1:11" x14ac:dyDescent="0.25">
      <c r="B15" s="223"/>
      <c r="C15" s="223"/>
      <c r="D15" s="223"/>
      <c r="E15" s="223"/>
      <c r="F15" s="223"/>
      <c r="G15" s="223"/>
      <c r="H15" s="223"/>
      <c r="I15" s="223"/>
      <c r="J15" s="223"/>
      <c r="K15" s="223"/>
    </row>
    <row r="16" spans="1:1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</sheetData>
  <mergeCells count="5">
    <mergeCell ref="B2:K2"/>
    <mergeCell ref="B4:K4"/>
    <mergeCell ref="B6:K6"/>
    <mergeCell ref="B9:K12"/>
    <mergeCell ref="B14:K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23"/>
  <sheetViews>
    <sheetView showGridLines="0" zoomScaleNormal="100" workbookViewId="0">
      <selection sqref="A1:H1"/>
    </sheetView>
  </sheetViews>
  <sheetFormatPr defaultRowHeight="12.75" x14ac:dyDescent="0.2"/>
  <cols>
    <col min="1" max="1" width="7.140625" style="1" bestFit="1" customWidth="1"/>
    <col min="2" max="2" width="9.140625" style="1" bestFit="1" customWidth="1"/>
    <col min="3" max="3" width="8" style="1" bestFit="1" customWidth="1"/>
    <col min="4" max="4" width="8.85546875" style="1" bestFit="1" customWidth="1"/>
    <col min="5" max="5" width="6.85546875" style="1" customWidth="1"/>
    <col min="6" max="6" width="7.7109375" style="183" bestFit="1" customWidth="1"/>
    <col min="7" max="7" width="4.28515625" style="183" bestFit="1" customWidth="1"/>
    <col min="8" max="8" width="6.7109375" style="183" bestFit="1" customWidth="1"/>
    <col min="9" max="9" width="3.7109375" style="1" customWidth="1"/>
    <col min="10" max="10" width="9.140625" style="1"/>
    <col min="11" max="11" width="9.42578125" style="1" customWidth="1"/>
    <col min="12" max="16384" width="9.140625" style="1"/>
  </cols>
  <sheetData>
    <row r="1" spans="1:12" ht="15" x14ac:dyDescent="0.25">
      <c r="A1" s="253" t="s">
        <v>172</v>
      </c>
      <c r="B1" s="254"/>
      <c r="C1" s="254"/>
      <c r="D1" s="254"/>
      <c r="E1" s="254"/>
      <c r="F1" s="254"/>
      <c r="G1" s="254"/>
      <c r="H1" s="255"/>
    </row>
    <row r="2" spans="1:12" ht="12" customHeight="1" x14ac:dyDescent="0.2"/>
    <row r="3" spans="1:12" ht="15" x14ac:dyDescent="0.25">
      <c r="A3" s="143" t="s">
        <v>6</v>
      </c>
      <c r="B3" s="143" t="s">
        <v>173</v>
      </c>
      <c r="C3" s="143" t="s">
        <v>174</v>
      </c>
      <c r="D3" s="143" t="s">
        <v>175</v>
      </c>
      <c r="E3" s="143" t="s">
        <v>176</v>
      </c>
      <c r="F3" s="143" t="s">
        <v>177</v>
      </c>
      <c r="G3" s="143" t="s">
        <v>178</v>
      </c>
      <c r="H3" s="143" t="s">
        <v>179</v>
      </c>
      <c r="I3"/>
      <c r="J3" s="143" t="s">
        <v>6</v>
      </c>
      <c r="K3" s="144">
        <v>1011</v>
      </c>
      <c r="L3"/>
    </row>
    <row r="4" spans="1:12" ht="15" x14ac:dyDescent="0.25">
      <c r="A4" s="145">
        <v>1001</v>
      </c>
      <c r="B4" s="142" t="s">
        <v>180</v>
      </c>
      <c r="C4" s="142" t="s">
        <v>181</v>
      </c>
      <c r="D4" s="142" t="s">
        <v>182</v>
      </c>
      <c r="E4" s="142">
        <v>2007</v>
      </c>
      <c r="F4" s="142" t="s">
        <v>183</v>
      </c>
      <c r="G4" s="142" t="s">
        <v>183</v>
      </c>
      <c r="H4" s="142" t="s">
        <v>183</v>
      </c>
      <c r="I4"/>
      <c r="J4" s="143" t="s">
        <v>173</v>
      </c>
      <c r="K4" s="144" t="str">
        <f>VLOOKUP($K$3,$A$3:$H$23,2,FALSE)</f>
        <v>Fiat</v>
      </c>
      <c r="L4"/>
    </row>
    <row r="5" spans="1:12" ht="15" x14ac:dyDescent="0.25">
      <c r="A5" s="145">
        <v>1002</v>
      </c>
      <c r="B5" s="142" t="s">
        <v>180</v>
      </c>
      <c r="C5" s="142" t="s">
        <v>184</v>
      </c>
      <c r="D5" s="142" t="s">
        <v>185</v>
      </c>
      <c r="E5" s="142">
        <v>2008</v>
      </c>
      <c r="F5" s="142" t="s">
        <v>183</v>
      </c>
      <c r="G5" s="142" t="s">
        <v>183</v>
      </c>
      <c r="H5" s="142" t="s">
        <v>183</v>
      </c>
      <c r="J5" s="143" t="s">
        <v>174</v>
      </c>
      <c r="K5" s="144" t="str">
        <f>VLOOKUP($K$3,$A$3:$H$23,3,FALSE)</f>
        <v>Idea</v>
      </c>
    </row>
    <row r="6" spans="1:12" ht="15" x14ac:dyDescent="0.25">
      <c r="A6" s="140">
        <v>1003</v>
      </c>
      <c r="B6" s="142" t="s">
        <v>180</v>
      </c>
      <c r="C6" s="142" t="s">
        <v>186</v>
      </c>
      <c r="D6" s="142" t="s">
        <v>187</v>
      </c>
      <c r="E6" s="142">
        <v>2007</v>
      </c>
      <c r="F6" s="142" t="s">
        <v>183</v>
      </c>
      <c r="G6" s="142" t="s">
        <v>183</v>
      </c>
      <c r="H6" s="142" t="s">
        <v>183</v>
      </c>
      <c r="J6" s="143" t="s">
        <v>175</v>
      </c>
      <c r="K6" s="144" t="str">
        <f>VLOOKUP($K$3,$A$3:$H$23,4,FALSE)</f>
        <v>Vermelho</v>
      </c>
    </row>
    <row r="7" spans="1:12" ht="15" x14ac:dyDescent="0.25">
      <c r="A7" s="145">
        <v>1004</v>
      </c>
      <c r="B7" s="142" t="s">
        <v>188</v>
      </c>
      <c r="C7" s="142" t="s">
        <v>189</v>
      </c>
      <c r="D7" s="142" t="s">
        <v>182</v>
      </c>
      <c r="E7" s="142">
        <v>2005</v>
      </c>
      <c r="F7" s="142" t="s">
        <v>183</v>
      </c>
      <c r="G7" s="142" t="s">
        <v>183</v>
      </c>
      <c r="H7" s="142" t="s">
        <v>183</v>
      </c>
      <c r="J7" s="143" t="s">
        <v>176</v>
      </c>
      <c r="K7" s="144">
        <f>VLOOKUP($K$3,$A$3:$H$23,5,FALSE)</f>
        <v>2006</v>
      </c>
    </row>
    <row r="8" spans="1:12" ht="15" x14ac:dyDescent="0.25">
      <c r="A8" s="140">
        <v>1005</v>
      </c>
      <c r="B8" s="141" t="s">
        <v>188</v>
      </c>
      <c r="C8" s="141" t="s">
        <v>190</v>
      </c>
      <c r="D8" s="141" t="s">
        <v>187</v>
      </c>
      <c r="E8" s="141">
        <v>2008</v>
      </c>
      <c r="F8" s="142" t="s">
        <v>183</v>
      </c>
      <c r="G8" s="142" t="s">
        <v>183</v>
      </c>
      <c r="H8" s="142" t="s">
        <v>183</v>
      </c>
      <c r="J8" s="143" t="s">
        <v>177</v>
      </c>
      <c r="K8" s="144" t="str">
        <f>VLOOKUP($K$3,$A$3:$H$23,6,FALSE)</f>
        <v>Sim</v>
      </c>
    </row>
    <row r="9" spans="1:12" ht="15" x14ac:dyDescent="0.25">
      <c r="A9" s="145">
        <v>1006</v>
      </c>
      <c r="B9" s="142" t="s">
        <v>191</v>
      </c>
      <c r="C9" s="142" t="s">
        <v>192</v>
      </c>
      <c r="D9" s="142" t="s">
        <v>193</v>
      </c>
      <c r="E9" s="142">
        <v>2009</v>
      </c>
      <c r="F9" s="142" t="s">
        <v>183</v>
      </c>
      <c r="G9" s="142" t="s">
        <v>183</v>
      </c>
      <c r="H9" s="142" t="s">
        <v>183</v>
      </c>
      <c r="J9" s="143" t="s">
        <v>178</v>
      </c>
      <c r="K9" s="144" t="str">
        <f>VLOOKUP($K$3,$A$3:$H$23,7,FALSE)</f>
        <v>Sim</v>
      </c>
    </row>
    <row r="10" spans="1:12" ht="15" x14ac:dyDescent="0.25">
      <c r="A10" s="140">
        <v>1007</v>
      </c>
      <c r="B10" s="142" t="s">
        <v>191</v>
      </c>
      <c r="C10" s="142" t="s">
        <v>194</v>
      </c>
      <c r="D10" s="142" t="s">
        <v>193</v>
      </c>
      <c r="E10" s="142">
        <v>2003</v>
      </c>
      <c r="F10" s="142" t="s">
        <v>183</v>
      </c>
      <c r="G10" s="142" t="s">
        <v>183</v>
      </c>
      <c r="H10" s="142" t="s">
        <v>195</v>
      </c>
      <c r="J10" s="143" t="s">
        <v>179</v>
      </c>
      <c r="K10" s="144" t="str">
        <f>VLOOKUP($K$3,$A$3:$H$23,8,FALSE)</f>
        <v>Sim</v>
      </c>
    </row>
    <row r="11" spans="1:12" x14ac:dyDescent="0.2">
      <c r="A11" s="145">
        <v>1008</v>
      </c>
      <c r="B11" s="141" t="s">
        <v>196</v>
      </c>
      <c r="C11" s="141" t="s">
        <v>197</v>
      </c>
      <c r="D11" s="141" t="s">
        <v>185</v>
      </c>
      <c r="E11" s="141">
        <v>2000</v>
      </c>
      <c r="F11" s="142" t="s">
        <v>183</v>
      </c>
      <c r="G11" s="142" t="s">
        <v>183</v>
      </c>
      <c r="H11" s="142" t="s">
        <v>183</v>
      </c>
    </row>
    <row r="12" spans="1:12" x14ac:dyDescent="0.2">
      <c r="A12" s="140">
        <v>1009</v>
      </c>
      <c r="B12" s="141" t="s">
        <v>198</v>
      </c>
      <c r="C12" s="141" t="s">
        <v>199</v>
      </c>
      <c r="D12" s="141" t="s">
        <v>187</v>
      </c>
      <c r="E12" s="141">
        <v>2008</v>
      </c>
      <c r="F12" s="142" t="s">
        <v>183</v>
      </c>
      <c r="G12" s="142" t="s">
        <v>183</v>
      </c>
      <c r="H12" s="142" t="s">
        <v>183</v>
      </c>
    </row>
    <row r="13" spans="1:12" x14ac:dyDescent="0.2">
      <c r="A13" s="145">
        <v>1010</v>
      </c>
      <c r="B13" s="142" t="s">
        <v>200</v>
      </c>
      <c r="C13" s="142" t="s">
        <v>201</v>
      </c>
      <c r="D13" s="142" t="s">
        <v>202</v>
      </c>
      <c r="E13" s="142">
        <v>2005</v>
      </c>
      <c r="F13" s="142" t="s">
        <v>183</v>
      </c>
      <c r="G13" s="142" t="s">
        <v>183</v>
      </c>
      <c r="H13" s="142" t="s">
        <v>183</v>
      </c>
    </row>
    <row r="14" spans="1:12" x14ac:dyDescent="0.2">
      <c r="A14" s="140">
        <v>1011</v>
      </c>
      <c r="B14" s="142" t="s">
        <v>203</v>
      </c>
      <c r="C14" s="142" t="s">
        <v>204</v>
      </c>
      <c r="D14" s="142" t="s">
        <v>202</v>
      </c>
      <c r="E14" s="142">
        <v>2006</v>
      </c>
      <c r="F14" s="142" t="s">
        <v>183</v>
      </c>
      <c r="G14" s="142" t="s">
        <v>183</v>
      </c>
      <c r="H14" s="142" t="s">
        <v>183</v>
      </c>
    </row>
    <row r="15" spans="1:12" x14ac:dyDescent="0.2">
      <c r="A15" s="145">
        <v>1012</v>
      </c>
      <c r="B15" s="142" t="s">
        <v>203</v>
      </c>
      <c r="C15" s="142" t="s">
        <v>205</v>
      </c>
      <c r="D15" s="142" t="s">
        <v>193</v>
      </c>
      <c r="E15" s="142">
        <v>2009</v>
      </c>
      <c r="F15" s="142" t="s">
        <v>183</v>
      </c>
      <c r="G15" s="142" t="s">
        <v>183</v>
      </c>
      <c r="H15" s="142" t="s">
        <v>183</v>
      </c>
    </row>
    <row r="16" spans="1:12" x14ac:dyDescent="0.2">
      <c r="A16" s="140">
        <v>1013</v>
      </c>
      <c r="B16" s="142" t="s">
        <v>203</v>
      </c>
      <c r="C16" s="142" t="s">
        <v>206</v>
      </c>
      <c r="D16" s="142" t="s">
        <v>207</v>
      </c>
      <c r="E16" s="142">
        <v>2008</v>
      </c>
      <c r="F16" s="142" t="s">
        <v>183</v>
      </c>
      <c r="G16" s="142" t="s">
        <v>183</v>
      </c>
      <c r="H16" s="142" t="s">
        <v>183</v>
      </c>
    </row>
    <row r="17" spans="1:8" x14ac:dyDescent="0.2">
      <c r="A17" s="145">
        <v>1014</v>
      </c>
      <c r="B17" s="141" t="s">
        <v>203</v>
      </c>
      <c r="C17" s="141" t="s">
        <v>208</v>
      </c>
      <c r="D17" s="141" t="s">
        <v>209</v>
      </c>
      <c r="E17" s="141">
        <v>1999</v>
      </c>
      <c r="F17" s="142" t="s">
        <v>195</v>
      </c>
      <c r="G17" s="142" t="s">
        <v>195</v>
      </c>
      <c r="H17" s="142" t="s">
        <v>195</v>
      </c>
    </row>
    <row r="18" spans="1:8" x14ac:dyDescent="0.2">
      <c r="A18" s="140">
        <v>1015</v>
      </c>
      <c r="B18" s="142" t="s">
        <v>210</v>
      </c>
      <c r="C18" s="142" t="s">
        <v>211</v>
      </c>
      <c r="D18" s="142" t="s">
        <v>187</v>
      </c>
      <c r="E18" s="142">
        <v>2004</v>
      </c>
      <c r="F18" s="142" t="s">
        <v>183</v>
      </c>
      <c r="G18" s="142" t="s">
        <v>183</v>
      </c>
      <c r="H18" s="142" t="s">
        <v>183</v>
      </c>
    </row>
    <row r="19" spans="1:8" x14ac:dyDescent="0.2">
      <c r="A19" s="145">
        <v>1016</v>
      </c>
      <c r="B19" s="142" t="s">
        <v>210</v>
      </c>
      <c r="C19" s="142" t="s">
        <v>212</v>
      </c>
      <c r="D19" s="142" t="s">
        <v>187</v>
      </c>
      <c r="E19" s="142">
        <v>2007</v>
      </c>
      <c r="F19" s="142" t="s">
        <v>183</v>
      </c>
      <c r="G19" s="142" t="s">
        <v>183</v>
      </c>
      <c r="H19" s="142" t="s">
        <v>183</v>
      </c>
    </row>
    <row r="20" spans="1:8" x14ac:dyDescent="0.2">
      <c r="A20" s="140">
        <v>1017</v>
      </c>
      <c r="B20" s="141" t="s">
        <v>210</v>
      </c>
      <c r="C20" s="141" t="s">
        <v>213</v>
      </c>
      <c r="D20" s="141" t="s">
        <v>214</v>
      </c>
      <c r="E20" s="141">
        <v>2001</v>
      </c>
      <c r="F20" s="142" t="s">
        <v>195</v>
      </c>
      <c r="G20" s="142" t="s">
        <v>183</v>
      </c>
      <c r="H20" s="142" t="s">
        <v>195</v>
      </c>
    </row>
    <row r="21" spans="1:8" x14ac:dyDescent="0.2">
      <c r="A21" s="145">
        <v>1018</v>
      </c>
      <c r="B21" s="142" t="s">
        <v>215</v>
      </c>
      <c r="C21" s="142" t="s">
        <v>216</v>
      </c>
      <c r="D21" s="142" t="s">
        <v>182</v>
      </c>
      <c r="E21" s="142">
        <v>2007</v>
      </c>
      <c r="F21" s="142" t="s">
        <v>183</v>
      </c>
      <c r="G21" s="142" t="s">
        <v>183</v>
      </c>
      <c r="H21" s="142" t="s">
        <v>183</v>
      </c>
    </row>
    <row r="22" spans="1:8" x14ac:dyDescent="0.2">
      <c r="A22" s="140">
        <v>1019</v>
      </c>
      <c r="B22" s="142" t="s">
        <v>215</v>
      </c>
      <c r="C22" s="142" t="s">
        <v>217</v>
      </c>
      <c r="D22" s="142" t="s">
        <v>185</v>
      </c>
      <c r="E22" s="142">
        <v>2003</v>
      </c>
      <c r="F22" s="142" t="s">
        <v>183</v>
      </c>
      <c r="G22" s="142" t="s">
        <v>183</v>
      </c>
      <c r="H22" s="142" t="s">
        <v>195</v>
      </c>
    </row>
    <row r="23" spans="1:8" x14ac:dyDescent="0.2">
      <c r="A23" s="145">
        <v>1020</v>
      </c>
      <c r="B23" s="141" t="s">
        <v>215</v>
      </c>
      <c r="C23" s="141" t="s">
        <v>218</v>
      </c>
      <c r="D23" s="141" t="s">
        <v>182</v>
      </c>
      <c r="E23" s="141">
        <v>2007</v>
      </c>
      <c r="F23" s="142" t="s">
        <v>183</v>
      </c>
      <c r="G23" s="142" t="s">
        <v>183</v>
      </c>
      <c r="H23" s="142" t="s">
        <v>183</v>
      </c>
    </row>
  </sheetData>
  <mergeCells count="1">
    <mergeCell ref="A1:H1"/>
  </mergeCells>
  <dataValidations count="1">
    <dataValidation type="list" allowBlank="1" showInputMessage="1" showErrorMessage="1" sqref="K3">
      <formula1>$A$4:$A$23</formula1>
    </dataValidation>
  </dataValidation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L17"/>
  <sheetViews>
    <sheetView showGridLines="0" zoomScaleNormal="100" workbookViewId="0"/>
  </sheetViews>
  <sheetFormatPr defaultRowHeight="15" x14ac:dyDescent="0.25"/>
  <cols>
    <col min="1" max="4" width="9.140625" style="146"/>
    <col min="5" max="5" width="22.140625" style="146" bestFit="1" customWidth="1"/>
    <col min="6" max="6" width="14" style="146" bestFit="1" customWidth="1"/>
    <col min="7" max="7" width="17.140625" style="146" bestFit="1" customWidth="1"/>
    <col min="8" max="8" width="15.85546875" style="146" customWidth="1"/>
    <col min="9" max="9" width="17" style="146" bestFit="1" customWidth="1"/>
    <col min="10" max="16384" width="9.140625" style="146"/>
  </cols>
  <sheetData>
    <row r="1" spans="1:12" ht="36" x14ac:dyDescent="0.55000000000000004">
      <c r="A1" s="195" t="s">
        <v>363</v>
      </c>
    </row>
    <row r="2" spans="1:12" ht="15.75" thickBot="1" x14ac:dyDescent="0.3"/>
    <row r="3" spans="1:12" ht="19.5" customHeight="1" thickBot="1" x14ac:dyDescent="0.3">
      <c r="A3"/>
      <c r="B3"/>
      <c r="C3"/>
      <c r="E3" s="256" t="s">
        <v>219</v>
      </c>
      <c r="F3" s="257"/>
      <c r="G3" s="257"/>
      <c r="H3" s="257"/>
      <c r="I3" s="258"/>
    </row>
    <row r="4" spans="1:12" ht="17.25" customHeight="1" thickBot="1" x14ac:dyDescent="0.3">
      <c r="A4" s="262" t="s">
        <v>228</v>
      </c>
      <c r="B4" s="263"/>
      <c r="C4" s="264"/>
      <c r="E4" s="259"/>
      <c r="F4" s="260"/>
      <c r="G4" s="260"/>
      <c r="H4" s="260"/>
      <c r="I4" s="261"/>
    </row>
    <row r="5" spans="1:12" ht="15.75" thickBot="1" x14ac:dyDescent="0.3">
      <c r="A5" s="184"/>
      <c r="B5" s="184"/>
      <c r="C5" s="184"/>
      <c r="D5" s="184"/>
      <c r="E5" s="185" t="s">
        <v>220</v>
      </c>
      <c r="F5" s="186" t="s">
        <v>221</v>
      </c>
      <c r="G5" s="186" t="s">
        <v>222</v>
      </c>
      <c r="H5" s="186" t="s">
        <v>223</v>
      </c>
      <c r="I5" s="187" t="s">
        <v>230</v>
      </c>
      <c r="J5" s="184"/>
      <c r="K5" s="184"/>
      <c r="L5" s="184"/>
    </row>
    <row r="6" spans="1:12" x14ac:dyDescent="0.25">
      <c r="A6" s="184"/>
      <c r="B6" s="184"/>
      <c r="C6" s="184"/>
      <c r="D6" s="184"/>
      <c r="E6" s="177" t="s">
        <v>224</v>
      </c>
      <c r="F6" s="173">
        <v>9000</v>
      </c>
      <c r="G6" s="180">
        <f>(F6*10%)</f>
        <v>900</v>
      </c>
      <c r="H6" s="173">
        <f>F6-G6</f>
        <v>8100</v>
      </c>
      <c r="I6" s="176">
        <f>VLOOKUP(F6,Tab_vendedores,2,TRUE)</f>
        <v>0.1</v>
      </c>
      <c r="J6" s="184"/>
      <c r="K6" s="184"/>
      <c r="L6" s="184"/>
    </row>
    <row r="7" spans="1:12" x14ac:dyDescent="0.25">
      <c r="A7"/>
      <c r="B7"/>
      <c r="C7"/>
      <c r="E7" s="177" t="s">
        <v>225</v>
      </c>
      <c r="F7" s="173">
        <v>3200</v>
      </c>
      <c r="G7" s="180">
        <f t="shared" ref="G7:G9" si="0">(F7*10%)</f>
        <v>320</v>
      </c>
      <c r="H7" s="173">
        <f t="shared" ref="H7:H9" si="1">F7-G7</f>
        <v>2880</v>
      </c>
      <c r="I7" s="176">
        <f>VLOOKUP(F7,Tab_vendedores,2,TRUE)</f>
        <v>7.4999999999999997E-2</v>
      </c>
    </row>
    <row r="8" spans="1:12" x14ac:dyDescent="0.25">
      <c r="A8"/>
      <c r="B8"/>
      <c r="C8"/>
      <c r="E8" s="178" t="s">
        <v>226</v>
      </c>
      <c r="F8" s="174">
        <v>1900</v>
      </c>
      <c r="G8" s="181">
        <f t="shared" si="0"/>
        <v>190</v>
      </c>
      <c r="H8" s="174">
        <f t="shared" si="1"/>
        <v>1710</v>
      </c>
      <c r="I8" s="176">
        <f>VLOOKUP(F8,Tab_vendedores,2,TRUE)</f>
        <v>0</v>
      </c>
    </row>
    <row r="9" spans="1:12" ht="15.75" thickBot="1" x14ac:dyDescent="0.3">
      <c r="E9" s="179" t="s">
        <v>227</v>
      </c>
      <c r="F9" s="175">
        <v>4500</v>
      </c>
      <c r="G9" s="182">
        <f t="shared" si="0"/>
        <v>450</v>
      </c>
      <c r="H9" s="175">
        <f t="shared" si="1"/>
        <v>4050</v>
      </c>
      <c r="I9" s="176">
        <f>VLOOKUP(F9,Tab_vendedores,2,TRUE)</f>
        <v>0.08</v>
      </c>
    </row>
    <row r="10" spans="1:12" ht="15.75" thickBot="1" x14ac:dyDescent="0.3"/>
    <row r="11" spans="1:12" ht="15.75" thickBot="1" x14ac:dyDescent="0.3">
      <c r="E11" s="265" t="s">
        <v>229</v>
      </c>
      <c r="F11" s="266"/>
      <c r="G11" s="147"/>
      <c r="H11" s="172"/>
    </row>
    <row r="12" spans="1:12" ht="16.5" thickBot="1" x14ac:dyDescent="0.3">
      <c r="E12" s="148" t="s">
        <v>223</v>
      </c>
      <c r="F12" s="149" t="s">
        <v>13</v>
      </c>
    </row>
    <row r="13" spans="1:12" x14ac:dyDescent="0.25">
      <c r="E13" s="150">
        <v>1500</v>
      </c>
      <c r="F13" s="151">
        <v>0</v>
      </c>
    </row>
    <row r="14" spans="1:12" x14ac:dyDescent="0.25">
      <c r="E14" s="152">
        <v>2500</v>
      </c>
      <c r="F14" s="153">
        <v>7.4999999999999997E-2</v>
      </c>
    </row>
    <row r="15" spans="1:12" x14ac:dyDescent="0.25">
      <c r="E15" s="154">
        <v>4000</v>
      </c>
      <c r="F15" s="155">
        <v>0.08</v>
      </c>
    </row>
    <row r="16" spans="1:12" ht="15.75" thickBot="1" x14ac:dyDescent="0.3">
      <c r="E16" s="156">
        <v>7000</v>
      </c>
      <c r="F16" s="157">
        <v>0.1</v>
      </c>
      <c r="H16" s="1"/>
      <c r="I16" s="1"/>
    </row>
    <row r="17" spans="8:9" x14ac:dyDescent="0.25">
      <c r="H17" s="1"/>
      <c r="I17" s="1"/>
    </row>
  </sheetData>
  <mergeCells count="3">
    <mergeCell ref="E3:I4"/>
    <mergeCell ref="A4:C4"/>
    <mergeCell ref="E11:F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AD20"/>
  <sheetViews>
    <sheetView showGridLines="0" workbookViewId="0"/>
  </sheetViews>
  <sheetFormatPr defaultRowHeight="12.75" x14ac:dyDescent="0.2"/>
  <cols>
    <col min="1" max="1" width="2" style="1" customWidth="1"/>
    <col min="2" max="3" width="17.140625" style="1" customWidth="1"/>
    <col min="4" max="4" width="11.42578125" style="1" bestFit="1" customWidth="1"/>
    <col min="5" max="5" width="13.140625" style="1" bestFit="1" customWidth="1"/>
    <col min="6" max="6" width="11.42578125" style="1" bestFit="1" customWidth="1"/>
    <col min="7" max="7" width="13.42578125" style="1" bestFit="1" customWidth="1"/>
    <col min="8" max="8" width="10.85546875" style="1" bestFit="1" customWidth="1"/>
    <col min="9" max="9" width="14.5703125" style="1" bestFit="1" customWidth="1"/>
    <col min="10" max="10" width="14.7109375" style="1" customWidth="1"/>
    <col min="11" max="11" width="10.5703125" style="1" bestFit="1" customWidth="1"/>
    <col min="12" max="12" width="10.28515625" style="1" bestFit="1" customWidth="1"/>
    <col min="13" max="13" width="11.42578125" style="1" bestFit="1" customWidth="1"/>
    <col min="14" max="14" width="12.5703125" style="1" bestFit="1" customWidth="1"/>
    <col min="15" max="15" width="11.42578125" style="1" bestFit="1" customWidth="1"/>
    <col min="16" max="16" width="10.140625" style="1" bestFit="1" customWidth="1"/>
    <col min="17" max="17" width="16.140625" style="1" bestFit="1" customWidth="1"/>
    <col min="18" max="18" width="14.28515625" style="1" bestFit="1" customWidth="1"/>
    <col min="19" max="19" width="11.42578125" style="1" bestFit="1" customWidth="1"/>
    <col min="20" max="20" width="10.42578125" style="1" bestFit="1" customWidth="1"/>
    <col min="21" max="21" width="12.140625" style="1" bestFit="1" customWidth="1"/>
    <col min="22" max="22" width="11.140625" style="1" bestFit="1" customWidth="1"/>
    <col min="23" max="23" width="15.85546875" style="1" bestFit="1" customWidth="1"/>
    <col min="24" max="24" width="12.85546875" style="1" bestFit="1" customWidth="1"/>
    <col min="25" max="25" width="11.7109375" style="1" bestFit="1" customWidth="1"/>
    <col min="26" max="26" width="12.5703125" style="1" bestFit="1" customWidth="1"/>
    <col min="27" max="27" width="16.140625" style="1" bestFit="1" customWidth="1"/>
    <col min="28" max="28" width="12.42578125" style="1" bestFit="1" customWidth="1"/>
    <col min="29" max="30" width="11.42578125" style="1" bestFit="1" customWidth="1"/>
    <col min="31" max="31" width="12.42578125" style="1" bestFit="1" customWidth="1"/>
    <col min="32" max="33" width="11.42578125" style="1" bestFit="1" customWidth="1"/>
    <col min="34" max="16384" width="9.140625" style="1"/>
  </cols>
  <sheetData>
    <row r="1" spans="2:30" ht="36.75" customHeight="1" x14ac:dyDescent="0.5">
      <c r="B1" s="204" t="s">
        <v>231</v>
      </c>
    </row>
    <row r="2" spans="2:30" ht="6" customHeight="1" thickBot="1" x14ac:dyDescent="0.25"/>
    <row r="3" spans="2:30" ht="15" customHeight="1" thickTop="1" x14ac:dyDescent="0.2">
      <c r="B3" s="267" t="s">
        <v>232</v>
      </c>
      <c r="C3" s="268"/>
    </row>
    <row r="4" spans="2:30" ht="13.5" customHeight="1" thickBot="1" x14ac:dyDescent="0.25">
      <c r="B4" s="269"/>
      <c r="C4" s="270"/>
    </row>
    <row r="5" spans="2:30" ht="15" x14ac:dyDescent="0.25">
      <c r="B5" s="159" t="s">
        <v>233</v>
      </c>
      <c r="C5" s="160">
        <v>11</v>
      </c>
    </row>
    <row r="6" spans="2:30" x14ac:dyDescent="0.2">
      <c r="B6" s="161" t="s">
        <v>0</v>
      </c>
      <c r="C6" s="206" t="str">
        <f>HLOOKUP($C$5,$B$14:$AD$20,2,0)</f>
        <v>HIGROTON</v>
      </c>
    </row>
    <row r="7" spans="2:30" x14ac:dyDescent="0.2">
      <c r="B7" s="161" t="s">
        <v>234</v>
      </c>
      <c r="C7" s="206" t="str">
        <f>HLOOKUP($C$5,$B$14:$AD$20,3,0)</f>
        <v>Geigy</v>
      </c>
    </row>
    <row r="8" spans="2:30" x14ac:dyDescent="0.2">
      <c r="B8" s="161" t="s">
        <v>235</v>
      </c>
      <c r="C8" s="206" t="str">
        <f>HLOOKUP($C$5,$B$14:$AD$20,4,0)</f>
        <v>42 c</v>
      </c>
    </row>
    <row r="9" spans="2:30" x14ac:dyDescent="0.2">
      <c r="B9" s="161" t="s">
        <v>236</v>
      </c>
      <c r="C9" s="206">
        <f>HLOOKUP($C$5,$B$14:$AD$20,5,0)</f>
        <v>36651</v>
      </c>
    </row>
    <row r="10" spans="2:30" x14ac:dyDescent="0.2">
      <c r="B10" s="161" t="s">
        <v>237</v>
      </c>
      <c r="C10" s="206" t="str">
        <f>HLOOKUP($C$5,$B$14:$AD$20,6,0)</f>
        <v>VERMELHO</v>
      </c>
    </row>
    <row r="11" spans="2:30" ht="13.5" thickBot="1" x14ac:dyDescent="0.25">
      <c r="B11" s="162" t="s">
        <v>238</v>
      </c>
      <c r="C11" s="207">
        <f>HLOOKUP($C$5,$B$14:$AD$20,7,0)</f>
        <v>6.62</v>
      </c>
    </row>
    <row r="12" spans="2:30" ht="13.5" thickTop="1" x14ac:dyDescent="0.2"/>
    <row r="14" spans="2:30" x14ac:dyDescent="0.2">
      <c r="B14" s="163" t="s">
        <v>233</v>
      </c>
      <c r="C14" s="164">
        <v>1</v>
      </c>
      <c r="D14" s="164">
        <v>2</v>
      </c>
      <c r="E14" s="164">
        <v>3</v>
      </c>
      <c r="F14" s="164">
        <v>4</v>
      </c>
      <c r="G14" s="164">
        <v>5</v>
      </c>
      <c r="H14" s="164">
        <v>6</v>
      </c>
      <c r="I14" s="164">
        <v>7</v>
      </c>
      <c r="J14" s="164">
        <v>8</v>
      </c>
      <c r="K14" s="164">
        <v>9</v>
      </c>
      <c r="L14" s="164">
        <v>10</v>
      </c>
      <c r="M14" s="164">
        <v>11</v>
      </c>
      <c r="N14" s="164">
        <v>12</v>
      </c>
      <c r="O14" s="164">
        <v>13</v>
      </c>
      <c r="P14" s="164">
        <v>14</v>
      </c>
      <c r="Q14" s="164">
        <v>15</v>
      </c>
      <c r="R14" s="164">
        <v>16</v>
      </c>
      <c r="S14" s="164">
        <v>17</v>
      </c>
      <c r="T14" s="164">
        <v>18</v>
      </c>
      <c r="U14" s="164">
        <v>19</v>
      </c>
      <c r="V14" s="164">
        <v>20</v>
      </c>
      <c r="W14" s="164">
        <v>21</v>
      </c>
      <c r="X14" s="164">
        <v>22</v>
      </c>
      <c r="Y14" s="164">
        <v>23</v>
      </c>
      <c r="Z14" s="164">
        <v>24</v>
      </c>
      <c r="AA14" s="164">
        <v>25</v>
      </c>
      <c r="AB14" s="164">
        <v>26</v>
      </c>
      <c r="AC14" s="164">
        <v>27</v>
      </c>
      <c r="AD14" s="164">
        <v>28</v>
      </c>
    </row>
    <row r="15" spans="2:30" x14ac:dyDescent="0.2">
      <c r="B15" s="165" t="s">
        <v>0</v>
      </c>
      <c r="C15" s="166" t="s">
        <v>239</v>
      </c>
      <c r="D15" s="167" t="s">
        <v>240</v>
      </c>
      <c r="E15" s="167" t="s">
        <v>241</v>
      </c>
      <c r="F15" s="166" t="s">
        <v>242</v>
      </c>
      <c r="G15" s="167" t="s">
        <v>243</v>
      </c>
      <c r="H15" s="166" t="s">
        <v>244</v>
      </c>
      <c r="I15" s="167" t="s">
        <v>245</v>
      </c>
      <c r="J15" s="167" t="s">
        <v>246</v>
      </c>
      <c r="K15" s="167" t="s">
        <v>247</v>
      </c>
      <c r="L15" s="166" t="s">
        <v>248</v>
      </c>
      <c r="M15" s="166" t="s">
        <v>249</v>
      </c>
      <c r="N15" s="167" t="s">
        <v>250</v>
      </c>
      <c r="O15" s="167" t="s">
        <v>251</v>
      </c>
      <c r="P15" s="167" t="s">
        <v>252</v>
      </c>
      <c r="Q15" s="167" t="s">
        <v>253</v>
      </c>
      <c r="R15" s="167" t="s">
        <v>254</v>
      </c>
      <c r="S15" s="167" t="s">
        <v>255</v>
      </c>
      <c r="T15" s="167" t="s">
        <v>256</v>
      </c>
      <c r="U15" s="167" t="s">
        <v>257</v>
      </c>
      <c r="V15" s="167" t="s">
        <v>258</v>
      </c>
      <c r="W15" s="167" t="s">
        <v>259</v>
      </c>
      <c r="X15" s="167" t="s">
        <v>260</v>
      </c>
      <c r="Y15" s="167" t="s">
        <v>261</v>
      </c>
      <c r="Z15" s="167" t="s">
        <v>262</v>
      </c>
      <c r="AA15" s="167" t="s">
        <v>263</v>
      </c>
      <c r="AB15" s="167" t="s">
        <v>264</v>
      </c>
      <c r="AC15" s="167" t="s">
        <v>265</v>
      </c>
      <c r="AD15" s="166" t="s">
        <v>266</v>
      </c>
    </row>
    <row r="16" spans="2:30" x14ac:dyDescent="0.2">
      <c r="B16" s="165" t="s">
        <v>234</v>
      </c>
      <c r="C16" s="166" t="s">
        <v>267</v>
      </c>
      <c r="D16" s="167" t="s">
        <v>268</v>
      </c>
      <c r="E16" s="167" t="s">
        <v>268</v>
      </c>
      <c r="F16" s="166" t="s">
        <v>269</v>
      </c>
      <c r="G16" s="167" t="s">
        <v>270</v>
      </c>
      <c r="H16" s="167" t="s">
        <v>271</v>
      </c>
      <c r="I16" s="166" t="s">
        <v>269</v>
      </c>
      <c r="J16" s="167" t="s">
        <v>271</v>
      </c>
      <c r="K16" s="164" t="s">
        <v>272</v>
      </c>
      <c r="L16" s="166" t="s">
        <v>273</v>
      </c>
      <c r="M16" s="166" t="s">
        <v>274</v>
      </c>
      <c r="N16" s="167" t="s">
        <v>275</v>
      </c>
      <c r="O16" s="167" t="s">
        <v>276</v>
      </c>
      <c r="P16" s="167" t="s">
        <v>277</v>
      </c>
      <c r="Q16" s="167" t="s">
        <v>278</v>
      </c>
      <c r="R16" s="167" t="s">
        <v>268</v>
      </c>
      <c r="S16" s="167" t="s">
        <v>268</v>
      </c>
      <c r="T16" s="167" t="s">
        <v>279</v>
      </c>
      <c r="U16" s="167" t="s">
        <v>276</v>
      </c>
      <c r="V16" s="167" t="s">
        <v>280</v>
      </c>
      <c r="W16" s="167" t="s">
        <v>281</v>
      </c>
      <c r="X16" s="167" t="s">
        <v>282</v>
      </c>
      <c r="Y16" s="167" t="s">
        <v>276</v>
      </c>
      <c r="Z16" s="167" t="s">
        <v>275</v>
      </c>
      <c r="AA16" s="167" t="s">
        <v>283</v>
      </c>
      <c r="AB16" s="167" t="s">
        <v>268</v>
      </c>
      <c r="AC16" s="167" t="s">
        <v>275</v>
      </c>
      <c r="AD16" s="168" t="s">
        <v>272</v>
      </c>
    </row>
    <row r="17" spans="2:30" x14ac:dyDescent="0.2">
      <c r="B17" s="165" t="s">
        <v>235</v>
      </c>
      <c r="C17" s="169" t="s">
        <v>284</v>
      </c>
      <c r="D17" s="169" t="s">
        <v>285</v>
      </c>
      <c r="E17" s="169" t="s">
        <v>286</v>
      </c>
      <c r="F17" s="169" t="s">
        <v>287</v>
      </c>
      <c r="G17" s="169" t="s">
        <v>288</v>
      </c>
      <c r="H17" s="169" t="s">
        <v>289</v>
      </c>
      <c r="I17" s="169" t="s">
        <v>287</v>
      </c>
      <c r="J17" s="169" t="s">
        <v>290</v>
      </c>
      <c r="K17" s="169" t="s">
        <v>287</v>
      </c>
      <c r="L17" s="169" t="s">
        <v>291</v>
      </c>
      <c r="M17" s="169" t="s">
        <v>292</v>
      </c>
      <c r="N17" s="169" t="s">
        <v>291</v>
      </c>
      <c r="O17" s="169" t="s">
        <v>293</v>
      </c>
      <c r="P17" s="169" t="s">
        <v>289</v>
      </c>
      <c r="Q17" s="169" t="s">
        <v>294</v>
      </c>
      <c r="R17" s="169" t="s">
        <v>294</v>
      </c>
      <c r="S17" s="169" t="s">
        <v>295</v>
      </c>
      <c r="T17" s="169" t="s">
        <v>296</v>
      </c>
      <c r="U17" s="169" t="s">
        <v>289</v>
      </c>
      <c r="V17" s="169" t="s">
        <v>297</v>
      </c>
      <c r="W17" s="169" t="s">
        <v>287</v>
      </c>
      <c r="X17" s="169" t="s">
        <v>298</v>
      </c>
      <c r="Y17" s="169" t="s">
        <v>299</v>
      </c>
      <c r="Z17" s="169" t="s">
        <v>299</v>
      </c>
      <c r="AA17" s="169" t="s">
        <v>300</v>
      </c>
      <c r="AB17" s="169" t="s">
        <v>287</v>
      </c>
      <c r="AC17" s="169" t="s">
        <v>286</v>
      </c>
      <c r="AD17" s="169" t="s">
        <v>290</v>
      </c>
    </row>
    <row r="18" spans="2:30" x14ac:dyDescent="0.2">
      <c r="B18" s="165" t="s">
        <v>236</v>
      </c>
      <c r="C18" s="170">
        <v>36650</v>
      </c>
      <c r="D18" s="170">
        <v>36651</v>
      </c>
      <c r="E18" s="170">
        <v>36652</v>
      </c>
      <c r="F18" s="170">
        <v>36653</v>
      </c>
      <c r="G18" s="170">
        <v>36650</v>
      </c>
      <c r="H18" s="170">
        <v>36651</v>
      </c>
      <c r="I18" s="170">
        <v>36651</v>
      </c>
      <c r="J18" s="170">
        <v>36650</v>
      </c>
      <c r="K18" s="170">
        <v>36651</v>
      </c>
      <c r="L18" s="170">
        <v>36650</v>
      </c>
      <c r="M18" s="170">
        <v>36651</v>
      </c>
      <c r="N18" s="170">
        <v>36651</v>
      </c>
      <c r="O18" s="170">
        <v>36649</v>
      </c>
      <c r="P18" s="170">
        <v>36650</v>
      </c>
      <c r="Q18" s="170">
        <v>36651</v>
      </c>
      <c r="R18" s="170">
        <v>36649</v>
      </c>
      <c r="S18" s="170">
        <v>36650</v>
      </c>
      <c r="T18" s="170">
        <v>36651</v>
      </c>
      <c r="U18" s="170">
        <v>36647</v>
      </c>
      <c r="V18" s="170">
        <v>36647</v>
      </c>
      <c r="W18" s="170">
        <v>36650</v>
      </c>
      <c r="X18" s="170">
        <v>36651</v>
      </c>
      <c r="Y18" s="170">
        <v>36650</v>
      </c>
      <c r="Z18" s="170">
        <v>36647</v>
      </c>
      <c r="AA18" s="170" t="s">
        <v>301</v>
      </c>
      <c r="AB18" s="170">
        <v>36649</v>
      </c>
      <c r="AC18" s="170">
        <v>36647</v>
      </c>
      <c r="AD18" s="170">
        <v>36650</v>
      </c>
    </row>
    <row r="19" spans="2:30" x14ac:dyDescent="0.2">
      <c r="B19" s="165" t="s">
        <v>237</v>
      </c>
      <c r="C19" s="170" t="s">
        <v>302</v>
      </c>
      <c r="D19" s="170" t="s">
        <v>302</v>
      </c>
      <c r="E19" s="170" t="s">
        <v>302</v>
      </c>
      <c r="F19" s="170" t="s">
        <v>303</v>
      </c>
      <c r="G19" s="170" t="s">
        <v>302</v>
      </c>
      <c r="H19" s="170" t="s">
        <v>302</v>
      </c>
      <c r="I19" s="170" t="s">
        <v>302</v>
      </c>
      <c r="J19" s="170" t="s">
        <v>303</v>
      </c>
      <c r="K19" s="170" t="s">
        <v>302</v>
      </c>
      <c r="L19" s="170" t="s">
        <v>302</v>
      </c>
      <c r="M19" s="170" t="s">
        <v>303</v>
      </c>
      <c r="N19" s="170" t="s">
        <v>303</v>
      </c>
      <c r="O19" s="170" t="s">
        <v>303</v>
      </c>
      <c r="P19" s="170" t="s">
        <v>302</v>
      </c>
      <c r="Q19" s="170" t="s">
        <v>303</v>
      </c>
      <c r="R19" s="170" t="s">
        <v>302</v>
      </c>
      <c r="S19" s="170" t="s">
        <v>302</v>
      </c>
      <c r="T19" s="170" t="s">
        <v>302</v>
      </c>
      <c r="U19" s="170" t="s">
        <v>302</v>
      </c>
      <c r="V19" s="170" t="s">
        <v>302</v>
      </c>
      <c r="W19" s="170" t="s">
        <v>302</v>
      </c>
      <c r="X19" s="170" t="s">
        <v>303</v>
      </c>
      <c r="Y19" s="170" t="s">
        <v>302</v>
      </c>
      <c r="Z19" s="170" t="s">
        <v>303</v>
      </c>
      <c r="AA19" s="170" t="s">
        <v>302</v>
      </c>
      <c r="AB19" s="170" t="s">
        <v>302</v>
      </c>
      <c r="AC19" s="170" t="s">
        <v>303</v>
      </c>
      <c r="AD19" s="170" t="s">
        <v>303</v>
      </c>
    </row>
    <row r="20" spans="2:30" x14ac:dyDescent="0.2">
      <c r="B20" s="165" t="s">
        <v>238</v>
      </c>
      <c r="C20" s="171">
        <v>0.86</v>
      </c>
      <c r="D20" s="171">
        <v>1.9</v>
      </c>
      <c r="E20" s="171">
        <v>1.25</v>
      </c>
      <c r="F20" s="171">
        <v>5.9</v>
      </c>
      <c r="G20" s="171">
        <v>0.8</v>
      </c>
      <c r="H20" s="171">
        <v>4.72</v>
      </c>
      <c r="I20" s="171">
        <v>6</v>
      </c>
      <c r="J20" s="171">
        <v>9.5</v>
      </c>
      <c r="K20" s="171">
        <v>3.24</v>
      </c>
      <c r="L20" s="171">
        <v>22.9</v>
      </c>
      <c r="M20" s="171">
        <v>6.62</v>
      </c>
      <c r="N20" s="171">
        <v>7.85</v>
      </c>
      <c r="O20" s="171">
        <v>4.5</v>
      </c>
      <c r="P20" s="171">
        <v>4.95</v>
      </c>
      <c r="Q20" s="171">
        <v>10.15</v>
      </c>
      <c r="R20" s="171">
        <v>0.8</v>
      </c>
      <c r="S20" s="171">
        <v>6.9</v>
      </c>
      <c r="T20" s="171">
        <v>4.1100000000000003</v>
      </c>
      <c r="U20" s="171">
        <v>4.3</v>
      </c>
      <c r="V20" s="171">
        <v>26.4</v>
      </c>
      <c r="W20" s="171">
        <v>5.84</v>
      </c>
      <c r="X20" s="171">
        <v>5.67</v>
      </c>
      <c r="Y20" s="171">
        <v>6.97</v>
      </c>
      <c r="Z20" s="171">
        <v>5.98</v>
      </c>
      <c r="AA20" s="171">
        <v>9.1199999999999992</v>
      </c>
      <c r="AB20" s="171">
        <v>9.48</v>
      </c>
      <c r="AC20" s="171">
        <v>59.02</v>
      </c>
      <c r="AD20" s="171">
        <v>8.51</v>
      </c>
    </row>
  </sheetData>
  <mergeCells count="1">
    <mergeCell ref="B3:C4"/>
  </mergeCells>
  <dataValidations count="1">
    <dataValidation type="list" allowBlank="1" showInputMessage="1" showErrorMessage="1" sqref="C5">
      <formula1>$C$14:$AD$14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19"/>
  <sheetViews>
    <sheetView showGridLines="0" workbookViewId="0"/>
  </sheetViews>
  <sheetFormatPr defaultRowHeight="12.75" x14ac:dyDescent="0.2"/>
  <cols>
    <col min="1" max="1" width="31.28515625" customWidth="1"/>
    <col min="2" max="2" width="19.140625" bestFit="1" customWidth="1"/>
    <col min="3" max="3" width="20.28515625" bestFit="1" customWidth="1"/>
    <col min="4" max="4" width="20.42578125" bestFit="1" customWidth="1"/>
    <col min="5" max="5" width="18.42578125" bestFit="1" customWidth="1"/>
    <col min="6" max="6" width="27.7109375" bestFit="1" customWidth="1"/>
    <col min="7" max="7" width="21.7109375" bestFit="1" customWidth="1"/>
    <col min="8" max="8" width="25.85546875" bestFit="1" customWidth="1"/>
    <col min="9" max="9" width="19.5703125" bestFit="1" customWidth="1"/>
    <col min="10" max="10" width="23" bestFit="1" customWidth="1"/>
    <col min="11" max="11" width="15.42578125" bestFit="1" customWidth="1"/>
    <col min="12" max="12" width="15" bestFit="1" customWidth="1"/>
    <col min="13" max="13" width="20.28515625" bestFit="1" customWidth="1"/>
    <col min="14" max="14" width="19.28515625" bestFit="1" customWidth="1"/>
    <col min="15" max="15" width="25" bestFit="1" customWidth="1"/>
    <col min="16" max="16" width="17.42578125" bestFit="1" customWidth="1"/>
    <col min="17" max="17" width="25.85546875" bestFit="1" customWidth="1"/>
    <col min="18" max="18" width="20.28515625" bestFit="1" customWidth="1"/>
    <col min="19" max="19" width="21.42578125" bestFit="1" customWidth="1"/>
    <col min="20" max="20" width="20" bestFit="1" customWidth="1"/>
    <col min="21" max="21" width="20.28515625" bestFit="1" customWidth="1"/>
  </cols>
  <sheetData>
    <row r="1" spans="1:21" ht="33.75" x14ac:dyDescent="0.5">
      <c r="A1" s="204" t="s">
        <v>231</v>
      </c>
    </row>
    <row r="2" spans="1:21" ht="27" thickBot="1" x14ac:dyDescent="0.45">
      <c r="A2" s="158"/>
    </row>
    <row r="3" spans="1:21" ht="18.75" thickBot="1" x14ac:dyDescent="0.3">
      <c r="A3" s="271" t="s">
        <v>361</v>
      </c>
      <c r="B3" s="272"/>
    </row>
    <row r="4" spans="1:21" ht="18" x14ac:dyDescent="0.25">
      <c r="A4" s="193" t="s">
        <v>304</v>
      </c>
      <c r="B4" s="194">
        <v>1</v>
      </c>
    </row>
    <row r="5" spans="1:21" ht="18" x14ac:dyDescent="0.25">
      <c r="A5" s="192" t="s">
        <v>305</v>
      </c>
      <c r="B5" s="188" t="str">
        <f>HLOOKUP(B4,$A$14:$U$19,2,0)</f>
        <v>O ANO DO DRAGÃO</v>
      </c>
    </row>
    <row r="6" spans="1:21" ht="18" x14ac:dyDescent="0.25">
      <c r="A6" s="192" t="s">
        <v>306</v>
      </c>
      <c r="B6" s="188" t="str">
        <f>HLOOKUP($B$4,$A$14:$U$19,3,0)</f>
        <v>WILLIAN KAKTUS</v>
      </c>
    </row>
    <row r="7" spans="1:21" ht="18" x14ac:dyDescent="0.25">
      <c r="A7" s="192" t="s">
        <v>307</v>
      </c>
      <c r="B7" s="215">
        <f>HLOOKUP($B$4,$A$14:$U$19,4,0)</f>
        <v>72</v>
      </c>
    </row>
    <row r="8" spans="1:21" ht="18" x14ac:dyDescent="0.25">
      <c r="A8" s="192" t="s">
        <v>308</v>
      </c>
      <c r="B8" s="190">
        <f>HLOOKUP($B$4,$A$14:$U$19,5,0)</f>
        <v>2</v>
      </c>
    </row>
    <row r="9" spans="1:21" ht="18" x14ac:dyDescent="0.25">
      <c r="A9" s="192" t="s">
        <v>309</v>
      </c>
      <c r="B9" s="188" t="str">
        <f>HLOOKUP($B$4,$A$14:$U$19,6,0)</f>
        <v>PÁGINA MARRON</v>
      </c>
    </row>
    <row r="14" spans="1:21" x14ac:dyDescent="0.2">
      <c r="A14" s="191" t="s">
        <v>304</v>
      </c>
      <c r="B14" s="188">
        <v>1</v>
      </c>
      <c r="C14" s="188">
        <v>2</v>
      </c>
      <c r="D14" s="188">
        <v>3</v>
      </c>
      <c r="E14" s="188">
        <v>4</v>
      </c>
      <c r="F14" s="188">
        <v>5</v>
      </c>
      <c r="G14" s="188">
        <v>6</v>
      </c>
      <c r="H14" s="188">
        <v>7</v>
      </c>
      <c r="I14" s="188">
        <v>8</v>
      </c>
      <c r="J14" s="188">
        <v>9</v>
      </c>
      <c r="K14" s="188">
        <v>10</v>
      </c>
      <c r="L14" s="188">
        <v>11</v>
      </c>
      <c r="M14" s="188">
        <v>12</v>
      </c>
      <c r="N14" s="188">
        <v>13</v>
      </c>
      <c r="O14" s="188">
        <v>14</v>
      </c>
      <c r="P14" s="188">
        <v>15</v>
      </c>
      <c r="Q14" s="188">
        <v>16</v>
      </c>
      <c r="R14" s="188">
        <v>17</v>
      </c>
      <c r="S14" s="188">
        <v>18</v>
      </c>
      <c r="T14" s="188">
        <v>19</v>
      </c>
      <c r="U14" s="188">
        <v>20</v>
      </c>
    </row>
    <row r="15" spans="1:21" x14ac:dyDescent="0.2">
      <c r="A15" s="191" t="s">
        <v>305</v>
      </c>
      <c r="B15" s="188" t="s">
        <v>310</v>
      </c>
      <c r="C15" s="188" t="s">
        <v>313</v>
      </c>
      <c r="D15" s="188" t="s">
        <v>316</v>
      </c>
      <c r="E15" s="188" t="s">
        <v>318</v>
      </c>
      <c r="F15" s="188" t="s">
        <v>321</v>
      </c>
      <c r="G15" s="188" t="s">
        <v>323</v>
      </c>
      <c r="H15" s="188" t="s">
        <v>325</v>
      </c>
      <c r="I15" s="188" t="s">
        <v>328</v>
      </c>
      <c r="J15" s="188" t="s">
        <v>331</v>
      </c>
      <c r="K15" s="188" t="s">
        <v>334</v>
      </c>
      <c r="L15" s="188" t="s">
        <v>336</v>
      </c>
      <c r="M15" s="188" t="s">
        <v>338</v>
      </c>
      <c r="N15" s="188" t="s">
        <v>340</v>
      </c>
      <c r="O15" s="188" t="s">
        <v>343</v>
      </c>
      <c r="P15" s="188" t="s">
        <v>345</v>
      </c>
      <c r="Q15" s="188" t="s">
        <v>348</v>
      </c>
      <c r="R15" s="188" t="s">
        <v>351</v>
      </c>
      <c r="S15" s="188" t="s">
        <v>353</v>
      </c>
      <c r="T15" s="188" t="s">
        <v>356</v>
      </c>
      <c r="U15" s="188" t="s">
        <v>359</v>
      </c>
    </row>
    <row r="16" spans="1:21" x14ac:dyDescent="0.2">
      <c r="A16" s="191" t="s">
        <v>306</v>
      </c>
      <c r="B16" s="188" t="s">
        <v>311</v>
      </c>
      <c r="C16" s="188" t="s">
        <v>314</v>
      </c>
      <c r="D16" s="188" t="s">
        <v>317</v>
      </c>
      <c r="E16" s="188" t="s">
        <v>319</v>
      </c>
      <c r="F16" s="188" t="s">
        <v>322</v>
      </c>
      <c r="G16" s="188" t="s">
        <v>324</v>
      </c>
      <c r="H16" s="188" t="s">
        <v>326</v>
      </c>
      <c r="I16" s="188" t="s">
        <v>329</v>
      </c>
      <c r="J16" s="188" t="s">
        <v>332</v>
      </c>
      <c r="K16" s="188" t="s">
        <v>335</v>
      </c>
      <c r="L16" s="188" t="s">
        <v>337</v>
      </c>
      <c r="M16" s="188" t="s">
        <v>339</v>
      </c>
      <c r="N16" s="188" t="s">
        <v>341</v>
      </c>
      <c r="O16" s="188" t="s">
        <v>344</v>
      </c>
      <c r="P16" s="188" t="s">
        <v>346</v>
      </c>
      <c r="Q16" s="188" t="s">
        <v>349</v>
      </c>
      <c r="R16" s="188" t="s">
        <v>352</v>
      </c>
      <c r="S16" s="188" t="s">
        <v>354</v>
      </c>
      <c r="T16" s="188" t="s">
        <v>357</v>
      </c>
      <c r="U16" s="188" t="s">
        <v>360</v>
      </c>
    </row>
    <row r="17" spans="1:21" x14ac:dyDescent="0.2">
      <c r="A17" s="191" t="s">
        <v>307</v>
      </c>
      <c r="B17" s="189">
        <v>72</v>
      </c>
      <c r="C17" s="189">
        <v>9.3000000000000007</v>
      </c>
      <c r="D17" s="189">
        <v>11.1</v>
      </c>
      <c r="E17" s="189">
        <v>28</v>
      </c>
      <c r="F17" s="189">
        <v>5.3</v>
      </c>
      <c r="G17" s="189">
        <v>11.2</v>
      </c>
      <c r="H17" s="189">
        <v>36</v>
      </c>
      <c r="I17" s="189">
        <v>53</v>
      </c>
      <c r="J17" s="189">
        <v>72</v>
      </c>
      <c r="K17" s="189">
        <v>73</v>
      </c>
      <c r="L17" s="189">
        <v>48</v>
      </c>
      <c r="M17" s="189">
        <v>4.2</v>
      </c>
      <c r="N17" s="189">
        <v>42</v>
      </c>
      <c r="O17" s="189">
        <v>11</v>
      </c>
      <c r="P17" s="189">
        <v>25</v>
      </c>
      <c r="Q17" s="189">
        <v>73</v>
      </c>
      <c r="R17" s="189">
        <v>2.7</v>
      </c>
      <c r="S17" s="189">
        <v>73</v>
      </c>
      <c r="T17" s="189">
        <v>57</v>
      </c>
      <c r="U17" s="189">
        <v>9.8000000000000007</v>
      </c>
    </row>
    <row r="18" spans="1:21" x14ac:dyDescent="0.2">
      <c r="A18" s="191" t="s">
        <v>308</v>
      </c>
      <c r="B18" s="190">
        <v>2</v>
      </c>
      <c r="C18" s="190">
        <v>47</v>
      </c>
      <c r="D18" s="190">
        <v>29</v>
      </c>
      <c r="E18" s="190">
        <v>39</v>
      </c>
      <c r="F18" s="190">
        <v>36</v>
      </c>
      <c r="G18" s="190">
        <v>57</v>
      </c>
      <c r="H18" s="190">
        <v>1</v>
      </c>
      <c r="I18" s="190">
        <v>12</v>
      </c>
      <c r="J18" s="190">
        <v>2</v>
      </c>
      <c r="K18" s="190">
        <v>3</v>
      </c>
      <c r="L18" s="190">
        <v>3</v>
      </c>
      <c r="M18" s="190">
        <v>4</v>
      </c>
      <c r="N18" s="190">
        <v>26</v>
      </c>
      <c r="O18" s="190">
        <v>23</v>
      </c>
      <c r="P18" s="190">
        <v>2</v>
      </c>
      <c r="Q18" s="190">
        <v>3</v>
      </c>
      <c r="R18" s="190">
        <v>1</v>
      </c>
      <c r="S18" s="190">
        <v>3</v>
      </c>
      <c r="T18" s="190">
        <v>89</v>
      </c>
      <c r="U18" s="190">
        <v>98</v>
      </c>
    </row>
    <row r="19" spans="1:21" x14ac:dyDescent="0.2">
      <c r="A19" s="191" t="s">
        <v>309</v>
      </c>
      <c r="B19" s="188" t="s">
        <v>312</v>
      </c>
      <c r="C19" s="188" t="s">
        <v>315</v>
      </c>
      <c r="D19" s="188" t="s">
        <v>315</v>
      </c>
      <c r="E19" s="188" t="s">
        <v>320</v>
      </c>
      <c r="F19" s="188" t="s">
        <v>315</v>
      </c>
      <c r="G19" s="188" t="s">
        <v>315</v>
      </c>
      <c r="H19" s="188" t="s">
        <v>327</v>
      </c>
      <c r="I19" s="188" t="s">
        <v>330</v>
      </c>
      <c r="J19" s="188" t="s">
        <v>333</v>
      </c>
      <c r="K19" s="188" t="s">
        <v>327</v>
      </c>
      <c r="L19" s="188" t="s">
        <v>327</v>
      </c>
      <c r="M19" s="188" t="s">
        <v>315</v>
      </c>
      <c r="N19" s="188" t="s">
        <v>342</v>
      </c>
      <c r="O19" s="188" t="s">
        <v>315</v>
      </c>
      <c r="P19" s="188" t="s">
        <v>347</v>
      </c>
      <c r="Q19" s="188" t="s">
        <v>350</v>
      </c>
      <c r="R19" s="188" t="s">
        <v>315</v>
      </c>
      <c r="S19" s="188" t="s">
        <v>355</v>
      </c>
      <c r="T19" s="188" t="s">
        <v>358</v>
      </c>
      <c r="U19" s="188" t="s">
        <v>315</v>
      </c>
    </row>
  </sheetData>
  <mergeCells count="1">
    <mergeCell ref="A3:B3"/>
  </mergeCells>
  <dataValidations count="1">
    <dataValidation type="list" allowBlank="1" showInputMessage="1" showErrorMessage="1" sqref="B4">
      <formula1>$B$14:$U$14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/>
  <dimension ref="B1:K62"/>
  <sheetViews>
    <sheetView showGridLines="0" zoomScaleNormal="100" workbookViewId="0"/>
  </sheetViews>
  <sheetFormatPr defaultRowHeight="12.75" x14ac:dyDescent="0.2"/>
  <cols>
    <col min="1" max="1" width="0.5703125" style="1" customWidth="1"/>
    <col min="2" max="2" width="7.140625" style="1" bestFit="1" customWidth="1"/>
    <col min="3" max="3" width="10.140625" style="1" bestFit="1" customWidth="1"/>
    <col min="4" max="4" width="10.140625" style="1" customWidth="1"/>
    <col min="5" max="5" width="15.7109375" style="1" customWidth="1"/>
    <col min="6" max="6" width="26.7109375" style="1" customWidth="1"/>
    <col min="7" max="7" width="13.28515625" style="1" customWidth="1"/>
    <col min="8" max="8" width="16.140625" style="1" customWidth="1"/>
    <col min="9" max="9" width="35.140625" style="1" customWidth="1"/>
    <col min="10" max="16384" width="9.140625" style="1"/>
  </cols>
  <sheetData>
    <row r="1" spans="2:9" ht="5.25" customHeight="1" x14ac:dyDescent="0.2">
      <c r="B1" s="1" t="s">
        <v>25</v>
      </c>
    </row>
    <row r="2" spans="2:9" ht="21" x14ac:dyDescent="0.35">
      <c r="B2" s="224" t="s">
        <v>364</v>
      </c>
      <c r="C2" s="224"/>
      <c r="D2" s="224"/>
      <c r="E2" s="224"/>
      <c r="F2" s="224"/>
      <c r="G2" s="224"/>
      <c r="H2" s="224"/>
      <c r="I2" s="224"/>
    </row>
    <row r="5" spans="2:9" ht="33.75" x14ac:dyDescent="0.2">
      <c r="E5" s="21" t="s">
        <v>362</v>
      </c>
      <c r="F5" s="84" t="s">
        <v>143</v>
      </c>
      <c r="G5" s="85" t="s">
        <v>22</v>
      </c>
      <c r="H5" s="86" t="s">
        <v>23</v>
      </c>
    </row>
    <row r="9" spans="2:9" ht="15" x14ac:dyDescent="0.25">
      <c r="B9" s="225" t="s">
        <v>4</v>
      </c>
      <c r="C9" s="225"/>
      <c r="D9" s="225"/>
      <c r="F9" s="226" t="s">
        <v>5</v>
      </c>
      <c r="G9" s="226"/>
      <c r="H9" s="226"/>
    </row>
    <row r="10" spans="2:9" customFormat="1" ht="6.75" customHeight="1" x14ac:dyDescent="0.2"/>
    <row r="11" spans="2:9" ht="15" x14ac:dyDescent="0.25">
      <c r="B11" s="13" t="s">
        <v>6</v>
      </c>
      <c r="C11" s="14" t="s">
        <v>0</v>
      </c>
      <c r="D11" s="14" t="s">
        <v>27</v>
      </c>
      <c r="F11" s="13" t="s">
        <v>6</v>
      </c>
      <c r="G11" s="15" t="s">
        <v>0</v>
      </c>
      <c r="H11" s="15" t="s">
        <v>1</v>
      </c>
    </row>
    <row r="12" spans="2:9" ht="15" x14ac:dyDescent="0.25">
      <c r="B12" s="3">
        <v>50</v>
      </c>
      <c r="C12" s="2" t="s">
        <v>2</v>
      </c>
      <c r="D12" s="4">
        <v>5200</v>
      </c>
      <c r="F12" s="3">
        <v>90</v>
      </c>
      <c r="G12" s="2" t="str">
        <f>VLOOKUP(F12,B11:D15,2,FALSE)</f>
        <v>Marketing</v>
      </c>
      <c r="H12" s="2">
        <f>VLOOKUP(F12,B11:D15,3,FALSE)</f>
        <v>9300</v>
      </c>
      <c r="I12" s="76" t="s">
        <v>133</v>
      </c>
    </row>
    <row r="13" spans="2:9" ht="15" x14ac:dyDescent="0.25">
      <c r="B13" s="3">
        <v>35</v>
      </c>
      <c r="C13" s="2" t="s">
        <v>7</v>
      </c>
      <c r="D13" s="4">
        <v>7300</v>
      </c>
      <c r="F13" s="5"/>
      <c r="G13" s="5"/>
      <c r="H13" s="5"/>
    </row>
    <row r="14" spans="2:9" ht="15" x14ac:dyDescent="0.25">
      <c r="B14" s="3">
        <v>20</v>
      </c>
      <c r="C14" s="2" t="s">
        <v>8</v>
      </c>
      <c r="D14" s="4">
        <v>5400</v>
      </c>
      <c r="F14" s="5"/>
      <c r="G14" s="6"/>
      <c r="H14" s="6"/>
    </row>
    <row r="15" spans="2:9" ht="15" x14ac:dyDescent="0.25">
      <c r="B15" s="3">
        <v>90</v>
      </c>
      <c r="C15" s="2" t="s">
        <v>9</v>
      </c>
      <c r="D15" s="4">
        <v>9300</v>
      </c>
    </row>
    <row r="16" spans="2:9" s="9" customFormat="1" ht="31.5" customHeight="1" x14ac:dyDescent="0.2">
      <c r="F16" s="10"/>
      <c r="G16" s="11"/>
      <c r="H16" s="12"/>
    </row>
    <row r="17" spans="2:10" s="9" customFormat="1" ht="15" x14ac:dyDescent="0.25">
      <c r="B17" s="7">
        <v>1</v>
      </c>
      <c r="C17" s="7">
        <v>2</v>
      </c>
      <c r="D17" s="7">
        <v>3</v>
      </c>
      <c r="F17" s="10"/>
      <c r="G17" s="11"/>
      <c r="H17" s="12"/>
    </row>
    <row r="18" spans="2:10" s="9" customFormat="1" x14ac:dyDescent="0.2">
      <c r="B18"/>
      <c r="C18"/>
      <c r="D18"/>
      <c r="F18" s="10"/>
      <c r="G18" s="11"/>
      <c r="H18" s="12"/>
    </row>
    <row r="19" spans="2:10" s="9" customFormat="1" x14ac:dyDescent="0.2">
      <c r="B19"/>
      <c r="C19"/>
      <c r="D19"/>
      <c r="F19" s="10"/>
      <c r="G19" s="11"/>
      <c r="H19" s="12"/>
    </row>
    <row r="20" spans="2:10" s="9" customFormat="1" x14ac:dyDescent="0.2">
      <c r="B20"/>
      <c r="C20"/>
      <c r="D20"/>
      <c r="F20" s="10"/>
      <c r="G20" s="11"/>
      <c r="H20" s="12"/>
    </row>
    <row r="21" spans="2:10" s="9" customFormat="1" x14ac:dyDescent="0.2">
      <c r="B21"/>
      <c r="C21"/>
      <c r="D21"/>
      <c r="F21" s="10"/>
      <c r="G21" s="11"/>
      <c r="H21" s="12"/>
    </row>
    <row r="22" spans="2:10" s="9" customFormat="1" x14ac:dyDescent="0.2">
      <c r="B22"/>
      <c r="C22"/>
      <c r="D22"/>
      <c r="F22" s="10"/>
      <c r="G22" s="11"/>
      <c r="H22" s="12"/>
    </row>
    <row r="23" spans="2:10" s="9" customFormat="1" x14ac:dyDescent="0.2">
      <c r="B23"/>
      <c r="C23"/>
      <c r="D23"/>
      <c r="F23" s="10"/>
      <c r="G23" s="11"/>
      <c r="H23" s="12"/>
    </row>
    <row r="24" spans="2:10" s="9" customFormat="1" ht="13.5" thickBot="1" x14ac:dyDescent="0.25">
      <c r="B24"/>
      <c r="C24"/>
      <c r="D24"/>
      <c r="F24" s="10"/>
      <c r="G24" s="11"/>
      <c r="H24" s="12"/>
    </row>
    <row r="25" spans="2:10" s="9" customFormat="1" ht="20.25" x14ac:dyDescent="0.3">
      <c r="B25"/>
      <c r="C25"/>
      <c r="D25"/>
      <c r="E25" s="227" t="s">
        <v>129</v>
      </c>
      <c r="F25" s="228"/>
      <c r="G25" s="228"/>
      <c r="H25" s="228"/>
      <c r="I25" s="228"/>
      <c r="J25" s="229"/>
    </row>
    <row r="26" spans="2:10" s="9" customFormat="1" ht="13.5" thickBot="1" x14ac:dyDescent="0.25">
      <c r="E26" s="69"/>
      <c r="F26" s="23"/>
      <c r="G26" s="23"/>
      <c r="H26" s="23"/>
      <c r="I26" s="23"/>
      <c r="J26" s="22"/>
    </row>
    <row r="27" spans="2:10" s="9" customFormat="1" ht="16.5" thickTop="1" thickBot="1" x14ac:dyDescent="0.3">
      <c r="B27" s="7"/>
      <c r="C27" s="7"/>
      <c r="D27" s="8"/>
      <c r="E27" s="243" t="s">
        <v>127</v>
      </c>
      <c r="F27" s="244"/>
      <c r="G27" s="244"/>
      <c r="H27" s="244"/>
      <c r="I27" s="245"/>
      <c r="J27" s="70"/>
    </row>
    <row r="28" spans="2:10" s="9" customFormat="1" ht="15.75" thickBot="1" x14ac:dyDescent="0.3">
      <c r="B28" s="7"/>
      <c r="C28" s="7"/>
      <c r="D28" s="8"/>
      <c r="E28" s="230" t="s">
        <v>140</v>
      </c>
      <c r="F28" s="231"/>
      <c r="G28" s="80" t="s">
        <v>130</v>
      </c>
      <c r="H28" s="81"/>
      <c r="I28" s="82"/>
      <c r="J28" s="70"/>
    </row>
    <row r="29" spans="2:10" s="9" customFormat="1" ht="15.75" thickBot="1" x14ac:dyDescent="0.3">
      <c r="B29" s="7"/>
      <c r="C29" s="7"/>
      <c r="D29" s="8"/>
      <c r="E29" s="235" t="s">
        <v>141</v>
      </c>
      <c r="F29" s="236"/>
      <c r="G29" s="237" t="s">
        <v>131</v>
      </c>
      <c r="H29" s="238"/>
      <c r="I29" s="239"/>
      <c r="J29" s="70"/>
    </row>
    <row r="30" spans="2:10" s="9" customFormat="1" ht="16.5" thickTop="1" thickBot="1" x14ac:dyDescent="0.3">
      <c r="B30" s="7"/>
      <c r="C30" s="7"/>
      <c r="D30" s="8"/>
      <c r="E30" s="71"/>
      <c r="F30" s="72"/>
      <c r="G30" s="72"/>
      <c r="H30" s="72"/>
      <c r="I30" s="72"/>
      <c r="J30" s="70"/>
    </row>
    <row r="31" spans="2:10" s="9" customFormat="1" ht="15.75" thickBot="1" x14ac:dyDescent="0.3">
      <c r="B31" s="7"/>
      <c r="C31" s="7"/>
      <c r="D31" s="8"/>
      <c r="E31" s="68" t="s">
        <v>132</v>
      </c>
      <c r="F31" s="240" t="s">
        <v>128</v>
      </c>
      <c r="G31" s="241"/>
      <c r="H31" s="241"/>
      <c r="I31" s="241"/>
      <c r="J31" s="242"/>
    </row>
    <row r="32" spans="2:10" s="9" customFormat="1" ht="15.75" thickBot="1" x14ac:dyDescent="0.3">
      <c r="B32" s="7"/>
      <c r="C32" s="7"/>
      <c r="D32" s="8"/>
      <c r="E32" s="69"/>
      <c r="F32" s="73"/>
      <c r="G32" s="74"/>
      <c r="H32" s="75"/>
      <c r="I32" s="23"/>
      <c r="J32" s="22"/>
    </row>
    <row r="33" spans="2:11" s="9" customFormat="1" ht="15.75" thickBot="1" x14ac:dyDescent="0.3">
      <c r="B33" s="7"/>
      <c r="C33" s="7"/>
      <c r="E33" s="232" t="s">
        <v>3</v>
      </c>
      <c r="F33" s="233"/>
      <c r="G33" s="233"/>
      <c r="H33" s="233"/>
      <c r="I33" s="234"/>
      <c r="J33" s="46"/>
      <c r="K33"/>
    </row>
    <row r="34" spans="2:11" s="9" customFormat="1" ht="15" x14ac:dyDescent="0.25">
      <c r="B34" s="7"/>
      <c r="C34" s="7"/>
    </row>
    <row r="35" spans="2:11" s="9" customFormat="1" ht="15" x14ac:dyDescent="0.25">
      <c r="B35" s="7"/>
      <c r="C35" s="7"/>
      <c r="D35" s="8"/>
      <c r="F35" s="10"/>
      <c r="G35" s="11"/>
      <c r="H35" s="12"/>
    </row>
    <row r="36" spans="2:11" s="9" customFormat="1" ht="15" x14ac:dyDescent="0.25">
      <c r="B36" s="7"/>
      <c r="C36" s="7"/>
      <c r="D36" s="8"/>
      <c r="F36" s="10"/>
      <c r="G36" s="11"/>
      <c r="H36" s="12"/>
    </row>
    <row r="37" spans="2:11" s="9" customFormat="1" ht="15" x14ac:dyDescent="0.25">
      <c r="B37" s="7"/>
      <c r="C37" s="7"/>
      <c r="D37" s="8"/>
      <c r="F37" s="10"/>
      <c r="G37" s="11"/>
      <c r="H37" s="12"/>
    </row>
    <row r="38" spans="2:11" s="9" customFormat="1" ht="15" x14ac:dyDescent="0.25">
      <c r="B38" s="7"/>
      <c r="C38" s="7"/>
      <c r="D38" s="8"/>
      <c r="F38" s="10"/>
      <c r="G38" s="11"/>
      <c r="H38" s="12"/>
    </row>
    <row r="39" spans="2:11" s="9" customFormat="1" ht="15" x14ac:dyDescent="0.25">
      <c r="B39" s="7"/>
      <c r="C39" s="7"/>
      <c r="D39" s="8"/>
      <c r="F39" s="10"/>
      <c r="G39" s="11"/>
      <c r="H39" s="12"/>
    </row>
    <row r="40" spans="2:11" s="9" customFormat="1" ht="15" x14ac:dyDescent="0.25">
      <c r="B40" s="7"/>
      <c r="C40" s="7"/>
      <c r="D40" s="8"/>
      <c r="F40" s="10"/>
      <c r="G40" s="11"/>
      <c r="H40" s="12"/>
    </row>
    <row r="41" spans="2:11" s="9" customFormat="1" ht="15" x14ac:dyDescent="0.25">
      <c r="B41" s="7"/>
      <c r="C41" s="7"/>
      <c r="D41" s="8"/>
      <c r="F41" s="10"/>
      <c r="G41" s="11"/>
      <c r="H41" s="12"/>
    </row>
    <row r="42" spans="2:11" s="9" customFormat="1" ht="15" x14ac:dyDescent="0.25">
      <c r="B42" s="7"/>
      <c r="C42" s="7"/>
      <c r="D42" s="8"/>
      <c r="F42" s="10"/>
      <c r="G42" s="11"/>
      <c r="H42" s="12"/>
    </row>
    <row r="43" spans="2:11" s="9" customFormat="1" ht="15" x14ac:dyDescent="0.25">
      <c r="B43" s="7"/>
      <c r="C43" s="7"/>
      <c r="D43" s="8"/>
      <c r="F43" s="10"/>
      <c r="G43" s="11"/>
      <c r="H43" s="12"/>
    </row>
    <row r="44" spans="2:11" s="9" customFormat="1" ht="15" x14ac:dyDescent="0.25">
      <c r="B44" s="7"/>
      <c r="C44" s="7"/>
      <c r="D44" s="8"/>
      <c r="F44" s="10"/>
      <c r="G44" s="11"/>
      <c r="H44" s="12"/>
    </row>
    <row r="45" spans="2:11" s="9" customFormat="1" ht="15" x14ac:dyDescent="0.25">
      <c r="B45" s="7"/>
      <c r="C45" s="7"/>
      <c r="D45" s="8"/>
      <c r="F45" s="10"/>
      <c r="G45" s="11"/>
      <c r="H45" s="12"/>
    </row>
    <row r="46" spans="2:11" s="9" customFormat="1" ht="15" x14ac:dyDescent="0.25">
      <c r="B46" s="7"/>
      <c r="C46" s="7"/>
      <c r="D46" s="8"/>
      <c r="F46" s="10"/>
      <c r="G46" s="11"/>
      <c r="H46" s="12"/>
    </row>
    <row r="47" spans="2:11" s="9" customFormat="1" ht="15" x14ac:dyDescent="0.25">
      <c r="B47" s="7"/>
      <c r="C47" s="7"/>
      <c r="D47" s="8"/>
      <c r="F47" s="10"/>
      <c r="G47" s="11"/>
      <c r="H47" s="12"/>
    </row>
    <row r="48" spans="2:11" s="9" customFormat="1" ht="15" x14ac:dyDescent="0.25">
      <c r="B48" s="7"/>
      <c r="C48" s="7"/>
      <c r="D48" s="8"/>
      <c r="F48" s="10"/>
      <c r="G48" s="11"/>
      <c r="H48" s="12"/>
    </row>
    <row r="49" spans="2:8" s="9" customFormat="1" ht="15" x14ac:dyDescent="0.25">
      <c r="B49" s="7"/>
      <c r="C49" s="7"/>
      <c r="D49" s="8"/>
      <c r="F49" s="10"/>
      <c r="G49" s="11"/>
      <c r="H49" s="12"/>
    </row>
    <row r="50" spans="2:8" s="9" customFormat="1" ht="15" x14ac:dyDescent="0.25">
      <c r="B50" s="7"/>
      <c r="C50" s="7"/>
      <c r="D50" s="8"/>
      <c r="F50" s="10"/>
      <c r="G50" s="11"/>
      <c r="H50" s="12"/>
    </row>
    <row r="51" spans="2:8" s="9" customFormat="1" ht="15" x14ac:dyDescent="0.25">
      <c r="B51" s="7"/>
      <c r="C51" s="7"/>
      <c r="D51" s="8"/>
      <c r="F51" s="10"/>
      <c r="G51" s="11"/>
      <c r="H51" s="12"/>
    </row>
    <row r="52" spans="2:8" s="9" customFormat="1" ht="15" x14ac:dyDescent="0.25">
      <c r="B52" s="7"/>
      <c r="C52" s="7"/>
      <c r="D52" s="8"/>
      <c r="F52" s="10"/>
      <c r="G52" s="11"/>
      <c r="H52" s="12"/>
    </row>
    <row r="53" spans="2:8" s="9" customFormat="1" ht="15" x14ac:dyDescent="0.25">
      <c r="B53" s="7"/>
      <c r="C53" s="7"/>
      <c r="D53" s="8"/>
      <c r="F53" s="10"/>
      <c r="G53" s="11"/>
      <c r="H53" s="12"/>
    </row>
    <row r="54" spans="2:8" s="9" customFormat="1" ht="15" x14ac:dyDescent="0.25">
      <c r="B54" s="7"/>
      <c r="C54" s="7"/>
      <c r="D54" s="8"/>
      <c r="F54" s="10"/>
      <c r="G54" s="11"/>
      <c r="H54" s="12"/>
    </row>
    <row r="55" spans="2:8" s="9" customFormat="1" ht="15" x14ac:dyDescent="0.25">
      <c r="B55" s="7"/>
      <c r="C55" s="7"/>
      <c r="D55" s="8"/>
      <c r="F55" s="10"/>
      <c r="G55" s="11"/>
      <c r="H55" s="12"/>
    </row>
    <row r="56" spans="2:8" s="9" customFormat="1" ht="15" x14ac:dyDescent="0.25">
      <c r="B56" s="7"/>
      <c r="C56" s="7"/>
      <c r="D56" s="8"/>
      <c r="F56" s="10"/>
      <c r="G56" s="11"/>
      <c r="H56" s="12"/>
    </row>
    <row r="57" spans="2:8" s="9" customFormat="1" ht="15" x14ac:dyDescent="0.25">
      <c r="B57" s="7"/>
      <c r="C57" s="7"/>
      <c r="D57" s="8"/>
      <c r="F57" s="10"/>
      <c r="G57" s="11"/>
      <c r="H57" s="12"/>
    </row>
    <row r="58" spans="2:8" s="9" customFormat="1" ht="15" x14ac:dyDescent="0.25">
      <c r="B58" s="7"/>
      <c r="C58" s="7"/>
      <c r="D58" s="8"/>
      <c r="F58" s="10"/>
      <c r="G58" s="11"/>
      <c r="H58" s="12"/>
    </row>
    <row r="59" spans="2:8" s="9" customFormat="1" ht="15" x14ac:dyDescent="0.25">
      <c r="B59" s="7"/>
      <c r="C59" s="7"/>
      <c r="D59" s="8"/>
      <c r="F59" s="10"/>
      <c r="G59" s="11"/>
      <c r="H59" s="12"/>
    </row>
    <row r="60" spans="2:8" s="9" customFormat="1" ht="15" x14ac:dyDescent="0.25">
      <c r="B60" s="7"/>
      <c r="C60" s="7"/>
      <c r="D60" s="8"/>
      <c r="F60" s="10"/>
      <c r="G60" s="11"/>
      <c r="H60" s="12"/>
    </row>
    <row r="61" spans="2:8" s="9" customFormat="1" ht="15" x14ac:dyDescent="0.25">
      <c r="B61" s="7"/>
      <c r="C61" s="7"/>
      <c r="D61" s="8"/>
      <c r="F61" s="10"/>
      <c r="G61" s="11"/>
      <c r="H61" s="12"/>
    </row>
    <row r="62" spans="2:8" s="9" customFormat="1" ht="15" x14ac:dyDescent="0.25">
      <c r="B62" s="7"/>
      <c r="C62" s="7"/>
      <c r="D62" s="8"/>
      <c r="F62" s="10"/>
      <c r="G62" s="11"/>
      <c r="H62" s="12"/>
    </row>
  </sheetData>
  <mergeCells count="10">
    <mergeCell ref="E33:I33"/>
    <mergeCell ref="E29:F29"/>
    <mergeCell ref="G29:I29"/>
    <mergeCell ref="F31:J31"/>
    <mergeCell ref="E27:I27"/>
    <mergeCell ref="B2:I2"/>
    <mergeCell ref="B9:D9"/>
    <mergeCell ref="F9:H9"/>
    <mergeCell ref="E25:J25"/>
    <mergeCell ref="E28:F28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B2:I18"/>
  <sheetViews>
    <sheetView showGridLines="0" zoomScaleNormal="100" workbookViewId="0"/>
  </sheetViews>
  <sheetFormatPr defaultRowHeight="12.75" x14ac:dyDescent="0.2"/>
  <cols>
    <col min="1" max="1" width="9.140625" style="1"/>
    <col min="2" max="2" width="10" style="1" customWidth="1"/>
    <col min="3" max="3" width="9" style="1" customWidth="1"/>
    <col min="4" max="4" width="11" style="1" bestFit="1" customWidth="1"/>
    <col min="5" max="5" width="9.140625" style="1"/>
    <col min="6" max="6" width="10.28515625" style="1" customWidth="1"/>
    <col min="7" max="7" width="13.7109375" style="1" customWidth="1"/>
    <col min="8" max="8" width="11.5703125" style="1" customWidth="1"/>
    <col min="9" max="9" width="55.42578125" style="1" bestFit="1" customWidth="1"/>
    <col min="10" max="16384" width="9.140625" style="1"/>
  </cols>
  <sheetData>
    <row r="2" spans="2:9" ht="15" x14ac:dyDescent="0.25">
      <c r="B2" s="249" t="s">
        <v>365</v>
      </c>
      <c r="C2" s="249"/>
      <c r="D2" s="249"/>
      <c r="E2" s="249"/>
      <c r="F2" s="249"/>
      <c r="G2" s="249"/>
      <c r="H2" s="249"/>
      <c r="I2" s="249"/>
    </row>
    <row r="3" spans="2:9" ht="15" x14ac:dyDescent="0.25">
      <c r="B3" s="249" t="s">
        <v>366</v>
      </c>
      <c r="C3" s="249"/>
      <c r="D3" s="249"/>
      <c r="E3" s="249"/>
      <c r="F3" s="249"/>
      <c r="G3" s="249"/>
      <c r="H3" s="249"/>
      <c r="I3" s="249"/>
    </row>
    <row r="4" spans="2:9" ht="60" customHeight="1" x14ac:dyDescent="0.2">
      <c r="D4" s="250" t="s">
        <v>20</v>
      </c>
      <c r="E4" s="250"/>
      <c r="F4" s="17" t="s">
        <v>21</v>
      </c>
      <c r="G4" s="17" t="s">
        <v>22</v>
      </c>
      <c r="H4" s="16" t="s">
        <v>24</v>
      </c>
    </row>
    <row r="6" spans="2:9" ht="15" x14ac:dyDescent="0.25">
      <c r="B6" s="248" t="s">
        <v>11</v>
      </c>
      <c r="C6" s="248"/>
      <c r="E6" s="248" t="s">
        <v>10</v>
      </c>
      <c r="F6" s="248"/>
      <c r="G6" s="248"/>
    </row>
    <row r="8" spans="2:9" ht="15" x14ac:dyDescent="0.25">
      <c r="B8" s="20" t="s">
        <v>12</v>
      </c>
      <c r="C8" s="20" t="s">
        <v>13</v>
      </c>
      <c r="E8" s="18" t="s">
        <v>0</v>
      </c>
      <c r="F8" s="18" t="s">
        <v>12</v>
      </c>
      <c r="G8" s="18" t="s">
        <v>13</v>
      </c>
    </row>
    <row r="9" spans="2:9" ht="15" customHeight="1" x14ac:dyDescent="0.25">
      <c r="B9" s="19">
        <v>0</v>
      </c>
      <c r="C9" s="4">
        <v>0</v>
      </c>
      <c r="E9" s="2" t="s">
        <v>14</v>
      </c>
      <c r="F9" s="19">
        <v>40</v>
      </c>
      <c r="G9" s="4">
        <f>VLOOKUP(F9,B8:C15,2,TRUE)</f>
        <v>0</v>
      </c>
    </row>
    <row r="10" spans="2:9" ht="15" customHeight="1" x14ac:dyDescent="0.25">
      <c r="B10" s="19">
        <v>100</v>
      </c>
      <c r="C10" s="4">
        <v>25</v>
      </c>
      <c r="E10" s="2" t="s">
        <v>15</v>
      </c>
      <c r="F10" s="19">
        <v>250</v>
      </c>
      <c r="G10" s="4">
        <f t="shared" ref="G10:G16" si="0">VLOOKUP(F10,B9:C16,2,TRUE)</f>
        <v>25</v>
      </c>
      <c r="I10" s="205"/>
    </row>
    <row r="11" spans="2:9" ht="15" customHeight="1" x14ac:dyDescent="0.25">
      <c r="B11" s="19">
        <v>300</v>
      </c>
      <c r="C11" s="4">
        <v>50</v>
      </c>
      <c r="E11" s="2" t="s">
        <v>16</v>
      </c>
      <c r="F11" s="19">
        <v>500</v>
      </c>
      <c r="G11" s="4">
        <f t="shared" si="0"/>
        <v>100</v>
      </c>
      <c r="H11" s="246" t="s">
        <v>134</v>
      </c>
      <c r="I11" s="247"/>
    </row>
    <row r="12" spans="2:9" ht="15" customHeight="1" x14ac:dyDescent="0.25">
      <c r="B12" s="19">
        <v>500</v>
      </c>
      <c r="C12" s="4">
        <v>100</v>
      </c>
      <c r="E12" s="2" t="s">
        <v>17</v>
      </c>
      <c r="F12" s="19">
        <v>750</v>
      </c>
      <c r="G12" s="4">
        <f t="shared" si="0"/>
        <v>100</v>
      </c>
      <c r="I12" s="205"/>
    </row>
    <row r="13" spans="2:9" ht="15" customHeight="1" x14ac:dyDescent="0.25">
      <c r="B13" s="19">
        <v>800</v>
      </c>
      <c r="C13" s="4">
        <v>120</v>
      </c>
      <c r="E13" s="2" t="s">
        <v>18</v>
      </c>
      <c r="F13" s="19">
        <v>900</v>
      </c>
      <c r="G13" s="4">
        <f t="shared" si="0"/>
        <v>120</v>
      </c>
      <c r="I13" s="205"/>
    </row>
    <row r="14" spans="2:9" ht="15" customHeight="1" x14ac:dyDescent="0.25">
      <c r="B14" s="19">
        <v>1000</v>
      </c>
      <c r="C14" s="4">
        <v>150</v>
      </c>
      <c r="E14" s="2" t="s">
        <v>19</v>
      </c>
      <c r="F14" s="19">
        <v>1200</v>
      </c>
      <c r="G14" s="4">
        <f t="shared" si="0"/>
        <v>150</v>
      </c>
      <c r="I14" s="205"/>
    </row>
    <row r="15" spans="2:9" ht="15" x14ac:dyDescent="0.25">
      <c r="B15" s="19">
        <v>1500</v>
      </c>
      <c r="C15" s="4">
        <v>200</v>
      </c>
      <c r="E15" s="2" t="s">
        <v>144</v>
      </c>
      <c r="F15" s="19">
        <v>2000</v>
      </c>
      <c r="G15" s="4">
        <f t="shared" si="0"/>
        <v>200</v>
      </c>
    </row>
    <row r="16" spans="2:9" ht="15" x14ac:dyDescent="0.25">
      <c r="E16" s="2" t="s">
        <v>145</v>
      </c>
      <c r="F16" s="19">
        <v>3500</v>
      </c>
      <c r="G16" s="4">
        <f t="shared" si="0"/>
        <v>200</v>
      </c>
    </row>
    <row r="17" spans="2:2" x14ac:dyDescent="0.2">
      <c r="B17"/>
    </row>
    <row r="18" spans="2:2" x14ac:dyDescent="0.2">
      <c r="B18"/>
    </row>
  </sheetData>
  <mergeCells count="6">
    <mergeCell ref="H11:I11"/>
    <mergeCell ref="E6:G6"/>
    <mergeCell ref="B6:C6"/>
    <mergeCell ref="B2:I2"/>
    <mergeCell ref="B3:I3"/>
    <mergeCell ref="D4:E4"/>
  </mergeCells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98"/>
  <sheetViews>
    <sheetView showGridLines="0" zoomScaleNormal="100" workbookViewId="0"/>
  </sheetViews>
  <sheetFormatPr defaultColWidth="9.140625" defaultRowHeight="0" customHeight="1" zeroHeight="1" x14ac:dyDescent="0.2"/>
  <cols>
    <col min="1" max="1" width="3" style="60" customWidth="1"/>
    <col min="2" max="2" width="28" style="60" customWidth="1"/>
    <col min="3" max="3" width="38.140625" style="60" customWidth="1"/>
    <col min="4" max="4" width="9.42578125" style="60" customWidth="1"/>
    <col min="5" max="16384" width="9.140625" style="60"/>
  </cols>
  <sheetData>
    <row r="1" spans="2:3" ht="39" customHeight="1" thickBot="1" x14ac:dyDescent="0.25"/>
    <row r="2" spans="2:3" ht="21.75" thickBot="1" x14ac:dyDescent="0.4">
      <c r="B2" s="58" t="s">
        <v>47</v>
      </c>
      <c r="C2" s="59">
        <v>5</v>
      </c>
    </row>
    <row r="3" spans="2:3" ht="21.75" thickBot="1" x14ac:dyDescent="0.4">
      <c r="B3" s="61"/>
      <c r="C3" s="62"/>
    </row>
    <row r="4" spans="2:3" ht="21.75" thickBot="1" x14ac:dyDescent="0.4">
      <c r="B4" s="198" t="s">
        <v>48</v>
      </c>
      <c r="C4" s="197" t="str">
        <f>VLOOKUP(codigo,'Cadastro Clientes'!B3:K21,3,FALSE)</f>
        <v>Carlos Silva</v>
      </c>
    </row>
    <row r="5" spans="2:3" ht="21.75" thickBot="1" x14ac:dyDescent="0.4">
      <c r="B5" s="63" t="s">
        <v>49</v>
      </c>
      <c r="C5" s="197" t="str">
        <f>VLOOKUP(codigo,'Cadastro Clientes'!B3:K20,4,FALSE)</f>
        <v>Rua Luís Cerqueira Filho, 544</v>
      </c>
    </row>
    <row r="6" spans="2:3" ht="21.75" thickBot="1" x14ac:dyDescent="0.4">
      <c r="B6" s="63" t="s">
        <v>50</v>
      </c>
      <c r="C6" s="197" t="str">
        <f>VLOOKUP(codigo,'Cadastro Clientes'!B3:K21,5,FALSE)</f>
        <v>Perdizes</v>
      </c>
    </row>
    <row r="7" spans="2:3" ht="21.75" thickBot="1" x14ac:dyDescent="0.4">
      <c r="B7" s="63" t="s">
        <v>51</v>
      </c>
      <c r="C7" s="197" t="str">
        <f>VLOOKUP(codigo,'Cadastro Clientes'!B3:K21,6,FALSE)</f>
        <v>São Paulo</v>
      </c>
    </row>
    <row r="8" spans="2:3" ht="21.75" thickBot="1" x14ac:dyDescent="0.4">
      <c r="B8" s="63" t="s">
        <v>52</v>
      </c>
      <c r="C8" s="197" t="str">
        <f>VLOOKUP(codigo,'Cadastro Clientes'!B3:K21,7,FALSE)</f>
        <v>SP</v>
      </c>
    </row>
    <row r="9" spans="2:3" ht="21.75" thickBot="1" x14ac:dyDescent="0.4">
      <c r="B9" s="63" t="s">
        <v>46</v>
      </c>
      <c r="C9" s="197" t="str">
        <f>VLOOKUP(codigo,'Cadastro Clientes'!B3:K21,8,FALSE)</f>
        <v>Brasil</v>
      </c>
    </row>
    <row r="10" spans="2:3" ht="21.75" thickBot="1" x14ac:dyDescent="0.4">
      <c r="B10" s="63" t="s">
        <v>53</v>
      </c>
      <c r="C10" s="197">
        <f>VLOOKUP(codigo,'Cadastro Clientes'!$B$3:$K$21,9,FALSE)</f>
        <v>1164288213</v>
      </c>
    </row>
    <row r="11" spans="2:3" ht="21.75" thickBot="1" x14ac:dyDescent="0.4">
      <c r="B11" s="64" t="s">
        <v>54</v>
      </c>
      <c r="C11" s="197">
        <f>VLOOKUP(codigo,'Cadastro Clientes'!$B$3:$K$21,10,FALSE)</f>
        <v>777</v>
      </c>
    </row>
    <row r="12" spans="2:3" ht="12.75" x14ac:dyDescent="0.2"/>
    <row r="13" spans="2:3" ht="12.75" x14ac:dyDescent="0.2"/>
    <row r="14" spans="2:3" ht="12.75" x14ac:dyDescent="0.2"/>
    <row r="15" spans="2:3" ht="12.75" x14ac:dyDescent="0.2"/>
    <row r="16" spans="2:3" ht="12.75" x14ac:dyDescent="0.2"/>
    <row r="17" spans="3:3" ht="12.75" x14ac:dyDescent="0.2"/>
    <row r="18" spans="3:3" ht="12.75" x14ac:dyDescent="0.2"/>
    <row r="19" spans="3:3" ht="12.75" x14ac:dyDescent="0.2">
      <c r="C19" s="65"/>
    </row>
    <row r="20" spans="3:3" ht="12.75" x14ac:dyDescent="0.2"/>
    <row r="21" spans="3:3" ht="12.75" x14ac:dyDescent="0.2"/>
    <row r="22" spans="3:3" ht="12.75" x14ac:dyDescent="0.2"/>
    <row r="23" spans="3:3" ht="12.75" x14ac:dyDescent="0.2"/>
    <row r="24" spans="3:3" ht="12.75" x14ac:dyDescent="0.2"/>
    <row r="25" spans="3:3" ht="12.75" x14ac:dyDescent="0.2"/>
    <row r="26" spans="3:3" ht="12.75" x14ac:dyDescent="0.2"/>
    <row r="27" spans="3:3" ht="12.75" x14ac:dyDescent="0.2"/>
    <row r="28" spans="3:3" ht="12.75" x14ac:dyDescent="0.2"/>
    <row r="29" spans="3:3" ht="12.75" x14ac:dyDescent="0.2"/>
    <row r="30" spans="3:3" ht="12.75" x14ac:dyDescent="0.2"/>
    <row r="31" spans="3:3" ht="12.75" x14ac:dyDescent="0.2">
      <c r="C31" s="65"/>
    </row>
    <row r="32" spans="3:3" ht="12.75" x14ac:dyDescent="0.2">
      <c r="C32" s="65"/>
    </row>
    <row r="33" spans="3:3" ht="12.75" x14ac:dyDescent="0.2">
      <c r="C33" s="65"/>
    </row>
    <row r="34" spans="3:3" ht="12.75" x14ac:dyDescent="0.2">
      <c r="C34" s="65"/>
    </row>
    <row r="35" spans="3:3" ht="12.75" x14ac:dyDescent="0.2">
      <c r="C35" s="65"/>
    </row>
    <row r="36" spans="3:3" ht="12.75" x14ac:dyDescent="0.2">
      <c r="C36" s="65"/>
    </row>
    <row r="37" spans="3:3" ht="12.75" x14ac:dyDescent="0.2">
      <c r="C37" s="65"/>
    </row>
    <row r="38" spans="3:3" ht="12.75" x14ac:dyDescent="0.2">
      <c r="C38" s="65"/>
    </row>
    <row r="39" spans="3:3" ht="12.75" x14ac:dyDescent="0.2">
      <c r="C39" s="65"/>
    </row>
    <row r="40" spans="3:3" ht="12.75" x14ac:dyDescent="0.2">
      <c r="C40" s="65"/>
    </row>
    <row r="41" spans="3:3" ht="12.75" x14ac:dyDescent="0.2">
      <c r="C41" s="65"/>
    </row>
    <row r="42" spans="3:3" ht="12.75" x14ac:dyDescent="0.2">
      <c r="C42" s="65"/>
    </row>
    <row r="43" spans="3:3" ht="12.75" x14ac:dyDescent="0.2">
      <c r="C43" s="65"/>
    </row>
    <row r="44" spans="3:3" ht="12.75" x14ac:dyDescent="0.2">
      <c r="C44" s="65"/>
    </row>
    <row r="45" spans="3:3" ht="12.75" x14ac:dyDescent="0.2">
      <c r="C45" s="65"/>
    </row>
    <row r="46" spans="3:3" ht="12.75" x14ac:dyDescent="0.2">
      <c r="C46" s="65"/>
    </row>
    <row r="47" spans="3:3" ht="12.75" x14ac:dyDescent="0.2">
      <c r="C47" s="65"/>
    </row>
    <row r="48" spans="3:3" ht="12.75" x14ac:dyDescent="0.2">
      <c r="C48" s="65"/>
    </row>
    <row r="49" spans="3:3" ht="12.75" x14ac:dyDescent="0.2">
      <c r="C49" s="65"/>
    </row>
    <row r="50" spans="3:3" ht="12.75" x14ac:dyDescent="0.2">
      <c r="C50" s="65"/>
    </row>
    <row r="51" spans="3:3" ht="12.75" x14ac:dyDescent="0.2">
      <c r="C51" s="65"/>
    </row>
    <row r="52" spans="3:3" ht="12.75" x14ac:dyDescent="0.2">
      <c r="C52" s="65"/>
    </row>
    <row r="53" spans="3:3" ht="12.75" x14ac:dyDescent="0.2">
      <c r="C53" s="65"/>
    </row>
    <row r="54" spans="3:3" ht="12.75" x14ac:dyDescent="0.2">
      <c r="C54" s="65"/>
    </row>
    <row r="55" spans="3:3" ht="12.75" x14ac:dyDescent="0.2">
      <c r="C55" s="65"/>
    </row>
    <row r="56" spans="3:3" ht="12.75" x14ac:dyDescent="0.2">
      <c r="C56" s="65"/>
    </row>
    <row r="57" spans="3:3" ht="12.75" x14ac:dyDescent="0.2">
      <c r="C57" s="65"/>
    </row>
    <row r="58" spans="3:3" ht="12.75" x14ac:dyDescent="0.2">
      <c r="C58" s="65"/>
    </row>
    <row r="59" spans="3:3" ht="12.75" x14ac:dyDescent="0.2">
      <c r="C59" s="65"/>
    </row>
    <row r="60" spans="3:3" ht="12.75" x14ac:dyDescent="0.2">
      <c r="C60" s="65"/>
    </row>
    <row r="61" spans="3:3" ht="12.75" x14ac:dyDescent="0.2">
      <c r="C61" s="65"/>
    </row>
    <row r="62" spans="3:3" ht="12.75" x14ac:dyDescent="0.2">
      <c r="C62" s="65"/>
    </row>
    <row r="63" spans="3:3" ht="12.75" x14ac:dyDescent="0.2">
      <c r="C63" s="65"/>
    </row>
    <row r="64" spans="3:3" ht="12.75" x14ac:dyDescent="0.2">
      <c r="C64" s="65"/>
    </row>
    <row r="65" spans="3:3" ht="12.75" x14ac:dyDescent="0.2">
      <c r="C65" s="65"/>
    </row>
    <row r="66" spans="3:3" ht="12.75" x14ac:dyDescent="0.2">
      <c r="C66" s="65"/>
    </row>
    <row r="67" spans="3:3" ht="12.75" x14ac:dyDescent="0.2">
      <c r="C67" s="65"/>
    </row>
    <row r="68" spans="3:3" ht="12.75" x14ac:dyDescent="0.2">
      <c r="C68" s="65"/>
    </row>
    <row r="69" spans="3:3" ht="12.75" x14ac:dyDescent="0.2">
      <c r="C69" s="65"/>
    </row>
    <row r="70" spans="3:3" ht="12.75" x14ac:dyDescent="0.2">
      <c r="C70" s="65"/>
    </row>
    <row r="71" spans="3:3" ht="12.75" x14ac:dyDescent="0.2">
      <c r="C71" s="65"/>
    </row>
    <row r="72" spans="3:3" ht="12.75" x14ac:dyDescent="0.2">
      <c r="C72" s="65"/>
    </row>
    <row r="73" spans="3:3" ht="12.75" x14ac:dyDescent="0.2">
      <c r="C73" s="65"/>
    </row>
    <row r="74" spans="3:3" ht="12.75" x14ac:dyDescent="0.2">
      <c r="C74" s="65"/>
    </row>
    <row r="75" spans="3:3" ht="12.75" x14ac:dyDescent="0.2">
      <c r="C75" s="65"/>
    </row>
    <row r="76" spans="3:3" ht="12.75" x14ac:dyDescent="0.2">
      <c r="C76" s="65"/>
    </row>
    <row r="77" spans="3:3" ht="12.75" x14ac:dyDescent="0.2">
      <c r="C77" s="65"/>
    </row>
    <row r="78" spans="3:3" ht="12.75" x14ac:dyDescent="0.2">
      <c r="C78" s="65"/>
    </row>
    <row r="79" spans="3:3" ht="12.75" x14ac:dyDescent="0.2">
      <c r="C79" s="65"/>
    </row>
    <row r="80" spans="3:3" ht="12.75" x14ac:dyDescent="0.2">
      <c r="C80" s="65"/>
    </row>
    <row r="81" spans="3:3" ht="12.75" x14ac:dyDescent="0.2">
      <c r="C81" s="65"/>
    </row>
    <row r="82" spans="3:3" ht="12.75" x14ac:dyDescent="0.2">
      <c r="C82" s="65"/>
    </row>
    <row r="83" spans="3:3" ht="12.75" x14ac:dyDescent="0.2">
      <c r="C83" s="65"/>
    </row>
    <row r="84" spans="3:3" ht="12.75" x14ac:dyDescent="0.2">
      <c r="C84" s="65"/>
    </row>
    <row r="85" spans="3:3" ht="12.75" x14ac:dyDescent="0.2">
      <c r="C85" s="65"/>
    </row>
    <row r="86" spans="3:3" ht="12.75" x14ac:dyDescent="0.2">
      <c r="C86" s="65"/>
    </row>
    <row r="87" spans="3:3" ht="12.75" x14ac:dyDescent="0.2">
      <c r="C87" s="65"/>
    </row>
    <row r="88" spans="3:3" ht="12.75" x14ac:dyDescent="0.2">
      <c r="C88" s="65"/>
    </row>
    <row r="89" spans="3:3" ht="12.75" x14ac:dyDescent="0.2">
      <c r="C89" s="65"/>
    </row>
    <row r="90" spans="3:3" ht="12.75" x14ac:dyDescent="0.2">
      <c r="C90" s="65"/>
    </row>
    <row r="91" spans="3:3" ht="12.75" x14ac:dyDescent="0.2">
      <c r="C91" s="65"/>
    </row>
    <row r="92" spans="3:3" ht="12.75" x14ac:dyDescent="0.2">
      <c r="C92" s="65"/>
    </row>
    <row r="93" spans="3:3" ht="12.75" x14ac:dyDescent="0.2">
      <c r="C93" s="65"/>
    </row>
    <row r="94" spans="3:3" ht="12.75" x14ac:dyDescent="0.2">
      <c r="C94" s="65"/>
    </row>
    <row r="95" spans="3:3" ht="12.75" x14ac:dyDescent="0.2">
      <c r="C95" s="65"/>
    </row>
    <row r="96" spans="3:3" ht="12.75" x14ac:dyDescent="0.2">
      <c r="C96" s="65"/>
    </row>
    <row r="97" spans="3:3" ht="12.75" x14ac:dyDescent="0.2">
      <c r="C97" s="65"/>
    </row>
    <row r="98" spans="3:3" ht="12.75" x14ac:dyDescent="0.2">
      <c r="C98" s="65"/>
    </row>
  </sheetData>
  <dataValidations count="1">
    <dataValidation type="list" allowBlank="1" showInputMessage="1" showErrorMessage="1" sqref="C2">
      <formula1>cod_cliente</formula1>
    </dataValidation>
  </dataValidations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16"/>
  <sheetViews>
    <sheetView showGridLines="0" zoomScaleNormal="100" workbookViewId="0"/>
  </sheetViews>
  <sheetFormatPr defaultRowHeight="12.75" x14ac:dyDescent="0.2"/>
  <cols>
    <col min="1" max="1" width="2.7109375" style="60" customWidth="1"/>
    <col min="2" max="2" width="7.85546875" style="60" bestFit="1" customWidth="1"/>
    <col min="3" max="3" width="10.7109375" style="60" bestFit="1" customWidth="1"/>
    <col min="4" max="4" width="26" style="60" bestFit="1" customWidth="1"/>
    <col min="5" max="5" width="30.85546875" style="60" bestFit="1" customWidth="1"/>
    <col min="6" max="6" width="12.5703125" style="60" bestFit="1" customWidth="1"/>
    <col min="7" max="7" width="10" style="60" bestFit="1" customWidth="1"/>
    <col min="8" max="8" width="4.42578125" style="60" bestFit="1" customWidth="1"/>
    <col min="9" max="9" width="6" style="60" bestFit="1" customWidth="1"/>
    <col min="10" max="10" width="12" style="60" bestFit="1" customWidth="1"/>
    <col min="11" max="11" width="16.7109375" style="60" bestFit="1" customWidth="1"/>
    <col min="12" max="16384" width="9.140625" style="60"/>
  </cols>
  <sheetData>
    <row r="1" spans="2:11" s="196" customFormat="1" ht="33.75" x14ac:dyDescent="0.5">
      <c r="B1" s="196">
        <v>1</v>
      </c>
      <c r="C1" s="196">
        <v>2</v>
      </c>
      <c r="D1" s="196">
        <v>3</v>
      </c>
      <c r="E1" s="196">
        <v>4</v>
      </c>
      <c r="F1" s="196">
        <v>5</v>
      </c>
      <c r="G1" s="196">
        <v>6</v>
      </c>
      <c r="H1" s="196">
        <v>7</v>
      </c>
      <c r="I1" s="196">
        <v>8</v>
      </c>
      <c r="J1" s="196">
        <v>9</v>
      </c>
      <c r="K1" s="196">
        <v>10</v>
      </c>
    </row>
    <row r="2" spans="2:11" ht="32.25" customHeight="1" x14ac:dyDescent="0.2"/>
    <row r="3" spans="2:11" ht="13.5" thickBot="1" x14ac:dyDescent="0.25">
      <c r="B3" s="111" t="s">
        <v>6</v>
      </c>
      <c r="C3" s="111" t="s">
        <v>26</v>
      </c>
      <c r="D3" s="111" t="s">
        <v>55</v>
      </c>
      <c r="E3" s="111" t="s">
        <v>56</v>
      </c>
      <c r="F3" s="111" t="s">
        <v>57</v>
      </c>
      <c r="G3" s="111" t="s">
        <v>58</v>
      </c>
      <c r="H3" s="111" t="s">
        <v>59</v>
      </c>
      <c r="I3" s="111" t="s">
        <v>60</v>
      </c>
      <c r="J3" s="111" t="s">
        <v>61</v>
      </c>
      <c r="K3" s="112" t="s">
        <v>62</v>
      </c>
    </row>
    <row r="4" spans="2:11" x14ac:dyDescent="0.2">
      <c r="B4" s="113">
        <v>1</v>
      </c>
      <c r="C4" s="114">
        <v>41122</v>
      </c>
      <c r="D4" s="113" t="s">
        <v>64</v>
      </c>
      <c r="E4" s="113" t="s">
        <v>65</v>
      </c>
      <c r="F4" s="113" t="s">
        <v>66</v>
      </c>
      <c r="G4" s="113" t="s">
        <v>67</v>
      </c>
      <c r="H4" s="113" t="s">
        <v>68</v>
      </c>
      <c r="I4" s="113" t="s">
        <v>45</v>
      </c>
      <c r="J4" s="113">
        <v>1169845263</v>
      </c>
      <c r="K4" s="115">
        <v>150</v>
      </c>
    </row>
    <row r="5" spans="2:11" x14ac:dyDescent="0.2">
      <c r="B5" s="116">
        <v>2</v>
      </c>
      <c r="C5" s="117">
        <v>41122</v>
      </c>
      <c r="D5" s="116" t="s">
        <v>70</v>
      </c>
      <c r="E5" s="116" t="s">
        <v>71</v>
      </c>
      <c r="F5" s="116" t="s">
        <v>72</v>
      </c>
      <c r="G5" s="116" t="s">
        <v>67</v>
      </c>
      <c r="H5" s="116" t="s">
        <v>68</v>
      </c>
      <c r="I5" s="116" t="s">
        <v>45</v>
      </c>
      <c r="J5" s="116">
        <v>1152848967</v>
      </c>
      <c r="K5" s="118">
        <v>2634.25</v>
      </c>
    </row>
    <row r="6" spans="2:11" x14ac:dyDescent="0.2">
      <c r="B6" s="119">
        <v>3</v>
      </c>
      <c r="C6" s="120">
        <v>41126</v>
      </c>
      <c r="D6" s="119" t="s">
        <v>74</v>
      </c>
      <c r="E6" s="119" t="s">
        <v>75</v>
      </c>
      <c r="F6" s="119" t="s">
        <v>76</v>
      </c>
      <c r="G6" s="119" t="s">
        <v>67</v>
      </c>
      <c r="H6" s="119" t="s">
        <v>68</v>
      </c>
      <c r="I6" s="119" t="s">
        <v>45</v>
      </c>
      <c r="J6" s="119">
        <v>1125493816</v>
      </c>
      <c r="K6" s="121">
        <v>1608</v>
      </c>
    </row>
    <row r="7" spans="2:11" x14ac:dyDescent="0.2">
      <c r="B7" s="116">
        <v>4</v>
      </c>
      <c r="C7" s="117">
        <v>41133</v>
      </c>
      <c r="D7" s="116" t="s">
        <v>78</v>
      </c>
      <c r="E7" s="116" t="s">
        <v>79</v>
      </c>
      <c r="F7" s="116" t="s">
        <v>80</v>
      </c>
      <c r="G7" s="116" t="s">
        <v>67</v>
      </c>
      <c r="H7" s="116" t="s">
        <v>68</v>
      </c>
      <c r="I7" s="116" t="s">
        <v>45</v>
      </c>
      <c r="J7" s="116">
        <v>1182468531</v>
      </c>
      <c r="K7" s="118">
        <v>73.319999999999993</v>
      </c>
    </row>
    <row r="8" spans="2:11" x14ac:dyDescent="0.2">
      <c r="B8" s="119">
        <v>5</v>
      </c>
      <c r="C8" s="120">
        <v>41133</v>
      </c>
      <c r="D8" s="119" t="s">
        <v>82</v>
      </c>
      <c r="E8" s="119" t="s">
        <v>83</v>
      </c>
      <c r="F8" s="119" t="s">
        <v>84</v>
      </c>
      <c r="G8" s="119" t="s">
        <v>67</v>
      </c>
      <c r="H8" s="119" t="s">
        <v>68</v>
      </c>
      <c r="I8" s="119" t="s">
        <v>45</v>
      </c>
      <c r="J8" s="119">
        <v>1164288213</v>
      </c>
      <c r="K8" s="121">
        <v>777</v>
      </c>
    </row>
    <row r="9" spans="2:11" x14ac:dyDescent="0.2">
      <c r="B9" s="116">
        <v>6</v>
      </c>
      <c r="C9" s="117">
        <v>41133</v>
      </c>
      <c r="D9" s="116" t="s">
        <v>86</v>
      </c>
      <c r="E9" s="116" t="s">
        <v>87</v>
      </c>
      <c r="F9" s="116" t="s">
        <v>88</v>
      </c>
      <c r="G9" s="116" t="s">
        <v>67</v>
      </c>
      <c r="H9" s="116" t="s">
        <v>68</v>
      </c>
      <c r="I9" s="116" t="s">
        <v>45</v>
      </c>
      <c r="J9" s="116">
        <v>1154263232</v>
      </c>
      <c r="K9" s="118">
        <v>180</v>
      </c>
    </row>
    <row r="10" spans="2:11" x14ac:dyDescent="0.2">
      <c r="B10" s="119">
        <v>7</v>
      </c>
      <c r="C10" s="120">
        <v>41142</v>
      </c>
      <c r="D10" s="119" t="s">
        <v>90</v>
      </c>
      <c r="E10" s="119" t="s">
        <v>91</v>
      </c>
      <c r="F10" s="119" t="s">
        <v>92</v>
      </c>
      <c r="G10" s="119" t="s">
        <v>67</v>
      </c>
      <c r="H10" s="119" t="s">
        <v>68</v>
      </c>
      <c r="I10" s="119" t="s">
        <v>45</v>
      </c>
      <c r="J10" s="119">
        <v>1125523654</v>
      </c>
      <c r="K10" s="121">
        <v>264.2</v>
      </c>
    </row>
    <row r="11" spans="2:11" x14ac:dyDescent="0.2">
      <c r="B11" s="116">
        <v>8</v>
      </c>
      <c r="C11" s="117">
        <v>41155</v>
      </c>
      <c r="D11" s="116" t="s">
        <v>93</v>
      </c>
      <c r="E11" s="116" t="s">
        <v>94</v>
      </c>
      <c r="F11" s="116" t="s">
        <v>95</v>
      </c>
      <c r="G11" s="116" t="s">
        <v>67</v>
      </c>
      <c r="H11" s="116" t="s">
        <v>68</v>
      </c>
      <c r="I11" s="116" t="s">
        <v>45</v>
      </c>
      <c r="J11" s="116">
        <v>1139667847</v>
      </c>
      <c r="K11" s="118">
        <v>3824</v>
      </c>
    </row>
    <row r="12" spans="2:11" x14ac:dyDescent="0.2">
      <c r="B12" s="119">
        <v>9</v>
      </c>
      <c r="C12" s="120">
        <v>41159</v>
      </c>
      <c r="D12" s="119" t="s">
        <v>97</v>
      </c>
      <c r="E12" s="119" t="s">
        <v>98</v>
      </c>
      <c r="F12" s="119" t="s">
        <v>99</v>
      </c>
      <c r="G12" s="119" t="s">
        <v>67</v>
      </c>
      <c r="H12" s="119" t="s">
        <v>68</v>
      </c>
      <c r="I12" s="119" t="s">
        <v>45</v>
      </c>
      <c r="J12" s="119">
        <v>1185648585</v>
      </c>
      <c r="K12" s="121">
        <v>867</v>
      </c>
    </row>
    <row r="13" spans="2:11" x14ac:dyDescent="0.2">
      <c r="B13" s="116">
        <v>10</v>
      </c>
      <c r="C13" s="117">
        <v>41166</v>
      </c>
      <c r="D13" s="116" t="s">
        <v>100</v>
      </c>
      <c r="E13" s="116" t="s">
        <v>101</v>
      </c>
      <c r="F13" s="116" t="s">
        <v>102</v>
      </c>
      <c r="G13" s="116" t="s">
        <v>67</v>
      </c>
      <c r="H13" s="116" t="s">
        <v>68</v>
      </c>
      <c r="I13" s="116" t="s">
        <v>45</v>
      </c>
      <c r="J13" s="116">
        <v>1123667784</v>
      </c>
      <c r="K13" s="118">
        <v>1200</v>
      </c>
    </row>
    <row r="14" spans="2:11" x14ac:dyDescent="0.2">
      <c r="B14" s="119">
        <v>11</v>
      </c>
      <c r="C14" s="120">
        <v>41166</v>
      </c>
      <c r="D14" s="119" t="s">
        <v>103</v>
      </c>
      <c r="E14" s="119" t="s">
        <v>104</v>
      </c>
      <c r="F14" s="119" t="s">
        <v>72</v>
      </c>
      <c r="G14" s="119" t="s">
        <v>67</v>
      </c>
      <c r="H14" s="119" t="s">
        <v>68</v>
      </c>
      <c r="I14" s="119" t="s">
        <v>45</v>
      </c>
      <c r="J14" s="119">
        <v>1125229597</v>
      </c>
      <c r="K14" s="121">
        <v>325</v>
      </c>
    </row>
    <row r="15" spans="2:11" x14ac:dyDescent="0.2">
      <c r="B15" s="116">
        <v>12</v>
      </c>
      <c r="C15" s="117">
        <v>41180</v>
      </c>
      <c r="D15" s="116" t="s">
        <v>106</v>
      </c>
      <c r="E15" s="116" t="s">
        <v>107</v>
      </c>
      <c r="F15" s="116" t="s">
        <v>108</v>
      </c>
      <c r="G15" s="116" t="s">
        <v>67</v>
      </c>
      <c r="H15" s="116" t="s">
        <v>68</v>
      </c>
      <c r="I15" s="116" t="s">
        <v>45</v>
      </c>
      <c r="J15" s="116">
        <v>1185981681</v>
      </c>
      <c r="K15" s="118">
        <v>4850</v>
      </c>
    </row>
    <row r="16" spans="2:11" x14ac:dyDescent="0.2">
      <c r="B16" s="119">
        <v>13</v>
      </c>
      <c r="C16" s="120">
        <v>41180</v>
      </c>
      <c r="D16" s="119" t="s">
        <v>110</v>
      </c>
      <c r="E16" s="119" t="s">
        <v>111</v>
      </c>
      <c r="F16" s="119" t="s">
        <v>112</v>
      </c>
      <c r="G16" s="119" t="s">
        <v>67</v>
      </c>
      <c r="H16" s="119" t="s">
        <v>68</v>
      </c>
      <c r="I16" s="119" t="s">
        <v>45</v>
      </c>
      <c r="J16" s="119">
        <v>1171667087</v>
      </c>
      <c r="K16" s="121">
        <v>954</v>
      </c>
    </row>
    <row r="17" spans="2:11" x14ac:dyDescent="0.2">
      <c r="B17" s="116">
        <v>14</v>
      </c>
      <c r="C17" s="117">
        <v>41183</v>
      </c>
      <c r="D17" s="116" t="s">
        <v>114</v>
      </c>
      <c r="E17" s="116" t="s">
        <v>115</v>
      </c>
      <c r="F17" s="116" t="s">
        <v>116</v>
      </c>
      <c r="G17" s="116" t="s">
        <v>67</v>
      </c>
      <c r="H17" s="116" t="s">
        <v>68</v>
      </c>
      <c r="I17" s="116" t="s">
        <v>45</v>
      </c>
      <c r="J17" s="116">
        <v>1165599867</v>
      </c>
      <c r="K17" s="118">
        <v>1600.84</v>
      </c>
    </row>
    <row r="18" spans="2:11" x14ac:dyDescent="0.2">
      <c r="B18" s="119">
        <v>15</v>
      </c>
      <c r="C18" s="120">
        <v>41188</v>
      </c>
      <c r="D18" s="119" t="s">
        <v>118</v>
      </c>
      <c r="E18" s="119" t="s">
        <v>119</v>
      </c>
      <c r="F18" s="119" t="s">
        <v>120</v>
      </c>
      <c r="G18" s="119" t="s">
        <v>67</v>
      </c>
      <c r="H18" s="119" t="s">
        <v>68</v>
      </c>
      <c r="I18" s="119" t="s">
        <v>45</v>
      </c>
      <c r="J18" s="119">
        <v>1163785521</v>
      </c>
      <c r="K18" s="121">
        <v>120</v>
      </c>
    </row>
    <row r="19" spans="2:11" x14ac:dyDescent="0.2">
      <c r="B19" s="116">
        <v>16</v>
      </c>
      <c r="C19" s="117">
        <v>41188</v>
      </c>
      <c r="D19" s="116" t="s">
        <v>121</v>
      </c>
      <c r="E19" s="116" t="s">
        <v>122</v>
      </c>
      <c r="F19" s="116" t="s">
        <v>123</v>
      </c>
      <c r="G19" s="116" t="s">
        <v>67</v>
      </c>
      <c r="H19" s="116" t="s">
        <v>68</v>
      </c>
      <c r="I19" s="116" t="s">
        <v>45</v>
      </c>
      <c r="J19" s="116">
        <v>1177842568</v>
      </c>
      <c r="K19" s="118">
        <v>489</v>
      </c>
    </row>
    <row r="20" spans="2:11" x14ac:dyDescent="0.2">
      <c r="B20" s="122">
        <v>17</v>
      </c>
      <c r="C20" s="123">
        <v>41193</v>
      </c>
      <c r="D20" s="122" t="s">
        <v>125</v>
      </c>
      <c r="E20" s="122" t="s">
        <v>126</v>
      </c>
      <c r="F20" s="122" t="s">
        <v>88</v>
      </c>
      <c r="G20" s="122" t="s">
        <v>67</v>
      </c>
      <c r="H20" s="122" t="s">
        <v>68</v>
      </c>
      <c r="I20" s="122" t="s">
        <v>45</v>
      </c>
      <c r="J20" s="122">
        <v>1182133122</v>
      </c>
      <c r="K20" s="124">
        <v>560</v>
      </c>
    </row>
    <row r="21" spans="2:11" x14ac:dyDescent="0.2">
      <c r="F21" s="66"/>
      <c r="G21" s="67"/>
    </row>
    <row r="22" spans="2:11" x14ac:dyDescent="0.2">
      <c r="F22" s="66"/>
      <c r="G22" s="67"/>
    </row>
    <row r="23" spans="2:11" x14ac:dyDescent="0.2">
      <c r="F23" s="66"/>
      <c r="G23" s="67"/>
    </row>
    <row r="24" spans="2:11" x14ac:dyDescent="0.2">
      <c r="F24" s="66"/>
      <c r="G24" s="67"/>
    </row>
    <row r="25" spans="2:11" x14ac:dyDescent="0.2">
      <c r="F25" s="66"/>
      <c r="G25" s="67"/>
    </row>
    <row r="26" spans="2:11" x14ac:dyDescent="0.2">
      <c r="F26" s="66"/>
      <c r="G26" s="67"/>
    </row>
    <row r="27" spans="2:11" x14ac:dyDescent="0.2">
      <c r="F27" s="66"/>
      <c r="G27" s="67"/>
    </row>
    <row r="28" spans="2:11" x14ac:dyDescent="0.2">
      <c r="F28" s="66"/>
      <c r="G28" s="67"/>
    </row>
    <row r="29" spans="2:11" x14ac:dyDescent="0.2">
      <c r="F29" s="66"/>
      <c r="G29" s="67"/>
    </row>
    <row r="30" spans="2:11" x14ac:dyDescent="0.2">
      <c r="F30" s="66"/>
      <c r="G30" s="67"/>
    </row>
    <row r="31" spans="2:11" x14ac:dyDescent="0.2">
      <c r="F31" s="66"/>
      <c r="G31" s="67"/>
    </row>
    <row r="32" spans="2:11" x14ac:dyDescent="0.2">
      <c r="F32" s="66"/>
      <c r="G32" s="67"/>
    </row>
    <row r="33" spans="6:7" x14ac:dyDescent="0.2">
      <c r="F33" s="66"/>
      <c r="G33" s="67"/>
    </row>
    <row r="34" spans="6:7" x14ac:dyDescent="0.2">
      <c r="F34" s="66"/>
      <c r="G34" s="67"/>
    </row>
    <row r="35" spans="6:7" x14ac:dyDescent="0.2">
      <c r="F35" s="66"/>
      <c r="G35" s="67"/>
    </row>
    <row r="36" spans="6:7" x14ac:dyDescent="0.2">
      <c r="F36" s="66"/>
      <c r="G36" s="67"/>
    </row>
    <row r="37" spans="6:7" x14ac:dyDescent="0.2">
      <c r="F37" s="66"/>
      <c r="G37" s="67"/>
    </row>
    <row r="38" spans="6:7" x14ac:dyDescent="0.2">
      <c r="F38" s="66"/>
      <c r="G38" s="67"/>
    </row>
    <row r="39" spans="6:7" x14ac:dyDescent="0.2">
      <c r="F39" s="66"/>
      <c r="G39" s="67"/>
    </row>
    <row r="40" spans="6:7" x14ac:dyDescent="0.2">
      <c r="F40" s="66"/>
      <c r="G40" s="67"/>
    </row>
    <row r="41" spans="6:7" x14ac:dyDescent="0.2">
      <c r="F41" s="66"/>
      <c r="G41" s="67"/>
    </row>
    <row r="42" spans="6:7" x14ac:dyDescent="0.2">
      <c r="F42" s="66"/>
      <c r="G42" s="67"/>
    </row>
    <row r="43" spans="6:7" x14ac:dyDescent="0.2">
      <c r="F43" s="66"/>
      <c r="G43" s="67"/>
    </row>
    <row r="44" spans="6:7" x14ac:dyDescent="0.2">
      <c r="F44" s="66"/>
      <c r="G44" s="67"/>
    </row>
    <row r="45" spans="6:7" x14ac:dyDescent="0.2">
      <c r="F45" s="66"/>
      <c r="G45" s="67"/>
    </row>
    <row r="46" spans="6:7" x14ac:dyDescent="0.2">
      <c r="F46" s="66"/>
      <c r="G46" s="67"/>
    </row>
    <row r="47" spans="6:7" x14ac:dyDescent="0.2">
      <c r="F47" s="66"/>
      <c r="G47" s="67"/>
    </row>
    <row r="48" spans="6:7" x14ac:dyDescent="0.2">
      <c r="F48" s="66"/>
      <c r="G48" s="67"/>
    </row>
    <row r="49" spans="6:7" x14ac:dyDescent="0.2">
      <c r="F49" s="66"/>
      <c r="G49" s="67"/>
    </row>
    <row r="50" spans="6:7" x14ac:dyDescent="0.2">
      <c r="F50" s="66"/>
      <c r="G50" s="67"/>
    </row>
    <row r="51" spans="6:7" x14ac:dyDescent="0.2">
      <c r="F51" s="66"/>
      <c r="G51" s="67"/>
    </row>
    <row r="52" spans="6:7" x14ac:dyDescent="0.2">
      <c r="F52" s="66"/>
      <c r="G52" s="67"/>
    </row>
    <row r="53" spans="6:7" x14ac:dyDescent="0.2">
      <c r="F53" s="66"/>
      <c r="G53" s="67"/>
    </row>
    <row r="54" spans="6:7" x14ac:dyDescent="0.2">
      <c r="F54" s="66"/>
      <c r="G54" s="67"/>
    </row>
    <row r="55" spans="6:7" x14ac:dyDescent="0.2">
      <c r="F55" s="66"/>
      <c r="G55" s="67"/>
    </row>
    <row r="56" spans="6:7" x14ac:dyDescent="0.2">
      <c r="F56" s="66"/>
      <c r="G56" s="67"/>
    </row>
    <row r="57" spans="6:7" x14ac:dyDescent="0.2">
      <c r="F57" s="66"/>
      <c r="G57" s="67"/>
    </row>
    <row r="58" spans="6:7" x14ac:dyDescent="0.2">
      <c r="F58" s="66"/>
      <c r="G58" s="67"/>
    </row>
    <row r="59" spans="6:7" x14ac:dyDescent="0.2">
      <c r="F59" s="66"/>
      <c r="G59" s="67"/>
    </row>
    <row r="60" spans="6:7" x14ac:dyDescent="0.2">
      <c r="F60" s="66"/>
      <c r="G60" s="67"/>
    </row>
    <row r="61" spans="6:7" x14ac:dyDescent="0.2">
      <c r="F61" s="66"/>
      <c r="G61" s="67"/>
    </row>
    <row r="62" spans="6:7" x14ac:dyDescent="0.2">
      <c r="F62" s="66"/>
      <c r="G62" s="67"/>
    </row>
    <row r="63" spans="6:7" x14ac:dyDescent="0.2">
      <c r="F63" s="66"/>
      <c r="G63" s="67"/>
    </row>
    <row r="64" spans="6:7" x14ac:dyDescent="0.2">
      <c r="F64" s="66"/>
      <c r="G64" s="67"/>
    </row>
    <row r="65" spans="6:7" x14ac:dyDescent="0.2">
      <c r="F65" s="66"/>
      <c r="G65" s="67"/>
    </row>
    <row r="66" spans="6:7" x14ac:dyDescent="0.2">
      <c r="F66" s="66"/>
      <c r="G66" s="67"/>
    </row>
    <row r="67" spans="6:7" x14ac:dyDescent="0.2">
      <c r="F67" s="66"/>
      <c r="G67" s="67"/>
    </row>
    <row r="68" spans="6:7" x14ac:dyDescent="0.2">
      <c r="F68" s="66"/>
      <c r="G68" s="67"/>
    </row>
    <row r="69" spans="6:7" x14ac:dyDescent="0.2">
      <c r="F69" s="66"/>
      <c r="G69" s="67"/>
    </row>
    <row r="70" spans="6:7" x14ac:dyDescent="0.2">
      <c r="F70" s="66"/>
      <c r="G70" s="67"/>
    </row>
    <row r="71" spans="6:7" x14ac:dyDescent="0.2">
      <c r="F71" s="66"/>
      <c r="G71" s="67"/>
    </row>
    <row r="72" spans="6:7" x14ac:dyDescent="0.2">
      <c r="F72" s="66"/>
      <c r="G72" s="67"/>
    </row>
    <row r="73" spans="6:7" x14ac:dyDescent="0.2">
      <c r="F73" s="66"/>
      <c r="G73" s="67"/>
    </row>
    <row r="74" spans="6:7" x14ac:dyDescent="0.2">
      <c r="F74" s="66"/>
      <c r="G74" s="67"/>
    </row>
    <row r="75" spans="6:7" x14ac:dyDescent="0.2">
      <c r="F75" s="66"/>
      <c r="G75" s="67"/>
    </row>
    <row r="76" spans="6:7" x14ac:dyDescent="0.2">
      <c r="F76" s="66"/>
      <c r="G76" s="67"/>
    </row>
    <row r="77" spans="6:7" x14ac:dyDescent="0.2">
      <c r="F77" s="66"/>
      <c r="G77" s="67"/>
    </row>
    <row r="78" spans="6:7" x14ac:dyDescent="0.2">
      <c r="F78" s="66"/>
      <c r="G78" s="67"/>
    </row>
    <row r="79" spans="6:7" x14ac:dyDescent="0.2">
      <c r="F79" s="66"/>
      <c r="G79" s="67"/>
    </row>
    <row r="80" spans="6:7" x14ac:dyDescent="0.2">
      <c r="F80" s="66"/>
      <c r="G80" s="67"/>
    </row>
    <row r="81" spans="6:7" x14ac:dyDescent="0.2">
      <c r="F81" s="66"/>
      <c r="G81" s="67"/>
    </row>
    <row r="82" spans="6:7" x14ac:dyDescent="0.2">
      <c r="F82" s="66"/>
      <c r="G82" s="67"/>
    </row>
    <row r="83" spans="6:7" x14ac:dyDescent="0.2">
      <c r="F83" s="66"/>
      <c r="G83" s="67"/>
    </row>
    <row r="84" spans="6:7" x14ac:dyDescent="0.2">
      <c r="F84" s="66"/>
      <c r="G84" s="67"/>
    </row>
    <row r="85" spans="6:7" x14ac:dyDescent="0.2">
      <c r="F85" s="66"/>
      <c r="G85" s="67"/>
    </row>
    <row r="86" spans="6:7" x14ac:dyDescent="0.2">
      <c r="F86" s="66"/>
      <c r="G86" s="67"/>
    </row>
    <row r="87" spans="6:7" x14ac:dyDescent="0.2">
      <c r="F87" s="66"/>
      <c r="G87" s="67"/>
    </row>
    <row r="88" spans="6:7" x14ac:dyDescent="0.2">
      <c r="F88" s="66"/>
      <c r="G88" s="67"/>
    </row>
    <row r="89" spans="6:7" x14ac:dyDescent="0.2">
      <c r="F89" s="66"/>
      <c r="G89" s="67"/>
    </row>
    <row r="90" spans="6:7" x14ac:dyDescent="0.2">
      <c r="F90" s="66"/>
      <c r="G90" s="67"/>
    </row>
    <row r="91" spans="6:7" x14ac:dyDescent="0.2">
      <c r="F91" s="66"/>
      <c r="G91" s="67"/>
    </row>
    <row r="92" spans="6:7" x14ac:dyDescent="0.2">
      <c r="F92" s="66"/>
      <c r="G92" s="67"/>
    </row>
    <row r="93" spans="6:7" x14ac:dyDescent="0.2">
      <c r="F93" s="66"/>
      <c r="G93" s="67"/>
    </row>
    <row r="94" spans="6:7" x14ac:dyDescent="0.2">
      <c r="F94" s="66"/>
      <c r="G94" s="67"/>
    </row>
    <row r="95" spans="6:7" x14ac:dyDescent="0.2">
      <c r="F95" s="66"/>
      <c r="G95" s="67"/>
    </row>
    <row r="96" spans="6:7" x14ac:dyDescent="0.2">
      <c r="F96" s="66"/>
      <c r="G96" s="67"/>
    </row>
    <row r="97" spans="6:7" x14ac:dyDescent="0.2">
      <c r="F97" s="66"/>
      <c r="G97" s="67"/>
    </row>
    <row r="98" spans="6:7" x14ac:dyDescent="0.2">
      <c r="F98" s="66"/>
      <c r="G98" s="67"/>
    </row>
    <row r="99" spans="6:7" x14ac:dyDescent="0.2">
      <c r="F99" s="66"/>
      <c r="G99" s="67"/>
    </row>
    <row r="100" spans="6:7" x14ac:dyDescent="0.2">
      <c r="G100" s="67"/>
    </row>
    <row r="101" spans="6:7" x14ac:dyDescent="0.2">
      <c r="G101" s="67"/>
    </row>
    <row r="102" spans="6:7" x14ac:dyDescent="0.2">
      <c r="G102" s="67"/>
    </row>
    <row r="103" spans="6:7" x14ac:dyDescent="0.2">
      <c r="G103" s="67"/>
    </row>
    <row r="104" spans="6:7" x14ac:dyDescent="0.2">
      <c r="G104" s="67"/>
    </row>
    <row r="105" spans="6:7" x14ac:dyDescent="0.2">
      <c r="G105" s="67"/>
    </row>
    <row r="106" spans="6:7" x14ac:dyDescent="0.2">
      <c r="G106" s="67"/>
    </row>
    <row r="107" spans="6:7" x14ac:dyDescent="0.2">
      <c r="G107" s="67"/>
    </row>
    <row r="108" spans="6:7" x14ac:dyDescent="0.2">
      <c r="G108" s="67"/>
    </row>
    <row r="109" spans="6:7" x14ac:dyDescent="0.2">
      <c r="G109" s="67"/>
    </row>
    <row r="110" spans="6:7" x14ac:dyDescent="0.2">
      <c r="G110" s="67"/>
    </row>
    <row r="111" spans="6:7" x14ac:dyDescent="0.2">
      <c r="G111" s="67"/>
    </row>
    <row r="112" spans="6:7" x14ac:dyDescent="0.2">
      <c r="G112" s="67"/>
    </row>
    <row r="113" spans="7:7" x14ac:dyDescent="0.2">
      <c r="G113" s="67"/>
    </row>
    <row r="114" spans="7:7" x14ac:dyDescent="0.2">
      <c r="G114" s="67"/>
    </row>
    <row r="115" spans="7:7" x14ac:dyDescent="0.2">
      <c r="G115" s="67"/>
    </row>
    <row r="116" spans="7:7" x14ac:dyDescent="0.2">
      <c r="G116" s="67"/>
    </row>
  </sheetData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"/>
  <sheetViews>
    <sheetView showGridLines="0" zoomScaleNormal="100" workbookViewId="0"/>
  </sheetViews>
  <sheetFormatPr defaultRowHeight="12.75" x14ac:dyDescent="0.2"/>
  <sheetData>
    <row r="1" spans="1:1" ht="31.5" customHeight="1" x14ac:dyDescent="0.35">
      <c r="A1" s="83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showGridLines="0" zoomScaleNormal="100" workbookViewId="0"/>
  </sheetViews>
  <sheetFormatPr defaultRowHeight="12.75" x14ac:dyDescent="0.2"/>
  <cols>
    <col min="1" max="1" width="1" customWidth="1"/>
    <col min="2" max="2" width="8.28515625" customWidth="1"/>
    <col min="3" max="4" width="2" customWidth="1"/>
    <col min="5" max="5" width="10.7109375" bestFit="1" customWidth="1"/>
    <col min="6" max="6" width="8.5703125" bestFit="1" customWidth="1"/>
    <col min="7" max="7" width="7.42578125" bestFit="1" customWidth="1"/>
    <col min="8" max="8" width="5.7109375" bestFit="1" customWidth="1"/>
    <col min="9" max="9" width="7.28515625" bestFit="1" customWidth="1"/>
    <col min="10" max="10" width="8.28515625" bestFit="1" customWidth="1"/>
    <col min="11" max="11" width="7.5703125" bestFit="1" customWidth="1"/>
    <col min="12" max="12" width="7.28515625" bestFit="1" customWidth="1"/>
    <col min="13" max="13" width="6.85546875" bestFit="1" customWidth="1"/>
    <col min="14" max="14" width="8.5703125" bestFit="1" customWidth="1"/>
    <col min="15" max="15" width="9.28515625" bestFit="1" customWidth="1"/>
    <col min="16" max="16" width="7.28515625" bestFit="1" customWidth="1"/>
    <col min="17" max="17" width="7.140625" bestFit="1" customWidth="1"/>
    <col min="18" max="18" width="5.7109375" bestFit="1" customWidth="1"/>
    <col min="19" max="19" width="3.85546875" customWidth="1"/>
  </cols>
  <sheetData>
    <row r="1" spans="1:34" ht="30" customHeight="1" x14ac:dyDescent="0.55000000000000004">
      <c r="A1" s="25"/>
      <c r="B1" s="25"/>
      <c r="C1" s="32"/>
      <c r="D1" s="33" t="s">
        <v>135</v>
      </c>
      <c r="E1" s="34"/>
      <c r="F1" s="34"/>
      <c r="G1" s="34"/>
      <c r="H1" s="35"/>
      <c r="I1" s="34"/>
      <c r="J1" s="36"/>
      <c r="K1" s="36"/>
      <c r="L1" s="36"/>
      <c r="M1" s="37"/>
      <c r="N1" s="37"/>
      <c r="O1" s="37"/>
      <c r="P1" s="37"/>
      <c r="Q1" s="37"/>
      <c r="R1" s="37"/>
      <c r="S1" s="3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16.5" x14ac:dyDescent="0.2">
      <c r="A2" s="30"/>
      <c r="B2" s="30"/>
      <c r="C2" s="26"/>
      <c r="D2" s="27"/>
      <c r="E2" s="77" t="s">
        <v>28</v>
      </c>
      <c r="F2" s="28"/>
      <c r="G2" s="27"/>
      <c r="H2" s="29"/>
      <c r="I2" s="27"/>
      <c r="J2" s="39"/>
      <c r="K2" s="39"/>
      <c r="L2" s="39"/>
      <c r="M2" s="40"/>
      <c r="N2" s="40"/>
      <c r="O2" s="40"/>
      <c r="P2" s="40"/>
      <c r="Q2" s="40"/>
      <c r="R2" s="40"/>
      <c r="S2" s="41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</row>
    <row r="3" spans="1:34" x14ac:dyDescent="0.2">
      <c r="A3" s="25"/>
      <c r="B3" s="25"/>
      <c r="C3" s="31"/>
      <c r="D3" s="24"/>
      <c r="E3" s="24"/>
      <c r="F3" s="24"/>
      <c r="G3" s="24"/>
      <c r="H3" s="24"/>
      <c r="I3" s="24"/>
      <c r="J3" s="42"/>
      <c r="K3" s="42"/>
      <c r="L3" s="42"/>
      <c r="M3" s="40"/>
      <c r="N3" s="40"/>
      <c r="O3" s="40"/>
      <c r="P3" s="40"/>
      <c r="Q3" s="40"/>
      <c r="R3" s="40"/>
      <c r="S3" s="41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</row>
    <row r="4" spans="1:34" x14ac:dyDescent="0.2">
      <c r="A4" s="25"/>
      <c r="B4" s="25"/>
      <c r="C4" s="31"/>
      <c r="D4" s="24"/>
      <c r="E4" s="24"/>
      <c r="F4" s="24"/>
      <c r="G4" s="24"/>
      <c r="H4" s="24"/>
      <c r="I4" s="24"/>
      <c r="J4" s="42"/>
      <c r="K4" s="42"/>
      <c r="L4" s="42"/>
      <c r="M4" s="40"/>
      <c r="N4" s="40"/>
      <c r="O4" s="40"/>
      <c r="P4" s="40"/>
      <c r="Q4" s="40"/>
      <c r="R4" s="40"/>
      <c r="S4" s="41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</row>
    <row r="5" spans="1:34" x14ac:dyDescent="0.2">
      <c r="A5" s="25"/>
      <c r="B5" s="25"/>
      <c r="C5" s="31"/>
      <c r="D5" s="24"/>
      <c r="E5" s="24"/>
      <c r="F5" s="24"/>
      <c r="G5" s="24"/>
      <c r="H5" s="24"/>
      <c r="I5" s="24"/>
      <c r="J5" s="42"/>
      <c r="K5" s="42"/>
      <c r="L5" s="42"/>
      <c r="M5" s="40"/>
      <c r="N5" s="40"/>
      <c r="O5" s="40"/>
      <c r="P5" s="40"/>
      <c r="Q5" s="40"/>
      <c r="R5" s="40"/>
      <c r="S5" s="41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</row>
    <row r="6" spans="1:34" x14ac:dyDescent="0.2">
      <c r="A6" s="25"/>
      <c r="B6" s="25"/>
      <c r="C6" s="31"/>
      <c r="D6" s="24"/>
      <c r="E6" s="24"/>
      <c r="F6" s="24"/>
      <c r="G6" s="24"/>
      <c r="H6" s="24"/>
      <c r="I6" s="24"/>
      <c r="J6" s="42"/>
      <c r="K6" s="42"/>
      <c r="L6" s="42"/>
      <c r="M6" s="40"/>
      <c r="N6" s="40"/>
      <c r="O6" s="40"/>
      <c r="P6" s="40"/>
      <c r="Q6" s="40"/>
      <c r="R6" s="40"/>
      <c r="S6" s="41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</row>
    <row r="7" spans="1:34" x14ac:dyDescent="0.2">
      <c r="A7" s="25"/>
      <c r="B7" s="25"/>
      <c r="C7" s="31"/>
      <c r="D7" s="24"/>
      <c r="E7" s="24"/>
      <c r="F7" s="24"/>
      <c r="G7" s="24"/>
      <c r="H7" s="24"/>
      <c r="I7" s="24"/>
      <c r="J7" s="42"/>
      <c r="K7" s="42"/>
      <c r="L7" s="42"/>
      <c r="M7" s="40"/>
      <c r="N7" s="40"/>
      <c r="O7" s="40"/>
      <c r="P7" s="40"/>
      <c r="Q7" s="40"/>
      <c r="R7" s="40"/>
      <c r="S7" s="41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</row>
    <row r="8" spans="1:34" x14ac:dyDescent="0.2">
      <c r="A8" s="25"/>
      <c r="B8" s="25"/>
      <c r="C8" s="31"/>
      <c r="D8" s="24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1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</row>
    <row r="9" spans="1:34" x14ac:dyDescent="0.2">
      <c r="A9" s="25"/>
      <c r="B9" s="25"/>
      <c r="C9" s="31"/>
      <c r="D9" s="24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1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</row>
    <row r="10" spans="1:34" x14ac:dyDescent="0.2">
      <c r="A10" s="25"/>
      <c r="B10" s="25"/>
      <c r="C10" s="31"/>
      <c r="D10" s="24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1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</row>
    <row r="11" spans="1:34" ht="13.5" thickBot="1" x14ac:dyDescent="0.25">
      <c r="A11" s="25"/>
      <c r="B11" s="25"/>
      <c r="C11" s="31"/>
      <c r="D11" s="24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1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</row>
    <row r="12" spans="1:34" ht="13.5" thickBot="1" x14ac:dyDescent="0.25">
      <c r="A12" s="25"/>
      <c r="B12" s="25"/>
      <c r="C12" s="31"/>
      <c r="D12" s="24"/>
      <c r="E12" s="48" t="s">
        <v>46</v>
      </c>
      <c r="F12" s="47" t="s">
        <v>42</v>
      </c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</row>
    <row r="13" spans="1:34" ht="13.5" thickBot="1" x14ac:dyDescent="0.25">
      <c r="A13" s="25"/>
      <c r="B13" s="25"/>
      <c r="C13" s="31"/>
      <c r="D13" s="24"/>
      <c r="E13" s="48" t="s">
        <v>32</v>
      </c>
      <c r="F13" s="47">
        <f>HLOOKUP(F12,E16:R19,4,)</f>
        <v>27.3333333333333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1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</row>
    <row r="14" spans="1:34" x14ac:dyDescent="0.2">
      <c r="A14" s="25"/>
      <c r="B14" s="25"/>
      <c r="C14" s="31"/>
      <c r="D14" s="24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1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</row>
    <row r="15" spans="1:34" x14ac:dyDescent="0.2">
      <c r="A15" s="25"/>
      <c r="B15" s="25"/>
      <c r="C15" s="31"/>
      <c r="D15" s="24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1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</row>
    <row r="16" spans="1:34" x14ac:dyDescent="0.2">
      <c r="A16" s="25"/>
      <c r="B16" s="25"/>
      <c r="C16" s="31"/>
      <c r="D16" s="24"/>
      <c r="E16" s="54" t="s">
        <v>29</v>
      </c>
      <c r="F16" s="49" t="s">
        <v>33</v>
      </c>
      <c r="G16" s="49" t="s">
        <v>34</v>
      </c>
      <c r="H16" s="49" t="s">
        <v>35</v>
      </c>
      <c r="I16" s="49" t="s">
        <v>36</v>
      </c>
      <c r="J16" s="49" t="s">
        <v>37</v>
      </c>
      <c r="K16" s="49" t="s">
        <v>38</v>
      </c>
      <c r="L16" s="49" t="s">
        <v>39</v>
      </c>
      <c r="M16" s="49" t="s">
        <v>40</v>
      </c>
      <c r="N16" s="49" t="s">
        <v>41</v>
      </c>
      <c r="O16" s="49" t="s">
        <v>42</v>
      </c>
      <c r="P16" s="49" t="s">
        <v>43</v>
      </c>
      <c r="Q16" s="49" t="s">
        <v>44</v>
      </c>
      <c r="R16" s="49" t="s">
        <v>45</v>
      </c>
      <c r="S16" s="41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</row>
    <row r="17" spans="1:34" x14ac:dyDescent="0.2">
      <c r="A17" s="25"/>
      <c r="B17" s="25"/>
      <c r="C17" s="31"/>
      <c r="D17" s="24"/>
      <c r="E17" s="55" t="s">
        <v>30</v>
      </c>
      <c r="F17" s="50">
        <v>14</v>
      </c>
      <c r="G17" s="50">
        <v>13</v>
      </c>
      <c r="H17" s="50">
        <v>14</v>
      </c>
      <c r="I17" s="50">
        <v>15</v>
      </c>
      <c r="J17" s="50">
        <v>13</v>
      </c>
      <c r="K17" s="50">
        <v>14</v>
      </c>
      <c r="L17" s="50">
        <v>5</v>
      </c>
      <c r="M17" s="50">
        <v>11</v>
      </c>
      <c r="N17" s="51">
        <v>7</v>
      </c>
      <c r="O17" s="51">
        <v>5.4999999999999902</v>
      </c>
      <c r="P17" s="51">
        <v>3.9999999999999898</v>
      </c>
      <c r="Q17" s="51">
        <v>2.4999999999999898</v>
      </c>
      <c r="R17" s="51">
        <v>1</v>
      </c>
      <c r="S17" s="41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</row>
    <row r="18" spans="1:34" x14ac:dyDescent="0.2">
      <c r="A18" s="25"/>
      <c r="B18" s="25"/>
      <c r="C18" s="31"/>
      <c r="D18" s="24"/>
      <c r="E18" s="55" t="s">
        <v>31</v>
      </c>
      <c r="F18" s="50">
        <v>16</v>
      </c>
      <c r="G18" s="50">
        <v>6</v>
      </c>
      <c r="H18" s="50">
        <v>7</v>
      </c>
      <c r="I18" s="50">
        <v>22</v>
      </c>
      <c r="J18" s="50">
        <v>6</v>
      </c>
      <c r="K18" s="50">
        <v>7</v>
      </c>
      <c r="L18" s="50">
        <v>8</v>
      </c>
      <c r="M18" s="50">
        <v>12</v>
      </c>
      <c r="N18" s="51">
        <v>14</v>
      </c>
      <c r="O18" s="51">
        <v>16.5</v>
      </c>
      <c r="P18" s="51">
        <v>19</v>
      </c>
      <c r="Q18" s="51">
        <v>21.5</v>
      </c>
      <c r="R18" s="51">
        <v>24</v>
      </c>
      <c r="S18" s="41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</row>
    <row r="19" spans="1:34" x14ac:dyDescent="0.2">
      <c r="A19" s="25"/>
      <c r="B19" s="25"/>
      <c r="C19" s="31"/>
      <c r="D19" s="24"/>
      <c r="E19" s="56" t="s">
        <v>32</v>
      </c>
      <c r="F19" s="57">
        <v>0</v>
      </c>
      <c r="G19" s="52">
        <v>8</v>
      </c>
      <c r="H19" s="52">
        <v>14</v>
      </c>
      <c r="I19" s="52">
        <v>14</v>
      </c>
      <c r="J19" s="52">
        <v>8</v>
      </c>
      <c r="K19" s="52">
        <v>14</v>
      </c>
      <c r="L19" s="52">
        <v>10</v>
      </c>
      <c r="M19" s="52">
        <v>22</v>
      </c>
      <c r="N19" s="53">
        <v>23.3333333333333</v>
      </c>
      <c r="O19" s="53">
        <v>27.3333333333333</v>
      </c>
      <c r="P19" s="53">
        <v>18</v>
      </c>
      <c r="Q19" s="53">
        <v>12</v>
      </c>
      <c r="R19" s="53">
        <v>11</v>
      </c>
      <c r="S19" s="41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</row>
    <row r="20" spans="1:34" ht="13.5" thickBot="1" x14ac:dyDescent="0.25">
      <c r="A20" s="25"/>
      <c r="B20" s="25"/>
      <c r="C20" s="43"/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</row>
    <row r="21" spans="1:34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</row>
    <row r="22" spans="1:34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</row>
    <row r="23" spans="1:34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</row>
    <row r="24" spans="1:34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</row>
    <row r="25" spans="1:34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</row>
    <row r="27" spans="1:34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</row>
    <row r="28" spans="1:34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</row>
    <row r="29" spans="1:34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</row>
    <row r="30" spans="1:34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</row>
    <row r="31" spans="1:34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</row>
    <row r="32" spans="1:34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</row>
    <row r="33" spans="1:34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</row>
  </sheetData>
  <dataValidations count="1">
    <dataValidation type="list" allowBlank="1" showInputMessage="1" showErrorMessage="1" sqref="F12">
      <formula1>$F$16:$R$16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GridLines="0" zoomScaleNormal="100" workbookViewId="0"/>
  </sheetViews>
  <sheetFormatPr defaultColWidth="9.140625" defaultRowHeight="15" customHeight="1" x14ac:dyDescent="0.25"/>
  <cols>
    <col min="1" max="1" width="2.5703125" style="78" customWidth="1"/>
    <col min="2" max="2" width="17.28515625" style="78" customWidth="1"/>
    <col min="3" max="19" width="30.7109375" style="78" customWidth="1"/>
    <col min="20" max="20" width="9.140625" style="78" customWidth="1"/>
    <col min="21" max="16384" width="9.140625" style="78"/>
  </cols>
  <sheetData>
    <row r="1" spans="1:19" ht="15.75" thickBot="1" x14ac:dyDescent="0.3">
      <c r="B1" s="201" t="s">
        <v>6</v>
      </c>
      <c r="C1" s="87">
        <v>1</v>
      </c>
      <c r="D1" s="88">
        <v>2</v>
      </c>
      <c r="E1" s="89">
        <v>3</v>
      </c>
      <c r="F1" s="88">
        <v>4</v>
      </c>
      <c r="G1" s="89">
        <v>5</v>
      </c>
      <c r="H1" s="88">
        <v>6</v>
      </c>
      <c r="I1" s="89">
        <v>7</v>
      </c>
      <c r="J1" s="88">
        <v>8</v>
      </c>
      <c r="K1" s="89">
        <v>9</v>
      </c>
      <c r="L1" s="88">
        <v>10</v>
      </c>
      <c r="M1" s="89">
        <v>11</v>
      </c>
      <c r="N1" s="88">
        <v>12</v>
      </c>
      <c r="O1" s="89">
        <v>13</v>
      </c>
      <c r="P1" s="88">
        <v>14</v>
      </c>
      <c r="Q1" s="89">
        <v>15</v>
      </c>
      <c r="R1" s="88">
        <v>16</v>
      </c>
      <c r="S1" s="90">
        <v>17</v>
      </c>
    </row>
    <row r="2" spans="1:19" ht="15.75" thickBot="1" x14ac:dyDescent="0.3">
      <c r="B2" s="201" t="s">
        <v>26</v>
      </c>
      <c r="C2" s="91">
        <v>40026</v>
      </c>
      <c r="D2" s="92">
        <v>40026</v>
      </c>
      <c r="E2" s="93">
        <v>40030</v>
      </c>
      <c r="F2" s="92">
        <v>40037</v>
      </c>
      <c r="G2" s="93">
        <v>40037</v>
      </c>
      <c r="H2" s="92">
        <v>40037</v>
      </c>
      <c r="I2" s="93">
        <v>40046</v>
      </c>
      <c r="J2" s="92">
        <v>40059</v>
      </c>
      <c r="K2" s="93">
        <v>40063</v>
      </c>
      <c r="L2" s="92">
        <v>40070</v>
      </c>
      <c r="M2" s="93">
        <v>40070</v>
      </c>
      <c r="N2" s="92">
        <v>40084</v>
      </c>
      <c r="O2" s="93">
        <v>40084</v>
      </c>
      <c r="P2" s="92">
        <v>40087</v>
      </c>
      <c r="Q2" s="93">
        <v>40092</v>
      </c>
      <c r="R2" s="92">
        <v>40092</v>
      </c>
      <c r="S2" s="94">
        <v>40097</v>
      </c>
    </row>
    <row r="3" spans="1:19" ht="15.75" thickBot="1" x14ac:dyDescent="0.3">
      <c r="B3" s="201" t="s">
        <v>0</v>
      </c>
      <c r="C3" s="95" t="s">
        <v>63</v>
      </c>
      <c r="D3" s="96" t="s">
        <v>69</v>
      </c>
      <c r="E3" s="97" t="s">
        <v>73</v>
      </c>
      <c r="F3" s="96" t="s">
        <v>77</v>
      </c>
      <c r="G3" s="97" t="s">
        <v>81</v>
      </c>
      <c r="H3" s="96" t="s">
        <v>85</v>
      </c>
      <c r="I3" s="97" t="s">
        <v>89</v>
      </c>
      <c r="J3" s="96" t="s">
        <v>85</v>
      </c>
      <c r="K3" s="97" t="s">
        <v>96</v>
      </c>
      <c r="L3" s="96" t="s">
        <v>77</v>
      </c>
      <c r="M3" s="97" t="s">
        <v>81</v>
      </c>
      <c r="N3" s="96" t="s">
        <v>105</v>
      </c>
      <c r="O3" s="97" t="s">
        <v>109</v>
      </c>
      <c r="P3" s="96" t="s">
        <v>113</v>
      </c>
      <c r="Q3" s="97" t="s">
        <v>117</v>
      </c>
      <c r="R3" s="96" t="s">
        <v>85</v>
      </c>
      <c r="S3" s="98" t="s">
        <v>124</v>
      </c>
    </row>
    <row r="4" spans="1:19" ht="15.75" thickBot="1" x14ac:dyDescent="0.3">
      <c r="B4" s="201" t="s">
        <v>55</v>
      </c>
      <c r="C4" s="95" t="s">
        <v>64</v>
      </c>
      <c r="D4" s="96" t="s">
        <v>70</v>
      </c>
      <c r="E4" s="97" t="s">
        <v>74</v>
      </c>
      <c r="F4" s="96" t="s">
        <v>78</v>
      </c>
      <c r="G4" s="97" t="s">
        <v>82</v>
      </c>
      <c r="H4" s="96" t="s">
        <v>86</v>
      </c>
      <c r="I4" s="97" t="s">
        <v>90</v>
      </c>
      <c r="J4" s="96" t="s">
        <v>93</v>
      </c>
      <c r="K4" s="97" t="s">
        <v>97</v>
      </c>
      <c r="L4" s="96" t="s">
        <v>100</v>
      </c>
      <c r="M4" s="97" t="s">
        <v>103</v>
      </c>
      <c r="N4" s="96" t="s">
        <v>106</v>
      </c>
      <c r="O4" s="97" t="s">
        <v>110</v>
      </c>
      <c r="P4" s="96" t="s">
        <v>114</v>
      </c>
      <c r="Q4" s="97" t="s">
        <v>118</v>
      </c>
      <c r="R4" s="96" t="s">
        <v>121</v>
      </c>
      <c r="S4" s="98" t="s">
        <v>125</v>
      </c>
    </row>
    <row r="5" spans="1:19" ht="15.75" thickBot="1" x14ac:dyDescent="0.3">
      <c r="B5" s="201" t="s">
        <v>56</v>
      </c>
      <c r="C5" s="95" t="s">
        <v>65</v>
      </c>
      <c r="D5" s="96" t="s">
        <v>71</v>
      </c>
      <c r="E5" s="97" t="s">
        <v>75</v>
      </c>
      <c r="F5" s="96" t="s">
        <v>79</v>
      </c>
      <c r="G5" s="97" t="s">
        <v>83</v>
      </c>
      <c r="H5" s="96" t="s">
        <v>87</v>
      </c>
      <c r="I5" s="97" t="s">
        <v>91</v>
      </c>
      <c r="J5" s="96" t="s">
        <v>94</v>
      </c>
      <c r="K5" s="97" t="s">
        <v>98</v>
      </c>
      <c r="L5" s="96" t="s">
        <v>101</v>
      </c>
      <c r="M5" s="97" t="s">
        <v>104</v>
      </c>
      <c r="N5" s="96" t="s">
        <v>107</v>
      </c>
      <c r="O5" s="97" t="s">
        <v>111</v>
      </c>
      <c r="P5" s="96" t="s">
        <v>115</v>
      </c>
      <c r="Q5" s="97" t="s">
        <v>119</v>
      </c>
      <c r="R5" s="96" t="s">
        <v>122</v>
      </c>
      <c r="S5" s="98" t="s">
        <v>126</v>
      </c>
    </row>
    <row r="6" spans="1:19" ht="15.75" thickBot="1" x14ac:dyDescent="0.3">
      <c r="B6" s="201" t="s">
        <v>57</v>
      </c>
      <c r="C6" s="95" t="s">
        <v>66</v>
      </c>
      <c r="D6" s="96" t="s">
        <v>72</v>
      </c>
      <c r="E6" s="97" t="s">
        <v>76</v>
      </c>
      <c r="F6" s="96" t="s">
        <v>80</v>
      </c>
      <c r="G6" s="97" t="s">
        <v>84</v>
      </c>
      <c r="H6" s="96" t="s">
        <v>88</v>
      </c>
      <c r="I6" s="97" t="s">
        <v>92</v>
      </c>
      <c r="J6" s="96" t="s">
        <v>95</v>
      </c>
      <c r="K6" s="97" t="s">
        <v>99</v>
      </c>
      <c r="L6" s="96" t="s">
        <v>102</v>
      </c>
      <c r="M6" s="97" t="s">
        <v>72</v>
      </c>
      <c r="N6" s="96" t="s">
        <v>108</v>
      </c>
      <c r="O6" s="97" t="s">
        <v>112</v>
      </c>
      <c r="P6" s="96" t="s">
        <v>116</v>
      </c>
      <c r="Q6" s="97" t="s">
        <v>120</v>
      </c>
      <c r="R6" s="96" t="s">
        <v>123</v>
      </c>
      <c r="S6" s="98" t="s">
        <v>88</v>
      </c>
    </row>
    <row r="7" spans="1:19" ht="15.75" thickBot="1" x14ac:dyDescent="0.3">
      <c r="B7" s="201" t="s">
        <v>58</v>
      </c>
      <c r="C7" s="95" t="s">
        <v>67</v>
      </c>
      <c r="D7" s="96" t="s">
        <v>67</v>
      </c>
      <c r="E7" s="97" t="s">
        <v>67</v>
      </c>
      <c r="F7" s="96" t="s">
        <v>67</v>
      </c>
      <c r="G7" s="97" t="s">
        <v>67</v>
      </c>
      <c r="H7" s="96" t="s">
        <v>67</v>
      </c>
      <c r="I7" s="97" t="s">
        <v>67</v>
      </c>
      <c r="J7" s="96" t="s">
        <v>67</v>
      </c>
      <c r="K7" s="97" t="s">
        <v>67</v>
      </c>
      <c r="L7" s="96" t="s">
        <v>67</v>
      </c>
      <c r="M7" s="97" t="s">
        <v>67</v>
      </c>
      <c r="N7" s="96" t="s">
        <v>67</v>
      </c>
      <c r="O7" s="97" t="s">
        <v>67</v>
      </c>
      <c r="P7" s="96" t="s">
        <v>67</v>
      </c>
      <c r="Q7" s="97" t="s">
        <v>67</v>
      </c>
      <c r="R7" s="96" t="s">
        <v>67</v>
      </c>
      <c r="S7" s="98" t="s">
        <v>67</v>
      </c>
    </row>
    <row r="8" spans="1:19" ht="15.75" thickBot="1" x14ac:dyDescent="0.3">
      <c r="B8" s="201" t="s">
        <v>59</v>
      </c>
      <c r="C8" s="99" t="s">
        <v>68</v>
      </c>
      <c r="D8" s="100" t="s">
        <v>68</v>
      </c>
      <c r="E8" s="101" t="s">
        <v>68</v>
      </c>
      <c r="F8" s="100" t="s">
        <v>68</v>
      </c>
      <c r="G8" s="101" t="s">
        <v>68</v>
      </c>
      <c r="H8" s="100" t="s">
        <v>68</v>
      </c>
      <c r="I8" s="101" t="s">
        <v>68</v>
      </c>
      <c r="J8" s="100" t="s">
        <v>68</v>
      </c>
      <c r="K8" s="101" t="s">
        <v>68</v>
      </c>
      <c r="L8" s="100" t="s">
        <v>68</v>
      </c>
      <c r="M8" s="101" t="s">
        <v>68</v>
      </c>
      <c r="N8" s="100" t="s">
        <v>68</v>
      </c>
      <c r="O8" s="101" t="s">
        <v>68</v>
      </c>
      <c r="P8" s="100" t="s">
        <v>68</v>
      </c>
      <c r="Q8" s="101" t="s">
        <v>68</v>
      </c>
      <c r="R8" s="100" t="s">
        <v>68</v>
      </c>
      <c r="S8" s="102" t="s">
        <v>68</v>
      </c>
    </row>
    <row r="9" spans="1:19" ht="15.75" thickBot="1" x14ac:dyDescent="0.3">
      <c r="B9" s="201" t="s">
        <v>60</v>
      </c>
      <c r="C9" s="95" t="s">
        <v>45</v>
      </c>
      <c r="D9" s="96" t="s">
        <v>45</v>
      </c>
      <c r="E9" s="97" t="s">
        <v>45</v>
      </c>
      <c r="F9" s="96" t="s">
        <v>45</v>
      </c>
      <c r="G9" s="97" t="s">
        <v>45</v>
      </c>
      <c r="H9" s="96" t="s">
        <v>45</v>
      </c>
      <c r="I9" s="97" t="s">
        <v>45</v>
      </c>
      <c r="J9" s="96" t="s">
        <v>45</v>
      </c>
      <c r="K9" s="97" t="s">
        <v>45</v>
      </c>
      <c r="L9" s="96" t="s">
        <v>45</v>
      </c>
      <c r="M9" s="97" t="s">
        <v>45</v>
      </c>
      <c r="N9" s="96" t="s">
        <v>45</v>
      </c>
      <c r="O9" s="97" t="s">
        <v>45</v>
      </c>
      <c r="P9" s="96" t="s">
        <v>45</v>
      </c>
      <c r="Q9" s="97" t="s">
        <v>45</v>
      </c>
      <c r="R9" s="96" t="s">
        <v>45</v>
      </c>
      <c r="S9" s="98" t="s">
        <v>45</v>
      </c>
    </row>
    <row r="10" spans="1:19" ht="15.75" thickBot="1" x14ac:dyDescent="0.3">
      <c r="B10" s="201" t="s">
        <v>61</v>
      </c>
      <c r="C10" s="103">
        <v>1169845263</v>
      </c>
      <c r="D10" s="104">
        <v>1152848967</v>
      </c>
      <c r="E10" s="105">
        <v>1125493816</v>
      </c>
      <c r="F10" s="104">
        <v>1182468531</v>
      </c>
      <c r="G10" s="105">
        <v>1164288213</v>
      </c>
      <c r="H10" s="104">
        <v>1154263232</v>
      </c>
      <c r="I10" s="105">
        <v>1125523654</v>
      </c>
      <c r="J10" s="104">
        <v>1139667847</v>
      </c>
      <c r="K10" s="105">
        <v>1185648585</v>
      </c>
      <c r="L10" s="104">
        <v>1123667784</v>
      </c>
      <c r="M10" s="105">
        <v>1125229597</v>
      </c>
      <c r="N10" s="104">
        <v>1185981681</v>
      </c>
      <c r="O10" s="105">
        <v>1171667087</v>
      </c>
      <c r="P10" s="104">
        <v>1165599867</v>
      </c>
      <c r="Q10" s="105">
        <v>1163785521</v>
      </c>
      <c r="R10" s="104">
        <v>1177842568</v>
      </c>
      <c r="S10" s="106">
        <v>1182133122</v>
      </c>
    </row>
    <row r="11" spans="1:19" ht="15.75" thickBot="1" x14ac:dyDescent="0.3">
      <c r="B11" s="201" t="s">
        <v>62</v>
      </c>
      <c r="C11" s="107">
        <v>150</v>
      </c>
      <c r="D11" s="108">
        <v>2634.25</v>
      </c>
      <c r="E11" s="109">
        <v>1608</v>
      </c>
      <c r="F11" s="108">
        <v>73.319999999999993</v>
      </c>
      <c r="G11" s="109">
        <v>777</v>
      </c>
      <c r="H11" s="108">
        <v>180</v>
      </c>
      <c r="I11" s="109">
        <v>264.2</v>
      </c>
      <c r="J11" s="108">
        <v>3824</v>
      </c>
      <c r="K11" s="109">
        <v>867</v>
      </c>
      <c r="L11" s="108">
        <v>1200</v>
      </c>
      <c r="M11" s="109">
        <v>325</v>
      </c>
      <c r="N11" s="108">
        <v>4850</v>
      </c>
      <c r="O11" s="109">
        <v>954</v>
      </c>
      <c r="P11" s="108">
        <v>1600.84</v>
      </c>
      <c r="Q11" s="109">
        <v>120</v>
      </c>
      <c r="R11" s="108">
        <v>489</v>
      </c>
      <c r="S11" s="110">
        <v>560</v>
      </c>
    </row>
    <row r="12" spans="1:19" ht="15.75" thickBot="1" x14ac:dyDescent="0.3"/>
    <row r="13" spans="1:19" ht="15.75" thickBot="1" x14ac:dyDescent="0.3">
      <c r="A13" s="209" t="s">
        <v>367</v>
      </c>
      <c r="B13" s="251" t="s">
        <v>146</v>
      </c>
      <c r="C13" s="252"/>
      <c r="D13" s="211" t="s">
        <v>368</v>
      </c>
    </row>
    <row r="14" spans="1:19" ht="15.75" thickBot="1" x14ac:dyDescent="0.3">
      <c r="B14" s="199" t="s">
        <v>6</v>
      </c>
      <c r="C14" s="202">
        <v>1</v>
      </c>
      <c r="D14" s="210" t="s">
        <v>370</v>
      </c>
    </row>
    <row r="15" spans="1:19" ht="15.75" thickBot="1" x14ac:dyDescent="0.3">
      <c r="B15" s="199" t="s">
        <v>26</v>
      </c>
      <c r="C15" s="203">
        <f>HLOOKUP(PROCH_COD_CLI,PROCH_DADOS,2,FALSE)</f>
        <v>40026</v>
      </c>
      <c r="D15" s="210" t="s">
        <v>369</v>
      </c>
    </row>
    <row r="16" spans="1:19" ht="15.75" thickBot="1" x14ac:dyDescent="0.3">
      <c r="B16" s="199" t="s">
        <v>55</v>
      </c>
      <c r="C16" s="203" t="str">
        <f>HLOOKUP(PROCH_COD_CLI,PROCH_DADOS,4,FALSE)</f>
        <v>Maria Pereira do Nascimento</v>
      </c>
      <c r="D16"/>
    </row>
    <row r="17" spans="2:4" ht="15.75" thickBot="1" x14ac:dyDescent="0.3">
      <c r="B17" s="199" t="s">
        <v>56</v>
      </c>
      <c r="C17" s="203" t="str">
        <f>HLOOKUP(PROCH_COD_CLI,PROCH_DADOS,5,FALSE)</f>
        <v>Rua Jair Salvarani, 256</v>
      </c>
      <c r="D17"/>
    </row>
    <row r="18" spans="2:4" ht="15.75" thickBot="1" x14ac:dyDescent="0.3">
      <c r="B18" s="199" t="s">
        <v>57</v>
      </c>
      <c r="C18" s="203" t="str">
        <f>HLOOKUP(PROCH_COD_CLI,PROCH_DADOS,6,FALSE)</f>
        <v>Jd. Armenia</v>
      </c>
      <c r="D18"/>
    </row>
    <row r="19" spans="2:4" ht="15.75" thickBot="1" x14ac:dyDescent="0.3">
      <c r="B19" s="199" t="s">
        <v>58</v>
      </c>
      <c r="C19" s="203" t="str">
        <f>HLOOKUP(PROCH_COD_CLI,PROCH_DADOS,7,FALSE)</f>
        <v>São Paulo</v>
      </c>
      <c r="D19"/>
    </row>
    <row r="20" spans="2:4" ht="15.75" thickBot="1" x14ac:dyDescent="0.3">
      <c r="B20" s="199" t="s">
        <v>61</v>
      </c>
      <c r="C20" s="212">
        <f>HLOOKUP(PROCH_COD_CLI,PROCH_DADOS,10,FALSE)</f>
        <v>1169845263</v>
      </c>
      <c r="D20"/>
    </row>
    <row r="21" spans="2:4" ht="15.75" thickBot="1" x14ac:dyDescent="0.3">
      <c r="B21" s="200" t="s">
        <v>62</v>
      </c>
      <c r="C21" s="213">
        <f>HLOOKUP(PROCH_COD_CLI,PROCH_DADOS,11,FALSE)</f>
        <v>150</v>
      </c>
      <c r="D21"/>
    </row>
  </sheetData>
  <mergeCells count="1">
    <mergeCell ref="B13:C13"/>
  </mergeCells>
  <dataValidations count="1">
    <dataValidation type="list" allowBlank="1" showInputMessage="1" showErrorMessage="1" sqref="C14">
      <formula1>$C$1:$S$1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8"/>
  <sheetViews>
    <sheetView showGridLines="0" zoomScaleNormal="100" workbookViewId="0"/>
  </sheetViews>
  <sheetFormatPr defaultRowHeight="12.75" x14ac:dyDescent="0.2"/>
  <cols>
    <col min="1" max="1" width="12.7109375" style="125" bestFit="1" customWidth="1"/>
    <col min="2" max="2" width="2.140625" style="125" customWidth="1"/>
    <col min="3" max="3" width="55.28515625" style="125" bestFit="1" customWidth="1"/>
    <col min="4" max="4" width="26" style="125" customWidth="1"/>
    <col min="5" max="5" width="8.28515625" style="125" bestFit="1" customWidth="1"/>
    <col min="6" max="6" width="28.7109375" style="125" bestFit="1" customWidth="1"/>
    <col min="7" max="7" width="13" style="125" customWidth="1"/>
    <col min="8" max="8" width="11.7109375" style="125" customWidth="1"/>
    <col min="9" max="16384" width="9.140625" style="125"/>
  </cols>
  <sheetData>
    <row r="1" spans="1:8" ht="109.5" customHeight="1" thickBot="1" x14ac:dyDescent="0.25"/>
    <row r="2" spans="1:8" ht="27" customHeight="1" thickTop="1" thickBot="1" x14ac:dyDescent="0.3">
      <c r="A2" s="126"/>
      <c r="B2" s="126"/>
      <c r="C2" s="126"/>
      <c r="E2" s="127" t="s">
        <v>6</v>
      </c>
      <c r="F2" s="127" t="s">
        <v>147</v>
      </c>
      <c r="G2" s="127" t="s">
        <v>148</v>
      </c>
      <c r="H2" s="127" t="s">
        <v>1</v>
      </c>
    </row>
    <row r="3" spans="1:8" ht="18.75" thickBot="1" x14ac:dyDescent="0.3">
      <c r="A3" s="128" t="s">
        <v>6</v>
      </c>
      <c r="B3" s="129"/>
      <c r="C3" s="130">
        <v>1</v>
      </c>
      <c r="E3" s="131">
        <v>1</v>
      </c>
      <c r="F3" s="132" t="s">
        <v>149</v>
      </c>
      <c r="G3" s="133" t="s">
        <v>150</v>
      </c>
      <c r="H3" s="134">
        <v>2</v>
      </c>
    </row>
    <row r="4" spans="1:8" ht="15" thickBot="1" x14ac:dyDescent="0.25">
      <c r="A4" s="135"/>
      <c r="B4" s="129"/>
      <c r="C4" s="129"/>
      <c r="E4" s="136">
        <v>2</v>
      </c>
      <c r="F4" s="137" t="s">
        <v>151</v>
      </c>
      <c r="G4" s="138" t="s">
        <v>152</v>
      </c>
      <c r="H4" s="139">
        <v>3</v>
      </c>
    </row>
    <row r="5" spans="1:8" ht="18.75" thickBot="1" x14ac:dyDescent="0.3">
      <c r="A5" s="128" t="s">
        <v>147</v>
      </c>
      <c r="B5" s="129"/>
      <c r="C5" s="130" t="str">
        <f>VLOOKUP(C3,Filmes,2,FALSE)</f>
        <v>E o Vento Levou...</v>
      </c>
      <c r="E5" s="136">
        <v>3</v>
      </c>
      <c r="F5" s="137" t="s">
        <v>153</v>
      </c>
      <c r="G5" s="138" t="s">
        <v>154</v>
      </c>
      <c r="H5" s="139">
        <v>1.5</v>
      </c>
    </row>
    <row r="6" spans="1:8" ht="15" thickBot="1" x14ac:dyDescent="0.25">
      <c r="A6" s="135"/>
      <c r="B6" s="129"/>
      <c r="C6" s="129"/>
      <c r="E6" s="136">
        <v>4</v>
      </c>
      <c r="F6" s="137" t="s">
        <v>155</v>
      </c>
      <c r="G6" s="138" t="s">
        <v>156</v>
      </c>
      <c r="H6" s="139">
        <v>3</v>
      </c>
    </row>
    <row r="7" spans="1:8" ht="18.75" thickBot="1" x14ac:dyDescent="0.3">
      <c r="A7" s="128" t="s">
        <v>148</v>
      </c>
      <c r="B7" s="129"/>
      <c r="C7" s="130" t="str">
        <f>VLOOKUP(C3,Filmes,3,FALSE)</f>
        <v>Drama</v>
      </c>
      <c r="E7" s="136">
        <v>5</v>
      </c>
      <c r="F7" s="137" t="s">
        <v>157</v>
      </c>
      <c r="G7" s="138" t="s">
        <v>158</v>
      </c>
      <c r="H7" s="139">
        <v>2</v>
      </c>
    </row>
    <row r="8" spans="1:8" ht="15" thickBot="1" x14ac:dyDescent="0.25">
      <c r="A8" s="135"/>
      <c r="B8" s="129"/>
      <c r="C8" s="129"/>
      <c r="E8" s="136">
        <v>6</v>
      </c>
      <c r="F8" s="137" t="s">
        <v>159</v>
      </c>
      <c r="G8" s="138" t="s">
        <v>156</v>
      </c>
      <c r="H8" s="139">
        <v>3</v>
      </c>
    </row>
    <row r="9" spans="1:8" ht="18.75" thickBot="1" x14ac:dyDescent="0.3">
      <c r="A9" s="128" t="s">
        <v>1</v>
      </c>
      <c r="B9" s="129"/>
      <c r="C9" s="214">
        <f>VLOOKUP(C3,Filmes,4,FALSE)</f>
        <v>2</v>
      </c>
      <c r="E9" s="136">
        <v>7</v>
      </c>
      <c r="F9" s="137" t="s">
        <v>160</v>
      </c>
      <c r="G9" s="138" t="s">
        <v>154</v>
      </c>
      <c r="H9" s="139">
        <v>1.5</v>
      </c>
    </row>
    <row r="10" spans="1:8" ht="14.25" x14ac:dyDescent="0.2">
      <c r="E10" s="136">
        <v>8</v>
      </c>
      <c r="F10" s="137" t="s">
        <v>161</v>
      </c>
      <c r="G10" s="138" t="s">
        <v>154</v>
      </c>
      <c r="H10" s="139">
        <v>3</v>
      </c>
    </row>
    <row r="11" spans="1:8" ht="14.25" x14ac:dyDescent="0.2">
      <c r="E11" s="136">
        <v>9</v>
      </c>
      <c r="F11" s="137" t="s">
        <v>162</v>
      </c>
      <c r="G11" s="138" t="s">
        <v>150</v>
      </c>
      <c r="H11" s="139">
        <v>2</v>
      </c>
    </row>
    <row r="12" spans="1:8" ht="14.25" x14ac:dyDescent="0.2">
      <c r="E12" s="136">
        <v>10</v>
      </c>
      <c r="F12" s="137" t="s">
        <v>163</v>
      </c>
      <c r="G12" s="138" t="s">
        <v>164</v>
      </c>
      <c r="H12" s="139">
        <v>3</v>
      </c>
    </row>
    <row r="13" spans="1:8" ht="14.25" x14ac:dyDescent="0.2">
      <c r="E13" s="136">
        <v>11</v>
      </c>
      <c r="F13" s="137" t="s">
        <v>165</v>
      </c>
      <c r="G13" s="138" t="s">
        <v>158</v>
      </c>
      <c r="H13" s="139">
        <v>1.5</v>
      </c>
    </row>
    <row r="14" spans="1:8" ht="14.25" x14ac:dyDescent="0.2">
      <c r="E14" s="136">
        <v>12</v>
      </c>
      <c r="F14" s="137" t="s">
        <v>166</v>
      </c>
      <c r="G14" s="138" t="s">
        <v>152</v>
      </c>
      <c r="H14" s="139">
        <v>3</v>
      </c>
    </row>
    <row r="15" spans="1:8" ht="14.25" x14ac:dyDescent="0.2">
      <c r="E15" s="136">
        <v>13</v>
      </c>
      <c r="F15" s="137" t="s">
        <v>167</v>
      </c>
      <c r="G15" s="138" t="s">
        <v>168</v>
      </c>
      <c r="H15" s="139">
        <v>2</v>
      </c>
    </row>
    <row r="16" spans="1:8" ht="14.25" x14ac:dyDescent="0.2">
      <c r="E16" s="136">
        <v>14</v>
      </c>
      <c r="F16" s="137" t="s">
        <v>169</v>
      </c>
      <c r="G16" s="138" t="s">
        <v>156</v>
      </c>
      <c r="H16" s="139">
        <v>3</v>
      </c>
    </row>
    <row r="17" spans="5:8" ht="14.25" x14ac:dyDescent="0.2">
      <c r="E17" s="136">
        <v>15</v>
      </c>
      <c r="F17" s="137" t="s">
        <v>170</v>
      </c>
      <c r="G17" s="138" t="s">
        <v>156</v>
      </c>
      <c r="H17" s="139">
        <v>1.5</v>
      </c>
    </row>
    <row r="18" spans="5:8" ht="14.25" x14ac:dyDescent="0.2">
      <c r="E18" s="136">
        <v>16</v>
      </c>
      <c r="F18" s="137" t="s">
        <v>171</v>
      </c>
      <c r="G18" s="138" t="s">
        <v>158</v>
      </c>
      <c r="H18" s="139">
        <v>3</v>
      </c>
    </row>
  </sheetData>
  <dataValidations count="1">
    <dataValidation type="list" allowBlank="1" showInputMessage="1" showErrorMessage="1" sqref="C3">
      <formula1>$E$3:$E$18</formula1>
    </dataValidation>
  </dataValidations>
  <pageMargins left="0.78740157499999996" right="0.78740157499999996" top="0.984251969" bottom="0.984251969" header="0.49212598499999999" footer="0.49212598499999999"/>
  <pageSetup orientation="portrait" horizontalDpi="4294967293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7</vt:i4>
      </vt:variant>
    </vt:vector>
  </HeadingPairs>
  <TitlesOfParts>
    <vt:vector size="20" baseType="lpstr">
      <vt:lpstr>Introdução a Função ProcV</vt:lpstr>
      <vt:lpstr>Exemplo 1 - Correspond. Exata</vt:lpstr>
      <vt:lpstr>Exemplo 1 - Correspond. Aproxim</vt:lpstr>
      <vt:lpstr>Exemplo 2 - Clientes</vt:lpstr>
      <vt:lpstr>Cadastro Clientes</vt:lpstr>
      <vt:lpstr>PROCH - Conceito</vt:lpstr>
      <vt:lpstr>Exemplo 1 - PROCH</vt:lpstr>
      <vt:lpstr>Exemplo 2 - ProcH</vt:lpstr>
      <vt:lpstr>PROCV Ex - 1</vt:lpstr>
      <vt:lpstr>PROCV Ex - 2</vt:lpstr>
      <vt:lpstr>PROCV Aproximado Ex - 3</vt:lpstr>
      <vt:lpstr>PROCH Ex -1</vt:lpstr>
      <vt:lpstr>PROCH Ex -2</vt:lpstr>
      <vt:lpstr>cod_cliente</vt:lpstr>
      <vt:lpstr>codigo</vt:lpstr>
      <vt:lpstr>Filmes</vt:lpstr>
      <vt:lpstr>PROCH_COD_CLI</vt:lpstr>
      <vt:lpstr>PROCH_DADOS</vt:lpstr>
      <vt:lpstr>tab_clientes</vt:lpstr>
      <vt:lpstr>Tab_vendedores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Sena; ..............</dc:creator>
  <cp:lastModifiedBy>EdsonAhlert</cp:lastModifiedBy>
  <dcterms:created xsi:type="dcterms:W3CDTF">2000-12-11T16:26:32Z</dcterms:created>
  <dcterms:modified xsi:type="dcterms:W3CDTF">2014-12-24T12:41:34Z</dcterms:modified>
</cp:coreProperties>
</file>