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PycharmProjects\Workout app\"/>
    </mc:Choice>
  </mc:AlternateContent>
  <xr:revisionPtr revIDLastSave="0" documentId="13_ncr:1_{703BDAEE-A078-4D4A-BF11-065E2E2E88B2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Inputs" sheetId="1" r:id="rId1"/>
    <sheet name="Week 1" sheetId="2" r:id="rId2"/>
    <sheet name="Week 2" sheetId="3" r:id="rId3"/>
    <sheet name="Week 3" sheetId="4" r:id="rId4"/>
    <sheet name="Week 4" sheetId="5" r:id="rId5"/>
    <sheet name="Week 5" sheetId="6" r:id="rId6"/>
    <sheet name="Week 6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3" i="2"/>
  <c r="A13" i="3"/>
  <c r="A3" i="3"/>
  <c r="C5" i="2"/>
  <c r="E5" i="2" s="1"/>
  <c r="G5" i="2" s="1"/>
  <c r="I5" i="2" s="1"/>
  <c r="B13" i="7"/>
  <c r="D13" i="7" s="1"/>
  <c r="B12" i="7"/>
  <c r="D12" i="7" s="1"/>
  <c r="D11" i="7"/>
  <c r="B11" i="7"/>
  <c r="C21" i="6"/>
  <c r="A15" i="6"/>
  <c r="A14" i="6"/>
  <c r="A13" i="6"/>
  <c r="C12" i="6"/>
  <c r="G6" i="6"/>
  <c r="E6" i="6"/>
  <c r="C6" i="6"/>
  <c r="C5" i="6"/>
  <c r="A3" i="6"/>
  <c r="A10" i="6" s="1"/>
  <c r="A19" i="6" s="1"/>
  <c r="A31" i="5"/>
  <c r="A30" i="5"/>
  <c r="A29" i="5"/>
  <c r="G28" i="5"/>
  <c r="E28" i="5"/>
  <c r="C28" i="5"/>
  <c r="E22" i="5"/>
  <c r="C22" i="5"/>
  <c r="E21" i="5"/>
  <c r="C21" i="5"/>
  <c r="A15" i="5"/>
  <c r="A14" i="5"/>
  <c r="A13" i="5"/>
  <c r="G12" i="5"/>
  <c r="E12" i="5"/>
  <c r="C12" i="5"/>
  <c r="G5" i="5"/>
  <c r="E5" i="5"/>
  <c r="C5" i="5"/>
  <c r="A3" i="5"/>
  <c r="A10" i="5" s="1"/>
  <c r="A19" i="5" s="1"/>
  <c r="A26" i="5" s="1"/>
  <c r="A28" i="4"/>
  <c r="A27" i="4"/>
  <c r="A26" i="4"/>
  <c r="C19" i="4"/>
  <c r="A14" i="4"/>
  <c r="A13" i="4"/>
  <c r="A12" i="4"/>
  <c r="G11" i="4"/>
  <c r="G25" i="4" s="1"/>
  <c r="E11" i="4"/>
  <c r="E25" i="4" s="1"/>
  <c r="C11" i="4"/>
  <c r="C25" i="4" s="1"/>
  <c r="E6" i="4"/>
  <c r="C6" i="4"/>
  <c r="G5" i="4"/>
  <c r="E5" i="4"/>
  <c r="C5" i="4"/>
  <c r="A3" i="4"/>
  <c r="A9" i="4" s="1"/>
  <c r="A48" i="3"/>
  <c r="A47" i="3"/>
  <c r="A46" i="3"/>
  <c r="C45" i="3"/>
  <c r="A39" i="3"/>
  <c r="A38" i="3"/>
  <c r="A37" i="3"/>
  <c r="G36" i="3"/>
  <c r="E36" i="3"/>
  <c r="C36" i="3"/>
  <c r="A34" i="3"/>
  <c r="A43" i="3" s="1"/>
  <c r="C24" i="3"/>
  <c r="A22" i="3"/>
  <c r="A18" i="3"/>
  <c r="A17" i="3"/>
  <c r="A16" i="3"/>
  <c r="G15" i="3"/>
  <c r="E15" i="3"/>
  <c r="C15" i="3"/>
  <c r="C5" i="3"/>
  <c r="A40" i="2"/>
  <c r="A39" i="2"/>
  <c r="A38" i="2"/>
  <c r="C37" i="2"/>
  <c r="A35" i="2"/>
  <c r="E31" i="2"/>
  <c r="C31" i="2"/>
  <c r="E30" i="2"/>
  <c r="G30" i="2" s="1"/>
  <c r="I30" i="2" s="1"/>
  <c r="C30" i="2"/>
  <c r="A28" i="2"/>
  <c r="A24" i="2"/>
  <c r="A23" i="2"/>
  <c r="A22" i="2"/>
  <c r="I21" i="2"/>
  <c r="G21" i="2"/>
  <c r="E21" i="2"/>
  <c r="C21" i="2"/>
  <c r="A19" i="2"/>
  <c r="A15" i="2"/>
  <c r="A14" i="2"/>
  <c r="A13" i="2"/>
  <c r="I12" i="2"/>
  <c r="G12" i="2"/>
  <c r="E12" i="2"/>
  <c r="C12" i="2"/>
  <c r="E6" i="2"/>
  <c r="C6" i="2"/>
  <c r="C14" i="1"/>
  <c r="C13" i="1"/>
  <c r="C12" i="1"/>
  <c r="A17" i="4" l="1"/>
  <c r="A23" i="4"/>
</calcChain>
</file>

<file path=xl/sharedStrings.xml><?xml version="1.0" encoding="utf-8"?>
<sst xmlns="http://schemas.openxmlformats.org/spreadsheetml/2006/main" count="583" uniqueCount="87">
  <si>
    <t>Candito 6 Week Strength Program</t>
  </si>
  <si>
    <t>Options</t>
  </si>
  <si>
    <t>Weight</t>
  </si>
  <si>
    <t>Upper Back #1 (Horizontal pull)</t>
  </si>
  <si>
    <t>Shoulders</t>
  </si>
  <si>
    <t>Upper Back #2 (vertical pull)</t>
  </si>
  <si>
    <t>Complete the fields in blue, and excel will automatically formulate your workouts, each week is printable.</t>
  </si>
  <si>
    <t>kg</t>
  </si>
  <si>
    <t>Dumbbell Row</t>
  </si>
  <si>
    <t>Seated Dumbbell OHP</t>
  </si>
  <si>
    <t>Weighted Pull-up</t>
  </si>
  <si>
    <t>lb</t>
  </si>
  <si>
    <t>Barbell Row</t>
  </si>
  <si>
    <t>Standing Dumbbell OHP</t>
  </si>
  <si>
    <t>Weighted Chin-up</t>
  </si>
  <si>
    <t>What date do you want to start the Program?</t>
  </si>
  <si>
    <t>Machine Row</t>
  </si>
  <si>
    <t>Military Press</t>
  </si>
  <si>
    <t>Lat Pulldown</t>
  </si>
  <si>
    <t>Date</t>
  </si>
  <si>
    <t>Lateral Dumbell Raise</t>
  </si>
  <si>
    <t>Do you track your weights in kilograms or pounds?</t>
  </si>
  <si>
    <t>Weights in</t>
  </si>
  <si>
    <t>What are your 1RM's for the following lifts?</t>
  </si>
  <si>
    <t>Bench Press</t>
  </si>
  <si>
    <t>Squat</t>
  </si>
  <si>
    <t>Deadlift</t>
  </si>
  <si>
    <t>Choose Your Preferred Accessory Exercises</t>
  </si>
  <si>
    <t>Upper Back Exercise #1 (horizontal pull)</t>
  </si>
  <si>
    <t>Shoulder Exercise</t>
  </si>
  <si>
    <t>Upper Back Exercise #2 (vertical pull)</t>
  </si>
  <si>
    <t>Additional Information</t>
  </si>
  <si>
    <t>MR = Max Reps</t>
  </si>
  <si>
    <t>MR10 = Max Reps but no more than 10.</t>
  </si>
  <si>
    <t>Deadlift Variation = Stiff Legged DL, Snatch Grip DL, Deficit DL, or Pause DL.</t>
  </si>
  <si>
    <t>If you ever fail a required rep, reduce your max by 2.5%.</t>
  </si>
  <si>
    <t>Week 1 - Muscular Conditioning (W/ Moderate Difficulty)</t>
  </si>
  <si>
    <t>Set 1</t>
  </si>
  <si>
    <t>Set 2</t>
  </si>
  <si>
    <t>Set 3</t>
  </si>
  <si>
    <t>Set 4</t>
  </si>
  <si>
    <t>Warm Up</t>
  </si>
  <si>
    <t>x6</t>
  </si>
  <si>
    <t>Optional Exercise 1</t>
  </si>
  <si>
    <t>Optional Exercise 2</t>
  </si>
  <si>
    <t>x10</t>
  </si>
  <si>
    <t>x8</t>
  </si>
  <si>
    <t>x12</t>
  </si>
  <si>
    <t>x8-12</t>
  </si>
  <si>
    <t>xMR</t>
  </si>
  <si>
    <t>Week 2 - Muscular Conditioning/Hypertrophy (W/ Higher Difficulty)</t>
  </si>
  <si>
    <t>xMR10</t>
  </si>
  <si>
    <t>Extra Volume Squats - Add 5 lbs or 2.5 kg if using kg plates, then perform 5 sets x 3 reps each set with 60 seconds rest between sets.</t>
  </si>
  <si>
    <t>Note - If you were not able to complete a minimum of 8 reps on the MR10 set, reduce max entered by 2.5% moving forward.</t>
  </si>
  <si>
    <t>Still complete the 5 sets of 3 reps regardless even if you do perform less than 8 reps on the MR10 set.</t>
  </si>
  <si>
    <t>Deadlift Variation</t>
  </si>
  <si>
    <t>x6-8</t>
  </si>
  <si>
    <t>Back Off Squats - Reduce weight by 10 lbs or 5 kg if using kg plates.  Then proceed with the following:</t>
  </si>
  <si>
    <t>If you were able to complete 10 reps on the MR10 set, perform 10 sets of 3 reps per set, with 60 seconds rest between sets.</t>
  </si>
  <si>
    <t>If you completed 8-9 reps on the MR10 set, perform 8 sets of 3 reps per set, with 60 seconds rest between sets.</t>
  </si>
  <si>
    <t>If you completed 7 reps on the MR 10 set, perform 5 sets of 3 reps per set, with 60 seconds rest between sets.</t>
  </si>
  <si>
    <t>If you completed less than 7 reps, skip back off sets entirely and reduce your entered 1 rep max by at least 2.5% for following weeks.</t>
  </si>
  <si>
    <t>Week 3 - Linear Max OT Phase</t>
  </si>
  <si>
    <t>x4-6</t>
  </si>
  <si>
    <t>x3-6</t>
  </si>
  <si>
    <t>No Accessory Lifts</t>
  </si>
  <si>
    <t>No Optional Exercises</t>
  </si>
  <si>
    <t>Week 4 - Heavy Weight Acclimation</t>
  </si>
  <si>
    <t>x3</t>
  </si>
  <si>
    <t>x1-2</t>
  </si>
  <si>
    <t>x2-4</t>
  </si>
  <si>
    <t>Week 5 - High Intensity Strength</t>
  </si>
  <si>
    <t>x1-4</t>
  </si>
  <si>
    <t>x4</t>
  </si>
  <si>
    <t>x2</t>
  </si>
  <si>
    <t>Optional Lower Body</t>
  </si>
  <si>
    <t>For Week 6 You Have 3 Options</t>
  </si>
  <si>
    <t>1.  Skip Week 6.  Just use projected one rep max from last week's 1-4 rep set.  Start next cycle.</t>
  </si>
  <si>
    <t>2.  Use projected max for next cycle, but take a deload week (repeat week 1 but skip last upper workout).</t>
  </si>
  <si>
    <t>3.  Take this 6th week to actually find your 1 rep max.  Then either deload or start new cycle.</t>
  </si>
  <si>
    <t>Determining Projected Max</t>
  </si>
  <si>
    <t>Take what you lifted in week 5, and multiply by 1.03 if you completed 2 reps, 1.06 if 3 reps, and 1.09 if 4 reps.</t>
  </si>
  <si>
    <t>Enter your new 1RM's below to see your progress!</t>
  </si>
  <si>
    <t>Old 1RM</t>
  </si>
  <si>
    <t>New 1RM</t>
  </si>
  <si>
    <t>Increase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</si>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</sst>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dddd\,\ mmmm\ d\,\ yy;@"/>
    <numFmt numFmtId="166" formatCode="#,##0.###############"/>
  </numFmts>
  <fonts count="61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70C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70C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70C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70C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70C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70C0"/>
      <name val="Calibri"/>
    </font>
    <font>
      <sz val="11"/>
      <color rgb="FF0070C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70C0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0" fillId="0" borderId="8" xfId="0" applyBorder="1" applyAlignment="1">
      <alignment wrapText="1"/>
    </xf>
    <xf numFmtId="0" fontId="5" fillId="0" borderId="9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5" borderId="12" xfId="0" applyFont="1" applyFill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10" fillId="6" borderId="14" xfId="0" applyFont="1" applyFill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164" fontId="13" fillId="0" borderId="17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18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0" fillId="0" borderId="20" xfId="0" applyBorder="1" applyAlignment="1">
      <alignment wrapText="1"/>
    </xf>
    <xf numFmtId="165" fontId="17" fillId="0" borderId="0" xfId="0" applyNumberFormat="1" applyFont="1" applyAlignment="1">
      <alignment vertical="center"/>
    </xf>
    <xf numFmtId="0" fontId="18" fillId="7" borderId="21" xfId="0" applyFont="1" applyFill="1" applyBorder="1" applyAlignment="1">
      <alignment vertical="center"/>
    </xf>
    <xf numFmtId="164" fontId="19" fillId="0" borderId="22" xfId="0" applyNumberFormat="1" applyFont="1" applyBorder="1" applyAlignment="1">
      <alignment vertical="center"/>
    </xf>
    <xf numFmtId="0" fontId="20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vertical="center"/>
    </xf>
    <xf numFmtId="0" fontId="22" fillId="8" borderId="25" xfId="0" applyFont="1" applyFill="1" applyBorder="1" applyAlignment="1">
      <alignment vertical="center"/>
    </xf>
    <xf numFmtId="0" fontId="23" fillId="0" borderId="26" xfId="0" applyFont="1" applyBorder="1" applyAlignment="1">
      <alignment vertical="center"/>
    </xf>
    <xf numFmtId="0" fontId="0" fillId="0" borderId="27" xfId="0" applyBorder="1" applyAlignment="1">
      <alignment wrapText="1"/>
    </xf>
    <xf numFmtId="0" fontId="24" fillId="0" borderId="0" xfId="0" applyFont="1" applyAlignment="1">
      <alignment horizontal="left" vertical="center"/>
    </xf>
    <xf numFmtId="0" fontId="25" fillId="0" borderId="28" xfId="0" applyFont="1" applyBorder="1" applyAlignment="1">
      <alignment vertical="center"/>
    </xf>
    <xf numFmtId="166" fontId="0" fillId="0" borderId="29" xfId="0" applyNumberFormat="1" applyBorder="1" applyAlignment="1">
      <alignment wrapText="1"/>
    </xf>
    <xf numFmtId="0" fontId="0" fillId="0" borderId="30" xfId="0" applyBorder="1" applyAlignment="1">
      <alignment wrapText="1"/>
    </xf>
    <xf numFmtId="0" fontId="26" fillId="0" borderId="31" xfId="0" applyFont="1" applyBorder="1" applyAlignment="1">
      <alignment horizontal="center" vertical="center"/>
    </xf>
    <xf numFmtId="0" fontId="27" fillId="9" borderId="32" xfId="0" applyFont="1" applyFill="1" applyBorder="1" applyAlignment="1">
      <alignment vertical="center"/>
    </xf>
    <xf numFmtId="0" fontId="28" fillId="0" borderId="33" xfId="0" applyFont="1" applyBorder="1" applyAlignment="1">
      <alignment vertical="center"/>
    </xf>
    <xf numFmtId="0" fontId="29" fillId="0" borderId="0" xfId="0" applyFont="1" applyAlignment="1">
      <alignment vertical="center"/>
    </xf>
    <xf numFmtId="164" fontId="30" fillId="0" borderId="0" xfId="0" applyNumberFormat="1" applyFont="1" applyAlignment="1">
      <alignment vertical="center"/>
    </xf>
    <xf numFmtId="164" fontId="31" fillId="0" borderId="0" xfId="0" applyNumberFormat="1" applyFont="1" applyAlignment="1">
      <alignment vertical="center"/>
    </xf>
    <xf numFmtId="0" fontId="32" fillId="0" borderId="34" xfId="0" applyFont="1" applyBorder="1" applyAlignment="1">
      <alignment horizontal="center" vertical="center"/>
    </xf>
    <xf numFmtId="0" fontId="33" fillId="10" borderId="35" xfId="0" applyFont="1" applyFill="1" applyBorder="1" applyAlignment="1">
      <alignment vertical="center"/>
    </xf>
    <xf numFmtId="0" fontId="34" fillId="11" borderId="36" xfId="0" applyFont="1" applyFill="1" applyBorder="1" applyAlignment="1">
      <alignment vertical="center"/>
    </xf>
    <xf numFmtId="0" fontId="35" fillId="0" borderId="37" xfId="0" applyFont="1" applyBorder="1" applyAlignment="1">
      <alignment vertical="center"/>
    </xf>
    <xf numFmtId="0" fontId="37" fillId="0" borderId="38" xfId="0" applyFont="1" applyBorder="1" applyAlignment="1">
      <alignment vertical="center"/>
    </xf>
    <xf numFmtId="0" fontId="38" fillId="0" borderId="39" xfId="0" applyFont="1" applyBorder="1" applyAlignment="1">
      <alignment vertical="center"/>
    </xf>
    <xf numFmtId="0" fontId="40" fillId="0" borderId="40" xfId="0" applyFont="1" applyBorder="1" applyAlignment="1">
      <alignment vertical="center"/>
    </xf>
    <xf numFmtId="0" fontId="41" fillId="0" borderId="41" xfId="0" applyFont="1" applyBorder="1" applyAlignment="1">
      <alignment vertical="center"/>
    </xf>
    <xf numFmtId="0" fontId="42" fillId="12" borderId="42" xfId="0" applyFont="1" applyFill="1" applyBorder="1" applyAlignment="1">
      <alignment vertical="center"/>
    </xf>
    <xf numFmtId="0" fontId="43" fillId="0" borderId="43" xfId="0" applyFont="1" applyBorder="1" applyAlignment="1">
      <alignment vertical="center"/>
    </xf>
    <xf numFmtId="0" fontId="44" fillId="0" borderId="44" xfId="0" applyFont="1" applyBorder="1" applyAlignment="1">
      <alignment vertical="center"/>
    </xf>
    <xf numFmtId="164" fontId="45" fillId="0" borderId="45" xfId="0" applyNumberFormat="1" applyFont="1" applyBorder="1" applyAlignment="1">
      <alignment horizontal="center" vertical="center"/>
    </xf>
    <xf numFmtId="0" fontId="46" fillId="0" borderId="46" xfId="0" applyFont="1" applyBorder="1" applyAlignment="1">
      <alignment horizontal="center" vertical="center"/>
    </xf>
    <xf numFmtId="0" fontId="47" fillId="13" borderId="47" xfId="0" applyFont="1" applyFill="1" applyBorder="1" applyAlignment="1">
      <alignment vertical="center"/>
    </xf>
    <xf numFmtId="0" fontId="48" fillId="0" borderId="0" xfId="0" applyFont="1" applyAlignment="1">
      <alignment vertical="center"/>
    </xf>
    <xf numFmtId="0" fontId="49" fillId="0" borderId="48" xfId="0" applyFont="1" applyBorder="1" applyAlignment="1">
      <alignment vertical="center"/>
    </xf>
    <xf numFmtId="0" fontId="50" fillId="0" borderId="50" xfId="0" applyFont="1" applyBorder="1" applyAlignment="1">
      <alignment vertical="center"/>
    </xf>
    <xf numFmtId="0" fontId="51" fillId="14" borderId="51" xfId="0" applyFont="1" applyFill="1" applyBorder="1" applyAlignment="1">
      <alignment vertical="center"/>
    </xf>
    <xf numFmtId="164" fontId="52" fillId="0" borderId="52" xfId="0" applyNumberFormat="1" applyFont="1" applyBorder="1" applyAlignment="1">
      <alignment horizontal="center" vertical="center"/>
    </xf>
    <xf numFmtId="164" fontId="53" fillId="0" borderId="53" xfId="0" applyNumberFormat="1" applyFont="1" applyBorder="1" applyAlignment="1">
      <alignment horizontal="center" vertical="center"/>
    </xf>
    <xf numFmtId="164" fontId="54" fillId="0" borderId="55" xfId="0" applyNumberFormat="1" applyFont="1" applyBorder="1" applyAlignment="1">
      <alignment vertical="center"/>
    </xf>
    <xf numFmtId="0" fontId="55" fillId="0" borderId="56" xfId="0" applyFont="1" applyBorder="1" applyAlignment="1">
      <alignment horizontal="center" vertical="center"/>
    </xf>
    <xf numFmtId="0" fontId="56" fillId="0" borderId="57" xfId="0" applyFont="1" applyBorder="1" applyAlignment="1">
      <alignment vertical="center"/>
    </xf>
    <xf numFmtId="0" fontId="57" fillId="0" borderId="58" xfId="0" applyFont="1" applyBorder="1" applyAlignment="1">
      <alignment vertical="center"/>
    </xf>
    <xf numFmtId="0" fontId="58" fillId="15" borderId="59" xfId="0" applyFont="1" applyFill="1" applyBorder="1" applyAlignment="1">
      <alignment vertical="center"/>
    </xf>
    <xf numFmtId="165" fontId="59" fillId="0" borderId="60" xfId="0" applyNumberFormat="1" applyFont="1" applyBorder="1" applyAlignment="1">
      <alignment horizontal="center" vertical="center"/>
    </xf>
    <xf numFmtId="0" fontId="60" fillId="0" borderId="61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36" fillId="0" borderId="60" xfId="0" applyFont="1" applyBorder="1" applyAlignment="1">
      <alignment horizontal="center" vertical="center"/>
    </xf>
    <xf numFmtId="0" fontId="0" fillId="0" borderId="49" xfId="0" applyBorder="1"/>
    <xf numFmtId="0" fontId="0" fillId="0" borderId="54" xfId="0" applyBorder="1"/>
    <xf numFmtId="0" fontId="48" fillId="0" borderId="0" xfId="0" applyFont="1" applyAlignment="1">
      <alignment vertical="center"/>
    </xf>
    <xf numFmtId="0" fontId="35" fillId="0" borderId="56" xfId="0" applyFont="1" applyBorder="1" applyAlignment="1">
      <alignment vertical="center"/>
    </xf>
    <xf numFmtId="0" fontId="0" fillId="0" borderId="62" xfId="0" applyBorder="1"/>
    <xf numFmtId="0" fontId="0" fillId="0" borderId="63" xfId="0" applyBorder="1"/>
    <xf numFmtId="0" fontId="0" fillId="0" borderId="56" xfId="0" applyBorder="1" applyAlignment="1">
      <alignment wrapText="1"/>
    </xf>
    <xf numFmtId="0" fontId="39" fillId="0" borderId="46" xfId="0" applyFont="1" applyBorder="1" applyAlignment="1">
      <alignment vertical="center"/>
    </xf>
    <xf numFmtId="0" fontId="0" fillId="0" borderId="46" xfId="0" applyBorder="1"/>
    <xf numFmtId="0" fontId="56" fillId="0" borderId="57" xfId="0" applyFont="1" applyBorder="1" applyAlignment="1">
      <alignment vertical="center"/>
    </xf>
    <xf numFmtId="0" fontId="0" fillId="0" borderId="57" xfId="0" applyBorder="1"/>
    <xf numFmtId="0" fontId="1" fillId="0" borderId="39" xfId="0" applyFont="1" applyBorder="1" applyAlignment="1">
      <alignment vertical="center"/>
    </xf>
    <xf numFmtId="0" fontId="1" fillId="0" borderId="38" xfId="0" applyFont="1" applyBorder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D27" sqref="D27"/>
    </sheetView>
  </sheetViews>
  <sheetFormatPr defaultColWidth="10.42578125" defaultRowHeight="17.25" customHeight="1" x14ac:dyDescent="0.2"/>
  <cols>
    <col min="1" max="1" width="43.5703125" style="37" customWidth="1"/>
    <col min="2" max="2" width="29.28515625" style="18" customWidth="1"/>
    <col min="3" max="10" width="9.7109375" style="37" customWidth="1"/>
    <col min="11" max="14" width="23.5703125" style="37" hidden="1" customWidth="1"/>
  </cols>
  <sheetData>
    <row r="1" spans="1:14" ht="24.75" customHeight="1" x14ac:dyDescent="0.2">
      <c r="A1" s="71" t="s">
        <v>0</v>
      </c>
      <c r="B1" s="72"/>
      <c r="C1" s="72"/>
      <c r="D1" s="72"/>
      <c r="E1" s="72"/>
      <c r="F1" s="72"/>
      <c r="G1" s="72"/>
      <c r="H1" s="73"/>
      <c r="I1" s="34"/>
      <c r="K1" s="37" t="s">
        <v>1</v>
      </c>
    </row>
    <row r="2" spans="1:14" ht="15" customHeight="1" x14ac:dyDescent="0.2">
      <c r="A2" s="62"/>
      <c r="B2" s="40"/>
      <c r="C2" s="62"/>
      <c r="D2" s="62"/>
      <c r="E2" s="62"/>
      <c r="F2" s="62"/>
      <c r="G2" s="62"/>
      <c r="H2" s="62"/>
      <c r="K2" s="37" t="s">
        <v>2</v>
      </c>
      <c r="L2" s="37" t="s">
        <v>3</v>
      </c>
      <c r="M2" s="37" t="s">
        <v>4</v>
      </c>
      <c r="N2" s="37" t="s">
        <v>5</v>
      </c>
    </row>
    <row r="3" spans="1:14" ht="15" customHeight="1" x14ac:dyDescent="0.2">
      <c r="A3" s="69" t="s">
        <v>6</v>
      </c>
      <c r="B3" s="70"/>
      <c r="C3" s="69"/>
      <c r="K3" s="37" t="s">
        <v>7</v>
      </c>
      <c r="L3" s="37" t="s">
        <v>8</v>
      </c>
      <c r="M3" s="37" t="s">
        <v>9</v>
      </c>
      <c r="N3" s="37" t="s">
        <v>10</v>
      </c>
    </row>
    <row r="4" spans="1:14" ht="15" customHeight="1" x14ac:dyDescent="0.2">
      <c r="K4" s="37" t="s">
        <v>11</v>
      </c>
      <c r="L4" s="37" t="s">
        <v>12</v>
      </c>
      <c r="M4" s="37" t="s">
        <v>13</v>
      </c>
      <c r="N4" s="37" t="s">
        <v>14</v>
      </c>
    </row>
    <row r="5" spans="1:14" ht="15" customHeight="1" x14ac:dyDescent="0.2">
      <c r="A5" s="54" t="s">
        <v>15</v>
      </c>
      <c r="B5" s="11"/>
      <c r="L5" s="37" t="s">
        <v>16</v>
      </c>
      <c r="M5" s="37" t="s">
        <v>17</v>
      </c>
      <c r="N5" s="37" t="s">
        <v>18</v>
      </c>
    </row>
    <row r="6" spans="1:14" ht="15" customHeight="1" x14ac:dyDescent="0.2">
      <c r="A6" s="17" t="s">
        <v>19</v>
      </c>
      <c r="B6" s="65">
        <v>44928</v>
      </c>
      <c r="C6" s="50"/>
      <c r="E6" s="54"/>
      <c r="F6" s="18"/>
      <c r="M6" s="37" t="s">
        <v>20</v>
      </c>
    </row>
    <row r="7" spans="1:14" ht="15" customHeight="1" x14ac:dyDescent="0.2">
      <c r="A7" s="38"/>
      <c r="B7" s="58"/>
      <c r="F7" s="18"/>
    </row>
    <row r="8" spans="1:14" ht="15" customHeight="1" x14ac:dyDescent="0.2">
      <c r="A8" s="39" t="s">
        <v>21</v>
      </c>
      <c r="B8" s="59"/>
      <c r="F8" s="18"/>
    </row>
    <row r="9" spans="1:14" ht="15" customHeight="1" x14ac:dyDescent="0.2">
      <c r="A9" s="17" t="s">
        <v>22</v>
      </c>
      <c r="B9" s="51" t="s">
        <v>7</v>
      </c>
      <c r="C9" s="50"/>
      <c r="F9" s="18"/>
    </row>
    <row r="10" spans="1:14" ht="15" customHeight="1" x14ac:dyDescent="0.2">
      <c r="A10" s="38"/>
      <c r="B10" s="40"/>
      <c r="E10" s="30"/>
      <c r="F10" s="30"/>
    </row>
    <row r="11" spans="1:14" ht="15" customHeight="1" x14ac:dyDescent="0.2">
      <c r="A11" s="54" t="s">
        <v>23</v>
      </c>
      <c r="B11" s="11"/>
    </row>
    <row r="12" spans="1:14" ht="15" customHeight="1" x14ac:dyDescent="0.2">
      <c r="A12" s="49" t="s">
        <v>24</v>
      </c>
      <c r="B12" s="10">
        <v>100</v>
      </c>
      <c r="C12" s="24" t="str">
        <f>B9</f>
        <v>kg</v>
      </c>
    </row>
    <row r="13" spans="1:14" ht="15" customHeight="1" x14ac:dyDescent="0.2">
      <c r="A13" s="49" t="s">
        <v>25</v>
      </c>
      <c r="B13" s="10">
        <v>100</v>
      </c>
      <c r="C13" s="24" t="str">
        <f>B9</f>
        <v>kg</v>
      </c>
    </row>
    <row r="14" spans="1:14" ht="15" customHeight="1" x14ac:dyDescent="0.2">
      <c r="A14" s="49" t="s">
        <v>26</v>
      </c>
      <c r="B14" s="10">
        <v>600</v>
      </c>
      <c r="C14" s="24" t="str">
        <f>B9</f>
        <v>kg</v>
      </c>
    </row>
    <row r="15" spans="1:14" ht="15" customHeight="1" x14ac:dyDescent="0.2">
      <c r="B15" s="40"/>
      <c r="E15" s="54"/>
      <c r="F15" s="54"/>
    </row>
    <row r="16" spans="1:14" ht="15" customHeight="1" x14ac:dyDescent="0.2">
      <c r="A16" s="54" t="s">
        <v>27</v>
      </c>
      <c r="B16" s="52"/>
    </row>
    <row r="17" spans="1:6" ht="15" customHeight="1" x14ac:dyDescent="0.2">
      <c r="A17" s="68" t="s">
        <v>28</v>
      </c>
      <c r="B17" s="67" t="s">
        <v>8</v>
      </c>
      <c r="C17" s="66"/>
    </row>
    <row r="18" spans="1:6" ht="15" customHeight="1" x14ac:dyDescent="0.2">
      <c r="A18" s="31" t="s">
        <v>29</v>
      </c>
      <c r="B18" s="25" t="s">
        <v>13</v>
      </c>
      <c r="C18" s="66"/>
    </row>
    <row r="19" spans="1:6" ht="15" customHeight="1" x14ac:dyDescent="0.2">
      <c r="A19" s="31" t="s">
        <v>30</v>
      </c>
      <c r="B19" s="25" t="s">
        <v>10</v>
      </c>
      <c r="C19" s="66"/>
    </row>
    <row r="20" spans="1:6" ht="15" customHeight="1" x14ac:dyDescent="0.2">
      <c r="B20" s="4"/>
    </row>
    <row r="21" spans="1:6" ht="18" customHeight="1" x14ac:dyDescent="0.2">
      <c r="A21" s="74" t="s">
        <v>31</v>
      </c>
      <c r="B21" s="70"/>
    </row>
    <row r="22" spans="1:6" ht="15" customHeight="1" x14ac:dyDescent="0.2">
      <c r="A22" s="69" t="s">
        <v>32</v>
      </c>
      <c r="B22" s="70"/>
    </row>
    <row r="23" spans="1:6" ht="18" customHeight="1" x14ac:dyDescent="0.2">
      <c r="A23" s="69" t="s">
        <v>33</v>
      </c>
      <c r="B23" s="70"/>
      <c r="C23" s="69"/>
      <c r="D23" s="69"/>
    </row>
    <row r="24" spans="1:6" ht="18" customHeight="1" x14ac:dyDescent="0.2">
      <c r="A24" s="69" t="s">
        <v>34</v>
      </c>
      <c r="B24" s="70"/>
      <c r="C24" s="69"/>
      <c r="D24" s="69"/>
      <c r="E24" s="69"/>
      <c r="F24" s="69"/>
    </row>
    <row r="25" spans="1:6" ht="18" customHeight="1" x14ac:dyDescent="0.2">
      <c r="A25" s="69" t="s">
        <v>35</v>
      </c>
      <c r="B25" s="70"/>
      <c r="C25" s="69"/>
      <c r="D25" s="69"/>
      <c r="E25" s="69"/>
    </row>
  </sheetData>
  <mergeCells count="7">
    <mergeCell ref="A24:F24"/>
    <mergeCell ref="A25:E25"/>
    <mergeCell ref="A1:H1"/>
    <mergeCell ref="A3:C3"/>
    <mergeCell ref="A21:B21"/>
    <mergeCell ref="A22:B22"/>
    <mergeCell ref="A23:D23"/>
  </mergeCells>
  <dataValidations count="4">
    <dataValidation type="list" allowBlank="1" showInputMessage="1" showErrorMessage="1" sqref="B9" xr:uid="{00000000-0002-0000-0000-000000000000}">
      <formula1>K3:K4</formula1>
    </dataValidation>
    <dataValidation type="list" allowBlank="1" showInputMessage="1" showErrorMessage="1" sqref="B17" xr:uid="{00000000-0002-0000-0000-000001000000}">
      <formula1>L3:L6</formula1>
    </dataValidation>
    <dataValidation type="list" allowBlank="1" showInputMessage="1" showErrorMessage="1" sqref="B18" xr:uid="{00000000-0002-0000-0000-000002000000}">
      <formula1>M3:M6</formula1>
    </dataValidation>
    <dataValidation type="list" allowBlank="1" showInputMessage="1" showErrorMessage="1" sqref="B19" xr:uid="{00000000-0002-0000-0000-000003000000}">
      <formula1>N3:N6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topLeftCell="A10" workbookViewId="0">
      <selection activeCell="L21" sqref="L21"/>
    </sheetView>
  </sheetViews>
  <sheetFormatPr defaultColWidth="10.42578125" defaultRowHeight="17.25" customHeight="1" x14ac:dyDescent="0.2"/>
  <cols>
    <col min="1" max="1" width="29.28515625" style="37" customWidth="1"/>
    <col min="2" max="2" width="12.140625" style="37" customWidth="1"/>
    <col min="3" max="10" width="6.42578125" style="37" customWidth="1"/>
  </cols>
  <sheetData>
    <row r="1" spans="1:10" ht="24.75" customHeight="1" x14ac:dyDescent="0.2">
      <c r="A1" s="71" t="s">
        <v>36</v>
      </c>
      <c r="B1" s="72"/>
      <c r="C1" s="72"/>
      <c r="D1" s="72"/>
      <c r="E1" s="72"/>
      <c r="F1" s="72"/>
      <c r="G1" s="72"/>
      <c r="H1" s="72"/>
      <c r="I1" s="72"/>
      <c r="J1" s="73"/>
    </row>
    <row r="2" spans="1:10" ht="15" customHeight="1" x14ac:dyDescent="0.2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ht="15" customHeight="1" x14ac:dyDescent="0.2">
      <c r="A3" s="22">
        <f>Inputs!B6</f>
        <v>44928</v>
      </c>
      <c r="C3" s="63"/>
      <c r="D3" s="63"/>
      <c r="E3" s="63"/>
      <c r="F3" s="63"/>
      <c r="G3" s="63"/>
      <c r="H3" s="63"/>
      <c r="I3" s="63"/>
      <c r="J3" s="63"/>
    </row>
    <row r="4" spans="1:10" ht="15" customHeight="1" x14ac:dyDescent="0.2">
      <c r="A4" s="60"/>
      <c r="B4" s="26"/>
      <c r="C4" s="16" t="s">
        <v>37</v>
      </c>
      <c r="D4" s="9"/>
      <c r="E4" s="16" t="s">
        <v>38</v>
      </c>
      <c r="F4" s="9"/>
      <c r="G4" s="16" t="s">
        <v>39</v>
      </c>
      <c r="H4" s="9"/>
      <c r="I4" s="16" t="s">
        <v>40</v>
      </c>
      <c r="J4" s="9"/>
    </row>
    <row r="5" spans="1:10" ht="15" customHeight="1" x14ac:dyDescent="0.2">
      <c r="A5" s="46" t="s">
        <v>25</v>
      </c>
      <c r="B5" s="46" t="s">
        <v>41</v>
      </c>
      <c r="C5" s="13">
        <f>IF((Inputs!B9="kg"),MROUND((Inputs!B13*0.8),2.5),MROUND((Inputs!B13*0.8),5))</f>
        <v>80</v>
      </c>
      <c r="D5" s="36" t="s">
        <v>42</v>
      </c>
      <c r="E5" s="13">
        <f>C5</f>
        <v>80</v>
      </c>
      <c r="F5" s="36" t="s">
        <v>42</v>
      </c>
      <c r="G5" s="13">
        <f>E5</f>
        <v>80</v>
      </c>
      <c r="H5" s="36" t="s">
        <v>42</v>
      </c>
      <c r="I5" s="13">
        <f>G5</f>
        <v>80</v>
      </c>
      <c r="J5" s="36" t="s">
        <v>42</v>
      </c>
    </row>
    <row r="6" spans="1:10" ht="15" customHeight="1" x14ac:dyDescent="0.2">
      <c r="A6" s="47" t="s">
        <v>26</v>
      </c>
      <c r="B6" s="47" t="s">
        <v>41</v>
      </c>
      <c r="C6" s="56">
        <f>IF((Inputs!B9="kg"),MROUND((Inputs!B14*0.8),2.5),MROUND((Inputs!B14*0.8),5))</f>
        <v>480</v>
      </c>
      <c r="D6" s="45" t="s">
        <v>42</v>
      </c>
      <c r="E6" s="56">
        <f>C6</f>
        <v>480</v>
      </c>
      <c r="F6" s="45" t="s">
        <v>42</v>
      </c>
      <c r="G6" s="35"/>
      <c r="H6" s="41"/>
      <c r="I6" s="35"/>
      <c r="J6" s="41"/>
    </row>
    <row r="7" spans="1:10" ht="15" customHeight="1" x14ac:dyDescent="0.2">
      <c r="A7" s="47" t="s">
        <v>43</v>
      </c>
      <c r="B7" s="47" t="s">
        <v>41</v>
      </c>
      <c r="C7" s="56"/>
      <c r="D7" s="45"/>
      <c r="E7" s="56"/>
      <c r="F7" s="45"/>
      <c r="G7" s="56"/>
      <c r="H7" s="83" t="s">
        <v>86</v>
      </c>
      <c r="I7" s="35"/>
      <c r="J7" s="41"/>
    </row>
    <row r="8" spans="1:10" ht="15" customHeight="1" x14ac:dyDescent="0.2">
      <c r="A8" s="5" t="s">
        <v>44</v>
      </c>
      <c r="B8" s="5" t="s">
        <v>41</v>
      </c>
      <c r="C8" s="19"/>
      <c r="D8" s="44"/>
      <c r="E8" s="19"/>
      <c r="F8" s="44"/>
      <c r="G8" s="19"/>
      <c r="H8" s="84" t="s">
        <v>86</v>
      </c>
      <c r="I8" s="35"/>
      <c r="J8" s="41"/>
    </row>
    <row r="9" spans="1:10" ht="15" customHeight="1" x14ac:dyDescent="0.2">
      <c r="A9" s="62"/>
      <c r="B9" s="62"/>
      <c r="C9" s="62"/>
      <c r="D9" s="62"/>
      <c r="E9" s="62"/>
      <c r="F9" s="62"/>
      <c r="G9" s="62"/>
      <c r="H9" s="62"/>
      <c r="I9" s="15"/>
      <c r="J9" s="15"/>
    </row>
    <row r="10" spans="1:10" ht="15" customHeight="1" x14ac:dyDescent="0.2">
      <c r="A10" s="22">
        <f>Inputs!B6+1</f>
        <v>44929</v>
      </c>
      <c r="C10" s="63"/>
      <c r="D10" s="63"/>
      <c r="E10" s="63"/>
      <c r="F10" s="63"/>
      <c r="G10" s="63"/>
      <c r="H10" s="63"/>
      <c r="I10" s="63"/>
      <c r="J10" s="63"/>
    </row>
    <row r="11" spans="1:10" ht="15" customHeight="1" x14ac:dyDescent="0.2">
      <c r="A11" s="63"/>
      <c r="B11" s="26"/>
      <c r="C11" s="16" t="s">
        <v>37</v>
      </c>
      <c r="D11" s="9"/>
      <c r="E11" s="16" t="s">
        <v>38</v>
      </c>
      <c r="F11" s="9"/>
      <c r="G11" s="16" t="s">
        <v>39</v>
      </c>
      <c r="H11" s="9"/>
      <c r="I11" s="16" t="s">
        <v>40</v>
      </c>
      <c r="J11" s="9"/>
    </row>
    <row r="12" spans="1:10" ht="15" customHeight="1" x14ac:dyDescent="0.2">
      <c r="A12" s="46" t="s">
        <v>24</v>
      </c>
      <c r="B12" s="46" t="s">
        <v>41</v>
      </c>
      <c r="C12" s="13">
        <f>IF((Inputs!B9="kg"),MROUND((Inputs!B12*0.5),2.5),MROUND((Inputs!B12*0.5),5))</f>
        <v>50</v>
      </c>
      <c r="D12" s="36" t="s">
        <v>45</v>
      </c>
      <c r="E12" s="13">
        <f>IF((Inputs!B9="kg"),MROUND((Inputs!B12*0.675),2.5),MROUND((Inputs!B12*0.675),5))</f>
        <v>67.5</v>
      </c>
      <c r="F12" s="36" t="s">
        <v>45</v>
      </c>
      <c r="G12" s="13">
        <f>IF((Inputs!B9="kg"),MROUND((Inputs!B12*0.75),2.5),MROUND((Inputs!B12*0.75),5))</f>
        <v>75</v>
      </c>
      <c r="H12" s="36" t="s">
        <v>46</v>
      </c>
      <c r="I12" s="13">
        <f>IF((Inputs!B9="kg"),MROUND((Inputs!B12*0.775),2.5),MROUND((Inputs!B12*0.775),5))</f>
        <v>77.5</v>
      </c>
      <c r="J12" s="36" t="s">
        <v>42</v>
      </c>
    </row>
    <row r="13" spans="1:10" ht="15" customHeight="1" x14ac:dyDescent="0.2">
      <c r="A13" s="47" t="str">
        <f>Inputs!B17</f>
        <v>Dumbbell Row</v>
      </c>
      <c r="B13" s="47" t="s">
        <v>41</v>
      </c>
      <c r="C13" s="56"/>
      <c r="D13" s="45" t="s">
        <v>45</v>
      </c>
      <c r="E13" s="56"/>
      <c r="F13" s="45" t="s">
        <v>45</v>
      </c>
      <c r="G13" s="56"/>
      <c r="H13" s="45" t="s">
        <v>46</v>
      </c>
      <c r="I13" s="56"/>
      <c r="J13" s="45" t="s">
        <v>42</v>
      </c>
    </row>
    <row r="14" spans="1:10" ht="15" customHeight="1" x14ac:dyDescent="0.2">
      <c r="A14" s="47" t="str">
        <f>Inputs!B18</f>
        <v>Standing Dumbbell OHP</v>
      </c>
      <c r="B14" s="47" t="s">
        <v>41</v>
      </c>
      <c r="C14" s="56"/>
      <c r="D14" s="45" t="s">
        <v>47</v>
      </c>
      <c r="E14" s="56"/>
      <c r="F14" s="45" t="s">
        <v>47</v>
      </c>
      <c r="G14" s="56"/>
      <c r="H14" s="45" t="s">
        <v>45</v>
      </c>
      <c r="I14" s="56"/>
      <c r="J14" s="45" t="s">
        <v>46</v>
      </c>
    </row>
    <row r="15" spans="1:10" ht="15" customHeight="1" x14ac:dyDescent="0.2">
      <c r="A15" s="47" t="str">
        <f>Inputs!B19</f>
        <v>Weighted Pull-up</v>
      </c>
      <c r="B15" s="47" t="s">
        <v>41</v>
      </c>
      <c r="C15" s="56"/>
      <c r="D15" s="45" t="s">
        <v>47</v>
      </c>
      <c r="E15" s="56"/>
      <c r="F15" s="45" t="s">
        <v>47</v>
      </c>
      <c r="G15" s="56"/>
      <c r="H15" s="45" t="s">
        <v>45</v>
      </c>
      <c r="I15" s="56"/>
      <c r="J15" s="45" t="s">
        <v>46</v>
      </c>
    </row>
    <row r="16" spans="1:10" ht="15" customHeight="1" x14ac:dyDescent="0.2">
      <c r="A16" s="47" t="s">
        <v>43</v>
      </c>
      <c r="B16" s="47" t="s">
        <v>41</v>
      </c>
      <c r="C16" s="56"/>
      <c r="D16" s="45" t="s">
        <v>48</v>
      </c>
      <c r="E16" s="56"/>
      <c r="F16" s="45" t="s">
        <v>48</v>
      </c>
      <c r="G16" s="56"/>
      <c r="H16" s="45" t="s">
        <v>48</v>
      </c>
      <c r="I16" s="35"/>
      <c r="J16" s="41" t="s">
        <v>48</v>
      </c>
    </row>
    <row r="17" spans="1:10" ht="15" customHeight="1" x14ac:dyDescent="0.2">
      <c r="A17" s="5" t="s">
        <v>44</v>
      </c>
      <c r="B17" s="5" t="s">
        <v>41</v>
      </c>
      <c r="C17" s="19"/>
      <c r="D17" s="44" t="s">
        <v>48</v>
      </c>
      <c r="E17" s="19"/>
      <c r="F17" s="44" t="s">
        <v>48</v>
      </c>
      <c r="G17" s="19"/>
      <c r="H17" s="44" t="s">
        <v>48</v>
      </c>
      <c r="I17" s="14"/>
      <c r="J17" s="53" t="s">
        <v>48</v>
      </c>
    </row>
    <row r="18" spans="1:10" ht="15" customHeight="1" x14ac:dyDescent="0.2">
      <c r="A18" s="62"/>
      <c r="B18" s="62"/>
      <c r="C18" s="62"/>
      <c r="D18" s="62"/>
      <c r="E18" s="62"/>
      <c r="F18" s="62"/>
      <c r="G18" s="62"/>
      <c r="H18" s="62"/>
      <c r="I18" s="62"/>
      <c r="J18" s="62"/>
    </row>
    <row r="19" spans="1:10" ht="15" customHeight="1" x14ac:dyDescent="0.2">
      <c r="A19" s="22">
        <f>Inputs!B6+3</f>
        <v>44931</v>
      </c>
      <c r="C19" s="63"/>
      <c r="D19" s="63"/>
      <c r="E19" s="63"/>
      <c r="F19" s="63"/>
      <c r="G19" s="63"/>
      <c r="H19" s="63"/>
      <c r="I19" s="63"/>
      <c r="J19" s="63"/>
    </row>
    <row r="20" spans="1:10" ht="15" customHeight="1" x14ac:dyDescent="0.2">
      <c r="A20" s="63"/>
      <c r="B20" s="26"/>
      <c r="C20" s="16" t="s">
        <v>37</v>
      </c>
      <c r="D20" s="9"/>
      <c r="E20" s="16" t="s">
        <v>38</v>
      </c>
      <c r="F20" s="9"/>
      <c r="G20" s="16" t="s">
        <v>39</v>
      </c>
      <c r="H20" s="9"/>
      <c r="I20" s="16" t="s">
        <v>40</v>
      </c>
      <c r="J20" s="9"/>
    </row>
    <row r="21" spans="1:10" ht="15" customHeight="1" x14ac:dyDescent="0.2">
      <c r="A21" s="46" t="s">
        <v>24</v>
      </c>
      <c r="B21" s="46" t="s">
        <v>41</v>
      </c>
      <c r="C21" s="13">
        <f>IF((Inputs!B9="kg"),MROUND((Inputs!B12*0.5),2.5),MROUND((Inputs!B12*0.5),5))</f>
        <v>50</v>
      </c>
      <c r="D21" s="36" t="s">
        <v>45</v>
      </c>
      <c r="E21" s="13">
        <f>IF((Inputs!B9="kg"),MROUND((Inputs!B12*0.675),2.5),MROUND((Inputs!B12*0.675),5))</f>
        <v>67.5</v>
      </c>
      <c r="F21" s="36" t="s">
        <v>45</v>
      </c>
      <c r="G21" s="13">
        <f>IF((Inputs!B9="kg"),MROUND((Inputs!B12*0.75),2.5),MROUND((Inputs!B12*0.75),5))</f>
        <v>75</v>
      </c>
      <c r="H21" s="36" t="s">
        <v>46</v>
      </c>
      <c r="I21" s="13">
        <f>IF((Inputs!B9="kg"),MROUND((Inputs!B12*0.775),2.5),MROUND((Inputs!B12*0.775),5))</f>
        <v>77.5</v>
      </c>
      <c r="J21" s="36" t="s">
        <v>42</v>
      </c>
    </row>
    <row r="22" spans="1:10" ht="15" customHeight="1" x14ac:dyDescent="0.2">
      <c r="A22" s="47" t="str">
        <f>Inputs!B17</f>
        <v>Dumbbell Row</v>
      </c>
      <c r="B22" s="47" t="s">
        <v>41</v>
      </c>
      <c r="C22" s="56"/>
      <c r="D22" s="45" t="s">
        <v>45</v>
      </c>
      <c r="E22" s="56"/>
      <c r="F22" s="45" t="s">
        <v>45</v>
      </c>
      <c r="G22" s="56"/>
      <c r="H22" s="45" t="s">
        <v>46</v>
      </c>
      <c r="I22" s="56"/>
      <c r="J22" s="45" t="s">
        <v>42</v>
      </c>
    </row>
    <row r="23" spans="1:10" ht="15" customHeight="1" x14ac:dyDescent="0.2">
      <c r="A23" s="47" t="str">
        <f>Inputs!B18</f>
        <v>Standing Dumbbell OHP</v>
      </c>
      <c r="B23" s="47" t="s">
        <v>41</v>
      </c>
      <c r="C23" s="56"/>
      <c r="D23" s="45" t="s">
        <v>47</v>
      </c>
      <c r="E23" s="56"/>
      <c r="F23" s="45" t="s">
        <v>47</v>
      </c>
      <c r="G23" s="56"/>
      <c r="H23" s="45" t="s">
        <v>45</v>
      </c>
      <c r="I23" s="56"/>
      <c r="J23" s="45" t="s">
        <v>46</v>
      </c>
    </row>
    <row r="24" spans="1:10" ht="15" customHeight="1" x14ac:dyDescent="0.2">
      <c r="A24" s="47" t="str">
        <f>Inputs!B19</f>
        <v>Weighted Pull-up</v>
      </c>
      <c r="B24" s="47" t="s">
        <v>41</v>
      </c>
      <c r="C24" s="56"/>
      <c r="D24" s="45" t="s">
        <v>47</v>
      </c>
      <c r="E24" s="56"/>
      <c r="F24" s="45" t="s">
        <v>47</v>
      </c>
      <c r="G24" s="56"/>
      <c r="H24" s="45" t="s">
        <v>45</v>
      </c>
      <c r="I24" s="56"/>
      <c r="J24" s="45" t="s">
        <v>46</v>
      </c>
    </row>
    <row r="25" spans="1:10" ht="15" customHeight="1" x14ac:dyDescent="0.2">
      <c r="A25" s="47" t="s">
        <v>43</v>
      </c>
      <c r="B25" s="47" t="s">
        <v>41</v>
      </c>
      <c r="C25" s="56"/>
      <c r="D25" s="45" t="s">
        <v>48</v>
      </c>
      <c r="E25" s="56"/>
      <c r="F25" s="45" t="s">
        <v>48</v>
      </c>
      <c r="G25" s="56"/>
      <c r="H25" s="45" t="s">
        <v>48</v>
      </c>
      <c r="I25" s="35"/>
      <c r="J25" s="41" t="s">
        <v>48</v>
      </c>
    </row>
    <row r="26" spans="1:10" ht="15" customHeight="1" x14ac:dyDescent="0.2">
      <c r="A26" s="5" t="s">
        <v>44</v>
      </c>
      <c r="B26" s="5" t="s">
        <v>41</v>
      </c>
      <c r="C26" s="19"/>
      <c r="D26" s="44" t="s">
        <v>48</v>
      </c>
      <c r="E26" s="19"/>
      <c r="F26" s="44" t="s">
        <v>48</v>
      </c>
      <c r="G26" s="19"/>
      <c r="H26" s="44" t="s">
        <v>48</v>
      </c>
      <c r="I26" s="14"/>
      <c r="J26" s="53" t="s">
        <v>48</v>
      </c>
    </row>
    <row r="27" spans="1:10" ht="15" customHeight="1" x14ac:dyDescent="0.2">
      <c r="A27" s="62"/>
      <c r="B27" s="62"/>
      <c r="C27" s="62"/>
      <c r="D27" s="62"/>
      <c r="E27" s="62"/>
      <c r="F27" s="62"/>
      <c r="G27" s="62"/>
      <c r="H27" s="62"/>
      <c r="I27" s="62"/>
      <c r="J27" s="62"/>
    </row>
    <row r="28" spans="1:10" ht="18" customHeight="1" x14ac:dyDescent="0.2">
      <c r="A28" s="22">
        <f>Inputs!B6+4</f>
        <v>44932</v>
      </c>
      <c r="C28" s="63"/>
      <c r="D28" s="63"/>
      <c r="E28" s="63"/>
      <c r="F28" s="63"/>
      <c r="G28" s="63"/>
      <c r="H28" s="63"/>
      <c r="I28" s="63"/>
      <c r="J28" s="63"/>
    </row>
    <row r="29" spans="1:10" ht="16.5" customHeight="1" x14ac:dyDescent="0.2">
      <c r="A29" s="60"/>
      <c r="B29" s="26"/>
      <c r="C29" s="16" t="s">
        <v>37</v>
      </c>
      <c r="D29" s="9"/>
      <c r="E29" s="16" t="s">
        <v>38</v>
      </c>
      <c r="F29" s="9"/>
      <c r="G29" s="16" t="s">
        <v>39</v>
      </c>
      <c r="H29" s="9"/>
      <c r="I29" s="16" t="s">
        <v>40</v>
      </c>
      <c r="J29" s="9"/>
    </row>
    <row r="30" spans="1:10" ht="18" customHeight="1" x14ac:dyDescent="0.2">
      <c r="A30" s="46" t="s">
        <v>25</v>
      </c>
      <c r="B30" s="46" t="s">
        <v>41</v>
      </c>
      <c r="C30" s="13">
        <f>IF((Inputs!B34="kg"),MROUND((Inputs!B13*0.7),2.5),MROUND((Inputs!B13*0.7),5))</f>
        <v>70</v>
      </c>
      <c r="D30" s="36" t="s">
        <v>46</v>
      </c>
      <c r="E30" s="13">
        <f>C30</f>
        <v>70</v>
      </c>
      <c r="F30" s="36" t="s">
        <v>46</v>
      </c>
      <c r="G30" s="13">
        <f>E30</f>
        <v>70</v>
      </c>
      <c r="H30" s="36" t="s">
        <v>46</v>
      </c>
      <c r="I30" s="13">
        <f>G30</f>
        <v>70</v>
      </c>
      <c r="J30" s="36" t="s">
        <v>46</v>
      </c>
    </row>
    <row r="31" spans="1:10" ht="18" customHeight="1" x14ac:dyDescent="0.2">
      <c r="A31" s="47" t="s">
        <v>26</v>
      </c>
      <c r="B31" s="47" t="s">
        <v>41</v>
      </c>
      <c r="C31" s="56">
        <f>IF((Inputs!B34="kg"),MROUND((Inputs!B14*0.7),2.5),MROUND((Inputs!B14*0.7),5))</f>
        <v>420</v>
      </c>
      <c r="D31" s="45" t="s">
        <v>46</v>
      </c>
      <c r="E31" s="56">
        <f>C31</f>
        <v>420</v>
      </c>
      <c r="F31" s="45" t="s">
        <v>46</v>
      </c>
      <c r="G31" s="35"/>
      <c r="H31" s="41"/>
      <c r="I31" s="35"/>
      <c r="J31" s="41"/>
    </row>
    <row r="32" spans="1:10" ht="18" customHeight="1" x14ac:dyDescent="0.2">
      <c r="A32" s="47" t="s">
        <v>43</v>
      </c>
      <c r="B32" s="47" t="s">
        <v>41</v>
      </c>
      <c r="C32" s="56"/>
      <c r="D32" s="45"/>
      <c r="E32" s="56"/>
      <c r="F32" s="45"/>
      <c r="G32" s="56"/>
      <c r="H32" s="45"/>
      <c r="I32" s="35"/>
      <c r="J32" s="41"/>
    </row>
    <row r="33" spans="1:10" ht="18" customHeight="1" x14ac:dyDescent="0.2">
      <c r="A33" s="5" t="s">
        <v>44</v>
      </c>
      <c r="B33" s="5" t="s">
        <v>41</v>
      </c>
      <c r="C33" s="19"/>
      <c r="D33" s="44"/>
      <c r="E33" s="19"/>
      <c r="F33" s="44"/>
      <c r="G33" s="19"/>
      <c r="H33" s="44"/>
      <c r="I33" s="35"/>
      <c r="J33" s="41"/>
    </row>
    <row r="34" spans="1:10" ht="18" customHeight="1" x14ac:dyDescent="0.2">
      <c r="A34" s="62"/>
      <c r="B34" s="62"/>
      <c r="C34" s="62"/>
      <c r="D34" s="62"/>
      <c r="E34" s="62"/>
      <c r="F34" s="62"/>
      <c r="G34" s="62"/>
      <c r="H34" s="62"/>
      <c r="I34" s="15"/>
      <c r="J34" s="15"/>
    </row>
    <row r="35" spans="1:10" ht="15" customHeight="1" x14ac:dyDescent="0.2">
      <c r="A35" s="22">
        <f>Inputs!B6+5</f>
        <v>44933</v>
      </c>
      <c r="C35" s="63"/>
      <c r="D35" s="63"/>
      <c r="E35" s="63"/>
      <c r="F35" s="63"/>
      <c r="G35" s="63"/>
      <c r="H35" s="63"/>
      <c r="I35" s="63"/>
      <c r="J35" s="63"/>
    </row>
    <row r="36" spans="1:10" ht="15" customHeight="1" x14ac:dyDescent="0.2">
      <c r="A36" s="63"/>
      <c r="B36" s="26"/>
      <c r="C36" s="16" t="s">
        <v>37</v>
      </c>
      <c r="D36" s="9"/>
      <c r="E36" s="16" t="s">
        <v>38</v>
      </c>
      <c r="F36" s="9"/>
      <c r="G36" s="16" t="s">
        <v>39</v>
      </c>
      <c r="H36" s="9"/>
      <c r="I36" s="16" t="s">
        <v>40</v>
      </c>
      <c r="J36" s="9"/>
    </row>
    <row r="37" spans="1:10" ht="15" customHeight="1" x14ac:dyDescent="0.2">
      <c r="A37" s="46" t="s">
        <v>24</v>
      </c>
      <c r="B37" s="46" t="s">
        <v>41</v>
      </c>
      <c r="C37" s="13">
        <f>IF((Inputs!B9="kg"),MROUND((Inputs!B12*0.8),2.5),MROUND((Inputs!B12*0.8),5))</f>
        <v>80</v>
      </c>
      <c r="D37" s="36" t="s">
        <v>49</v>
      </c>
      <c r="E37" s="48"/>
      <c r="F37" s="27"/>
      <c r="G37" s="48"/>
      <c r="H37" s="27"/>
      <c r="I37" s="48"/>
      <c r="J37" s="27"/>
    </row>
    <row r="38" spans="1:10" ht="15" customHeight="1" x14ac:dyDescent="0.2">
      <c r="A38" s="47" t="str">
        <f>Inputs!B17</f>
        <v>Dumbbell Row</v>
      </c>
      <c r="B38" s="47" t="s">
        <v>41</v>
      </c>
      <c r="C38" s="56"/>
      <c r="D38" s="45" t="s">
        <v>45</v>
      </c>
      <c r="E38" s="56"/>
      <c r="F38" s="45" t="s">
        <v>45</v>
      </c>
      <c r="G38" s="56"/>
      <c r="H38" s="45" t="s">
        <v>46</v>
      </c>
      <c r="I38" s="56"/>
      <c r="J38" s="45" t="s">
        <v>42</v>
      </c>
    </row>
    <row r="39" spans="1:10" ht="15" customHeight="1" x14ac:dyDescent="0.2">
      <c r="A39" s="47" t="str">
        <f>Inputs!B18</f>
        <v>Standing Dumbbell OHP</v>
      </c>
      <c r="B39" s="47" t="s">
        <v>41</v>
      </c>
      <c r="C39" s="56"/>
      <c r="D39" s="45" t="s">
        <v>47</v>
      </c>
      <c r="E39" s="56"/>
      <c r="F39" s="45" t="s">
        <v>47</v>
      </c>
      <c r="G39" s="56"/>
      <c r="H39" s="45" t="s">
        <v>45</v>
      </c>
      <c r="I39" s="56"/>
      <c r="J39" s="45" t="s">
        <v>46</v>
      </c>
    </row>
    <row r="40" spans="1:10" ht="15" customHeight="1" x14ac:dyDescent="0.2">
      <c r="A40" s="47" t="str">
        <f>Inputs!B19</f>
        <v>Weighted Pull-up</v>
      </c>
      <c r="B40" s="47" t="s">
        <v>41</v>
      </c>
      <c r="C40" s="56"/>
      <c r="D40" s="45" t="s">
        <v>47</v>
      </c>
      <c r="E40" s="56"/>
      <c r="F40" s="45" t="s">
        <v>47</v>
      </c>
      <c r="G40" s="56"/>
      <c r="H40" s="45" t="s">
        <v>45</v>
      </c>
      <c r="I40" s="56"/>
      <c r="J40" s="45" t="s">
        <v>46</v>
      </c>
    </row>
    <row r="41" spans="1:10" ht="15" customHeight="1" x14ac:dyDescent="0.2">
      <c r="A41" s="47" t="s">
        <v>43</v>
      </c>
      <c r="B41" s="47" t="s">
        <v>41</v>
      </c>
      <c r="C41" s="56"/>
      <c r="D41" s="45" t="s">
        <v>48</v>
      </c>
      <c r="E41" s="56"/>
      <c r="F41" s="45" t="s">
        <v>48</v>
      </c>
      <c r="G41" s="56"/>
      <c r="H41" s="45" t="s">
        <v>48</v>
      </c>
      <c r="I41" s="35"/>
      <c r="J41" s="41" t="s">
        <v>48</v>
      </c>
    </row>
    <row r="42" spans="1:10" ht="15" customHeight="1" x14ac:dyDescent="0.2">
      <c r="A42" s="5" t="s">
        <v>44</v>
      </c>
      <c r="B42" s="5" t="s">
        <v>41</v>
      </c>
      <c r="C42" s="19"/>
      <c r="D42" s="44" t="s">
        <v>48</v>
      </c>
      <c r="E42" s="19"/>
      <c r="F42" s="44" t="s">
        <v>48</v>
      </c>
      <c r="G42" s="19"/>
      <c r="H42" s="44" t="s">
        <v>48</v>
      </c>
      <c r="I42" s="14"/>
      <c r="J42" s="53" t="s">
        <v>48</v>
      </c>
    </row>
  </sheetData>
  <mergeCells count="1">
    <mergeCell ref="A1:J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topLeftCell="A17" workbookViewId="0">
      <selection activeCell="H32" sqref="H32"/>
    </sheetView>
  </sheetViews>
  <sheetFormatPr defaultColWidth="10.42578125" defaultRowHeight="17.25" customHeight="1" x14ac:dyDescent="0.2"/>
  <cols>
    <col min="1" max="1" width="29.28515625" style="37" customWidth="1"/>
    <col min="2" max="2" width="12.140625" style="37" customWidth="1"/>
    <col min="3" max="9" width="6.42578125" style="37" customWidth="1"/>
    <col min="10" max="10" width="11.7109375" style="37" customWidth="1"/>
  </cols>
  <sheetData>
    <row r="1" spans="1:10" ht="24.75" customHeight="1" x14ac:dyDescent="0.2">
      <c r="A1" s="71" t="s">
        <v>50</v>
      </c>
      <c r="B1" s="72"/>
      <c r="C1" s="72"/>
      <c r="D1" s="72"/>
      <c r="E1" s="72"/>
      <c r="F1" s="72"/>
      <c r="G1" s="72"/>
      <c r="H1" s="72"/>
      <c r="I1" s="72"/>
      <c r="J1" s="73"/>
    </row>
    <row r="2" spans="1:10" ht="15" customHeight="1" x14ac:dyDescent="0.2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ht="15" customHeight="1" x14ac:dyDescent="0.2">
      <c r="A3" s="22">
        <f>Inputs!B6+7</f>
        <v>44935</v>
      </c>
      <c r="C3" s="63"/>
      <c r="D3" s="63"/>
      <c r="E3" s="63"/>
      <c r="F3" s="63"/>
      <c r="G3" s="63"/>
      <c r="H3" s="63"/>
      <c r="I3" s="63"/>
      <c r="J3" s="63"/>
    </row>
    <row r="4" spans="1:10" ht="15" customHeight="1" x14ac:dyDescent="0.2">
      <c r="A4" s="60"/>
      <c r="B4" s="26"/>
      <c r="C4" s="16" t="s">
        <v>37</v>
      </c>
      <c r="D4" s="9"/>
      <c r="E4" s="16" t="s">
        <v>38</v>
      </c>
      <c r="F4" s="9"/>
      <c r="G4" s="16" t="s">
        <v>39</v>
      </c>
      <c r="H4" s="9"/>
      <c r="I4" s="16" t="s">
        <v>40</v>
      </c>
      <c r="J4" s="28"/>
    </row>
    <row r="5" spans="1:10" ht="15" customHeight="1" x14ac:dyDescent="0.2">
      <c r="A5" s="46" t="s">
        <v>25</v>
      </c>
      <c r="B5" s="46" t="s">
        <v>41</v>
      </c>
      <c r="C5" s="13">
        <f>IF((Inputs!B9="kg"),MROUND((Inputs!B13*0.8),2.5),MROUND((Inputs!B13*0.8),5))</f>
        <v>80</v>
      </c>
      <c r="D5" s="36" t="s">
        <v>51</v>
      </c>
      <c r="E5" s="48"/>
      <c r="F5" s="27"/>
      <c r="G5" s="48"/>
      <c r="H5" s="27"/>
      <c r="I5" s="48"/>
      <c r="J5" s="12"/>
    </row>
    <row r="6" spans="1:10" ht="16.5" customHeight="1" x14ac:dyDescent="0.2">
      <c r="A6" s="78" t="s">
        <v>52</v>
      </c>
      <c r="B6" s="76"/>
      <c r="C6" s="76"/>
      <c r="D6" s="76"/>
      <c r="E6" s="76"/>
      <c r="F6" s="76"/>
      <c r="G6" s="76"/>
      <c r="H6" s="76"/>
      <c r="I6" s="76"/>
      <c r="J6" s="77"/>
    </row>
    <row r="7" spans="1:10" ht="16.5" customHeight="1" x14ac:dyDescent="0.2">
      <c r="A7" s="78" t="s">
        <v>53</v>
      </c>
      <c r="B7" s="76"/>
      <c r="C7" s="76"/>
      <c r="D7" s="76"/>
      <c r="E7" s="76"/>
      <c r="F7" s="76"/>
      <c r="G7" s="76"/>
      <c r="H7" s="76"/>
      <c r="I7" s="76"/>
      <c r="J7" s="77"/>
    </row>
    <row r="8" spans="1:10" ht="16.5" customHeight="1" x14ac:dyDescent="0.2">
      <c r="A8" s="78" t="s">
        <v>54</v>
      </c>
      <c r="B8" s="76"/>
      <c r="C8" s="76"/>
      <c r="D8" s="76"/>
      <c r="E8" s="76"/>
      <c r="F8" s="76"/>
      <c r="G8" s="76"/>
      <c r="H8" s="76"/>
      <c r="I8" s="76"/>
      <c r="J8" s="77"/>
    </row>
    <row r="9" spans="1:10" ht="15" customHeight="1" x14ac:dyDescent="0.2">
      <c r="A9" s="47" t="s">
        <v>55</v>
      </c>
      <c r="B9" s="47" t="s">
        <v>41</v>
      </c>
      <c r="C9" s="56"/>
      <c r="D9" s="45" t="s">
        <v>46</v>
      </c>
      <c r="E9" s="56"/>
      <c r="F9" s="45" t="s">
        <v>46</v>
      </c>
      <c r="G9" s="56"/>
      <c r="H9" s="45" t="s">
        <v>46</v>
      </c>
      <c r="I9" s="35"/>
      <c r="J9" s="42"/>
    </row>
    <row r="10" spans="1:10" ht="15" customHeight="1" x14ac:dyDescent="0.2">
      <c r="A10" s="47" t="s">
        <v>43</v>
      </c>
      <c r="B10" s="47" t="s">
        <v>41</v>
      </c>
      <c r="C10" s="56"/>
      <c r="D10" s="45"/>
      <c r="E10" s="56"/>
      <c r="F10" s="45"/>
      <c r="G10" s="56"/>
      <c r="H10" s="83" t="s">
        <v>86</v>
      </c>
      <c r="I10" s="35"/>
      <c r="J10" s="42"/>
    </row>
    <row r="11" spans="1:10" ht="15" customHeight="1" x14ac:dyDescent="0.2">
      <c r="A11" s="5" t="s">
        <v>44</v>
      </c>
      <c r="B11" s="5" t="s">
        <v>41</v>
      </c>
      <c r="C11" s="19"/>
      <c r="D11" s="44"/>
      <c r="E11" s="19"/>
      <c r="F11" s="44"/>
      <c r="G11" s="19"/>
      <c r="H11" s="84" t="s">
        <v>86</v>
      </c>
      <c r="I11" s="14"/>
      <c r="J11" s="23"/>
    </row>
    <row r="12" spans="1:10" ht="15" customHeight="1" x14ac:dyDescent="0.2">
      <c r="A12" s="62"/>
      <c r="B12" s="62"/>
      <c r="C12" s="62"/>
      <c r="D12" s="62"/>
      <c r="E12" s="62"/>
      <c r="F12" s="62"/>
      <c r="G12" s="62"/>
      <c r="H12" s="62"/>
      <c r="I12" s="62"/>
      <c r="J12" s="62"/>
    </row>
    <row r="13" spans="1:10" ht="15" customHeight="1" x14ac:dyDescent="0.2">
      <c r="A13" s="22">
        <f>Inputs!B6+8</f>
        <v>44936</v>
      </c>
      <c r="C13" s="63"/>
      <c r="D13" s="63"/>
      <c r="E13" s="63"/>
      <c r="F13" s="63"/>
      <c r="G13" s="63"/>
      <c r="H13" s="63"/>
      <c r="I13" s="63"/>
      <c r="J13" s="63"/>
    </row>
    <row r="14" spans="1:10" ht="15" customHeight="1" x14ac:dyDescent="0.2">
      <c r="A14" s="63"/>
      <c r="B14" s="26"/>
      <c r="C14" s="16" t="s">
        <v>37</v>
      </c>
      <c r="D14" s="9"/>
      <c r="E14" s="16" t="s">
        <v>38</v>
      </c>
      <c r="F14" s="9"/>
      <c r="G14" s="16" t="s">
        <v>39</v>
      </c>
      <c r="H14" s="9"/>
      <c r="I14" s="16" t="s">
        <v>40</v>
      </c>
      <c r="J14" s="9"/>
    </row>
    <row r="15" spans="1:10" ht="15" customHeight="1" x14ac:dyDescent="0.2">
      <c r="A15" s="46" t="s">
        <v>24</v>
      </c>
      <c r="B15" s="46" t="s">
        <v>41</v>
      </c>
      <c r="C15" s="13">
        <f>IF((Inputs!B9="kg"),MROUND((Inputs!B12*0.725),2.5),MROUND((Inputs!B12*0.725),5))</f>
        <v>72.5</v>
      </c>
      <c r="D15" s="36" t="s">
        <v>45</v>
      </c>
      <c r="E15" s="13">
        <f>IF((Inputs!B9="kg"),MROUND((Inputs!B12*0.775),2.5),MROUND((Inputs!B12*0.775),5))</f>
        <v>77.5</v>
      </c>
      <c r="F15" s="36" t="s">
        <v>46</v>
      </c>
      <c r="G15" s="13">
        <f>IF((Inputs!B9="kg"),(MROUND((Inputs!B12*0.8),2.5)+2.5),(MROUND((Inputs!B12*0.8),5)+5))</f>
        <v>82.5</v>
      </c>
      <c r="H15" s="36" t="s">
        <v>56</v>
      </c>
      <c r="I15" s="48"/>
      <c r="J15" s="27"/>
    </row>
    <row r="16" spans="1:10" ht="15" customHeight="1" x14ac:dyDescent="0.2">
      <c r="A16" s="47" t="str">
        <f>Inputs!B17</f>
        <v>Dumbbell Row</v>
      </c>
      <c r="B16" s="47" t="s">
        <v>41</v>
      </c>
      <c r="C16" s="56"/>
      <c r="D16" s="45" t="s">
        <v>45</v>
      </c>
      <c r="E16" s="56"/>
      <c r="F16" s="45" t="s">
        <v>46</v>
      </c>
      <c r="G16" s="56"/>
      <c r="H16" s="45" t="s">
        <v>46</v>
      </c>
      <c r="I16" s="35"/>
      <c r="J16" s="41"/>
    </row>
    <row r="17" spans="1:10" ht="15" customHeight="1" x14ac:dyDescent="0.2">
      <c r="A17" s="47" t="str">
        <f>Inputs!B18</f>
        <v>Standing Dumbbell OHP</v>
      </c>
      <c r="B17" s="47" t="s">
        <v>41</v>
      </c>
      <c r="C17" s="56"/>
      <c r="D17" s="45" t="s">
        <v>45</v>
      </c>
      <c r="E17" s="56"/>
      <c r="F17" s="45" t="s">
        <v>46</v>
      </c>
      <c r="G17" s="56"/>
      <c r="H17" s="45" t="s">
        <v>42</v>
      </c>
      <c r="I17" s="35"/>
      <c r="J17" s="41"/>
    </row>
    <row r="18" spans="1:10" ht="15" customHeight="1" x14ac:dyDescent="0.2">
      <c r="A18" s="47" t="str">
        <f>Inputs!B19</f>
        <v>Weighted Pull-up</v>
      </c>
      <c r="B18" s="47" t="s">
        <v>41</v>
      </c>
      <c r="C18" s="56"/>
      <c r="D18" s="45" t="s">
        <v>45</v>
      </c>
      <c r="E18" s="56"/>
      <c r="F18" s="45" t="s">
        <v>46</v>
      </c>
      <c r="G18" s="56"/>
      <c r="H18" s="45" t="s">
        <v>42</v>
      </c>
      <c r="I18" s="35"/>
      <c r="J18" s="41"/>
    </row>
    <row r="19" spans="1:10" ht="15" customHeight="1" x14ac:dyDescent="0.2">
      <c r="A19" s="47" t="s">
        <v>43</v>
      </c>
      <c r="B19" s="47" t="s">
        <v>41</v>
      </c>
      <c r="C19" s="56"/>
      <c r="D19" s="45" t="s">
        <v>48</v>
      </c>
      <c r="E19" s="56"/>
      <c r="F19" s="45" t="s">
        <v>48</v>
      </c>
      <c r="G19" s="56"/>
      <c r="H19" s="45" t="s">
        <v>48</v>
      </c>
      <c r="I19" s="35"/>
      <c r="J19" s="41" t="s">
        <v>48</v>
      </c>
    </row>
    <row r="20" spans="1:10" ht="15" customHeight="1" x14ac:dyDescent="0.2">
      <c r="A20" s="5" t="s">
        <v>44</v>
      </c>
      <c r="B20" s="5" t="s">
        <v>41</v>
      </c>
      <c r="C20" s="19"/>
      <c r="D20" s="44" t="s">
        <v>48</v>
      </c>
      <c r="E20" s="19"/>
      <c r="F20" s="44" t="s">
        <v>48</v>
      </c>
      <c r="G20" s="19"/>
      <c r="H20" s="44" t="s">
        <v>48</v>
      </c>
      <c r="I20" s="14"/>
      <c r="J20" s="53" t="s">
        <v>48</v>
      </c>
    </row>
    <row r="21" spans="1:10" ht="15" customHeight="1" x14ac:dyDescent="0.2">
      <c r="A21" s="62"/>
      <c r="B21" s="62"/>
      <c r="C21" s="62"/>
      <c r="D21" s="62"/>
      <c r="E21" s="62"/>
      <c r="F21" s="62"/>
      <c r="G21" s="62"/>
      <c r="H21" s="62"/>
      <c r="I21" s="62"/>
      <c r="J21" s="62"/>
    </row>
    <row r="22" spans="1:10" ht="15" customHeight="1" x14ac:dyDescent="0.2">
      <c r="A22" s="22">
        <f>Inputs!B6+10</f>
        <v>44938</v>
      </c>
      <c r="C22" s="63"/>
      <c r="D22" s="63"/>
      <c r="E22" s="63"/>
      <c r="F22" s="63"/>
      <c r="G22" s="63"/>
      <c r="H22" s="63"/>
      <c r="I22" s="63"/>
      <c r="J22" s="63"/>
    </row>
    <row r="23" spans="1:10" ht="15" customHeight="1" x14ac:dyDescent="0.2">
      <c r="A23" s="60"/>
      <c r="B23" s="26"/>
      <c r="C23" s="16" t="s">
        <v>37</v>
      </c>
      <c r="D23" s="9"/>
      <c r="E23" s="16" t="s">
        <v>38</v>
      </c>
      <c r="F23" s="9"/>
      <c r="G23" s="16" t="s">
        <v>39</v>
      </c>
      <c r="H23" s="9"/>
      <c r="I23" s="16" t="s">
        <v>40</v>
      </c>
      <c r="J23" s="9"/>
    </row>
    <row r="24" spans="1:10" ht="15" customHeight="1" x14ac:dyDescent="0.2">
      <c r="A24" s="46" t="s">
        <v>25</v>
      </c>
      <c r="B24" s="46" t="s">
        <v>41</v>
      </c>
      <c r="C24" s="13">
        <f>IF((Inputs!B9="kg"),(MROUND((Inputs!B13*0.8),2.5)+2.5),(MROUND((Inputs!B13*0.8),5)+5))</f>
        <v>82.5</v>
      </c>
      <c r="D24" s="36" t="s">
        <v>51</v>
      </c>
      <c r="E24" s="48"/>
      <c r="F24" s="27"/>
      <c r="G24" s="48"/>
      <c r="H24" s="27"/>
      <c r="I24" s="48"/>
      <c r="J24" s="27"/>
    </row>
    <row r="25" spans="1:10" ht="18" customHeight="1" x14ac:dyDescent="0.2">
      <c r="A25" s="75" t="s">
        <v>57</v>
      </c>
      <c r="B25" s="76"/>
      <c r="C25" s="76"/>
      <c r="D25" s="76"/>
      <c r="E25" s="76"/>
      <c r="F25" s="76"/>
      <c r="G25" s="76"/>
      <c r="H25" s="76"/>
      <c r="I25" s="76"/>
      <c r="J25" s="77"/>
    </row>
    <row r="26" spans="1:10" ht="18" customHeight="1" x14ac:dyDescent="0.2">
      <c r="A26" s="75" t="s">
        <v>58</v>
      </c>
      <c r="B26" s="76"/>
      <c r="C26" s="76"/>
      <c r="D26" s="76"/>
      <c r="E26" s="76"/>
      <c r="F26" s="76"/>
      <c r="G26" s="76"/>
      <c r="H26" s="76"/>
      <c r="I26" s="76"/>
      <c r="J26" s="77"/>
    </row>
    <row r="27" spans="1:10" ht="18" customHeight="1" x14ac:dyDescent="0.2">
      <c r="A27" s="75" t="s">
        <v>59</v>
      </c>
      <c r="B27" s="76"/>
      <c r="C27" s="76"/>
      <c r="D27" s="76"/>
      <c r="E27" s="76"/>
      <c r="F27" s="76"/>
      <c r="G27" s="76"/>
      <c r="H27" s="76"/>
      <c r="I27" s="76"/>
      <c r="J27" s="77"/>
    </row>
    <row r="28" spans="1:10" ht="18" customHeight="1" x14ac:dyDescent="0.2">
      <c r="A28" s="75" t="s">
        <v>60</v>
      </c>
      <c r="B28" s="76"/>
      <c r="C28" s="76"/>
      <c r="D28" s="76"/>
      <c r="E28" s="76"/>
      <c r="F28" s="76"/>
      <c r="G28" s="76"/>
      <c r="H28" s="76"/>
      <c r="I28" s="76"/>
      <c r="J28" s="77"/>
    </row>
    <row r="29" spans="1:10" ht="18" customHeight="1" x14ac:dyDescent="0.2">
      <c r="A29" s="75" t="s">
        <v>61</v>
      </c>
      <c r="B29" s="76"/>
      <c r="C29" s="76"/>
      <c r="D29" s="76"/>
      <c r="E29" s="76"/>
      <c r="F29" s="76"/>
      <c r="G29" s="76"/>
      <c r="H29" s="76"/>
      <c r="I29" s="76"/>
      <c r="J29" s="77"/>
    </row>
    <row r="30" spans="1:10" ht="15" customHeight="1" x14ac:dyDescent="0.2">
      <c r="A30" s="47" t="s">
        <v>55</v>
      </c>
      <c r="B30" s="47" t="s">
        <v>41</v>
      </c>
      <c r="C30" s="56"/>
      <c r="D30" s="45" t="s">
        <v>46</v>
      </c>
      <c r="E30" s="56"/>
      <c r="F30" s="45" t="s">
        <v>46</v>
      </c>
      <c r="G30" s="56"/>
      <c r="H30" s="45" t="s">
        <v>46</v>
      </c>
      <c r="I30" s="35"/>
      <c r="J30" s="41"/>
    </row>
    <row r="31" spans="1:10" ht="15" customHeight="1" x14ac:dyDescent="0.2">
      <c r="A31" s="47" t="s">
        <v>43</v>
      </c>
      <c r="B31" s="47" t="s">
        <v>41</v>
      </c>
      <c r="C31" s="56"/>
      <c r="D31" s="45"/>
      <c r="E31" s="56"/>
      <c r="F31" s="45"/>
      <c r="G31" s="56"/>
      <c r="H31" s="83" t="s">
        <v>86</v>
      </c>
      <c r="I31" s="35"/>
      <c r="J31" s="41"/>
    </row>
    <row r="32" spans="1:10" ht="15" customHeight="1" x14ac:dyDescent="0.2">
      <c r="A32" s="5" t="s">
        <v>44</v>
      </c>
      <c r="B32" s="5" t="s">
        <v>41</v>
      </c>
      <c r="C32" s="19"/>
      <c r="D32" s="44"/>
      <c r="E32" s="19"/>
      <c r="F32" s="44"/>
      <c r="G32" s="19"/>
      <c r="H32" s="84" t="s">
        <v>86</v>
      </c>
      <c r="I32" s="14"/>
      <c r="J32" s="53"/>
    </row>
    <row r="33" spans="1:10" ht="15" customHeight="1" x14ac:dyDescent="0.2">
      <c r="A33" s="62"/>
      <c r="B33" s="62"/>
      <c r="C33" s="62"/>
      <c r="D33" s="62"/>
      <c r="E33" s="62"/>
      <c r="F33" s="62"/>
      <c r="G33" s="62"/>
      <c r="H33" s="62"/>
      <c r="I33" s="62"/>
      <c r="J33" s="62"/>
    </row>
    <row r="34" spans="1:10" ht="15" customHeight="1" x14ac:dyDescent="0.2">
      <c r="A34" s="22">
        <f>Inputs!B6+11</f>
        <v>44939</v>
      </c>
      <c r="C34" s="63"/>
      <c r="D34" s="63"/>
      <c r="E34" s="63"/>
      <c r="F34" s="63"/>
      <c r="G34" s="63"/>
      <c r="H34" s="63"/>
      <c r="I34" s="63"/>
      <c r="J34" s="63"/>
    </row>
    <row r="35" spans="1:10" ht="15" customHeight="1" x14ac:dyDescent="0.2">
      <c r="A35" s="63"/>
      <c r="B35" s="26"/>
      <c r="C35" s="16" t="s">
        <v>37</v>
      </c>
      <c r="D35" s="9"/>
      <c r="E35" s="16" t="s">
        <v>38</v>
      </c>
      <c r="F35" s="9"/>
      <c r="G35" s="16" t="s">
        <v>39</v>
      </c>
      <c r="H35" s="9"/>
      <c r="I35" s="16" t="s">
        <v>40</v>
      </c>
      <c r="J35" s="9"/>
    </row>
    <row r="36" spans="1:10" ht="15" customHeight="1" x14ac:dyDescent="0.2">
      <c r="A36" s="46" t="s">
        <v>24</v>
      </c>
      <c r="B36" s="46" t="s">
        <v>41</v>
      </c>
      <c r="C36" s="13">
        <f>IF((Inputs!B9="kg"),MROUND((Inputs!B12*0.725),2.5),MROUND((Inputs!B12*0.725),5))</f>
        <v>72.5</v>
      </c>
      <c r="D36" s="36" t="s">
        <v>45</v>
      </c>
      <c r="E36" s="13">
        <f>IF((Inputs!B9="kg"),MROUND((Inputs!B12*0.775),2.5),MROUND((Inputs!B12*0.775),5))</f>
        <v>77.5</v>
      </c>
      <c r="F36" s="36" t="s">
        <v>46</v>
      </c>
      <c r="G36" s="13">
        <f>IF((Inputs!B9="kg"),(MROUND((Inputs!B12*0.8),2.5)+2.5),(MROUND((Inputs!B12*0.8),5)+5))</f>
        <v>82.5</v>
      </c>
      <c r="H36" s="36" t="s">
        <v>56</v>
      </c>
      <c r="I36" s="48"/>
      <c r="J36" s="27"/>
    </row>
    <row r="37" spans="1:10" ht="15" customHeight="1" x14ac:dyDescent="0.2">
      <c r="A37" s="47" t="str">
        <f>Inputs!B17</f>
        <v>Dumbbell Row</v>
      </c>
      <c r="B37" s="47" t="s">
        <v>41</v>
      </c>
      <c r="C37" s="56"/>
      <c r="D37" s="45" t="s">
        <v>45</v>
      </c>
      <c r="E37" s="56"/>
      <c r="F37" s="45" t="s">
        <v>46</v>
      </c>
      <c r="G37" s="56"/>
      <c r="H37" s="45" t="s">
        <v>46</v>
      </c>
      <c r="I37" s="35"/>
      <c r="J37" s="41"/>
    </row>
    <row r="38" spans="1:10" ht="15" customHeight="1" x14ac:dyDescent="0.2">
      <c r="A38" s="47" t="str">
        <f>Inputs!B18</f>
        <v>Standing Dumbbell OHP</v>
      </c>
      <c r="B38" s="47" t="s">
        <v>41</v>
      </c>
      <c r="C38" s="56"/>
      <c r="D38" s="45" t="s">
        <v>45</v>
      </c>
      <c r="E38" s="56"/>
      <c r="F38" s="45" t="s">
        <v>46</v>
      </c>
      <c r="G38" s="56"/>
      <c r="H38" s="45" t="s">
        <v>42</v>
      </c>
      <c r="I38" s="35"/>
      <c r="J38" s="41"/>
    </row>
    <row r="39" spans="1:10" ht="15" customHeight="1" x14ac:dyDescent="0.2">
      <c r="A39" s="47" t="str">
        <f>Inputs!B19</f>
        <v>Weighted Pull-up</v>
      </c>
      <c r="B39" s="47" t="s">
        <v>41</v>
      </c>
      <c r="C39" s="56"/>
      <c r="D39" s="45" t="s">
        <v>45</v>
      </c>
      <c r="E39" s="56"/>
      <c r="F39" s="45" t="s">
        <v>46</v>
      </c>
      <c r="G39" s="56"/>
      <c r="H39" s="45" t="s">
        <v>42</v>
      </c>
      <c r="I39" s="35"/>
      <c r="J39" s="41"/>
    </row>
    <row r="40" spans="1:10" ht="15" customHeight="1" x14ac:dyDescent="0.2">
      <c r="A40" s="47" t="s">
        <v>43</v>
      </c>
      <c r="B40" s="47" t="s">
        <v>41</v>
      </c>
      <c r="C40" s="56"/>
      <c r="D40" s="45" t="s">
        <v>48</v>
      </c>
      <c r="E40" s="56"/>
      <c r="F40" s="45" t="s">
        <v>48</v>
      </c>
      <c r="G40" s="56"/>
      <c r="H40" s="45" t="s">
        <v>48</v>
      </c>
      <c r="I40" s="35"/>
      <c r="J40" s="41" t="s">
        <v>48</v>
      </c>
    </row>
    <row r="41" spans="1:10" ht="15" customHeight="1" x14ac:dyDescent="0.2">
      <c r="A41" s="5" t="s">
        <v>44</v>
      </c>
      <c r="B41" s="5" t="s">
        <v>41</v>
      </c>
      <c r="C41" s="19"/>
      <c r="D41" s="44" t="s">
        <v>48</v>
      </c>
      <c r="E41" s="19"/>
      <c r="F41" s="44" t="s">
        <v>48</v>
      </c>
      <c r="G41" s="19"/>
      <c r="H41" s="44" t="s">
        <v>48</v>
      </c>
      <c r="I41" s="14"/>
      <c r="J41" s="53" t="s">
        <v>48</v>
      </c>
    </row>
    <row r="42" spans="1:10" ht="15" customHeight="1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</row>
    <row r="43" spans="1:10" ht="15" customHeight="1" x14ac:dyDescent="0.2">
      <c r="A43" s="22">
        <f>A34+2</f>
        <v>44941</v>
      </c>
      <c r="C43" s="63"/>
      <c r="D43" s="63"/>
      <c r="E43" s="63"/>
      <c r="F43" s="63"/>
      <c r="G43" s="63"/>
      <c r="H43" s="63"/>
      <c r="I43" s="63"/>
      <c r="J43" s="63"/>
    </row>
    <row r="44" spans="1:10" ht="15" customHeight="1" x14ac:dyDescent="0.2">
      <c r="A44" s="63"/>
      <c r="B44" s="26"/>
      <c r="C44" s="16" t="s">
        <v>37</v>
      </c>
      <c r="D44" s="9"/>
      <c r="E44" s="16" t="s">
        <v>38</v>
      </c>
      <c r="F44" s="9"/>
      <c r="G44" s="16" t="s">
        <v>39</v>
      </c>
      <c r="H44" s="9"/>
      <c r="I44" s="16" t="s">
        <v>40</v>
      </c>
      <c r="J44" s="9"/>
    </row>
    <row r="45" spans="1:10" ht="15" customHeight="1" x14ac:dyDescent="0.2">
      <c r="A45" s="46" t="s">
        <v>24</v>
      </c>
      <c r="B45" s="46" t="s">
        <v>41</v>
      </c>
      <c r="C45" s="13">
        <f>IF((Inputs!B9="kg"),(MROUND((Inputs!B12*0.8),2.5)-2.5),(MROUND((Inputs!B12*0.8),5)-5))</f>
        <v>77.5</v>
      </c>
      <c r="D45" s="36" t="s">
        <v>49</v>
      </c>
      <c r="E45" s="48"/>
      <c r="F45" s="27"/>
      <c r="G45" s="48"/>
      <c r="H45" s="27"/>
      <c r="I45" s="48"/>
      <c r="J45" s="27"/>
    </row>
    <row r="46" spans="1:10" ht="15" customHeight="1" x14ac:dyDescent="0.2">
      <c r="A46" s="47" t="str">
        <f>Inputs!B17</f>
        <v>Dumbbell Row</v>
      </c>
      <c r="B46" s="47" t="s">
        <v>41</v>
      </c>
      <c r="C46" s="56"/>
      <c r="D46" s="45" t="s">
        <v>45</v>
      </c>
      <c r="E46" s="56"/>
      <c r="F46" s="45" t="s">
        <v>46</v>
      </c>
      <c r="G46" s="56"/>
      <c r="H46" s="45" t="s">
        <v>46</v>
      </c>
      <c r="I46" s="35"/>
      <c r="J46" s="41"/>
    </row>
    <row r="47" spans="1:10" ht="15" customHeight="1" x14ac:dyDescent="0.2">
      <c r="A47" s="47" t="str">
        <f>Inputs!B18</f>
        <v>Standing Dumbbell OHP</v>
      </c>
      <c r="B47" s="47" t="s">
        <v>41</v>
      </c>
      <c r="C47" s="56"/>
      <c r="D47" s="45" t="s">
        <v>45</v>
      </c>
      <c r="E47" s="56"/>
      <c r="F47" s="45" t="s">
        <v>46</v>
      </c>
      <c r="G47" s="56"/>
      <c r="H47" s="45" t="s">
        <v>42</v>
      </c>
      <c r="I47" s="35"/>
      <c r="J47" s="41"/>
    </row>
    <row r="48" spans="1:10" ht="15" customHeight="1" x14ac:dyDescent="0.2">
      <c r="A48" s="47" t="str">
        <f>Inputs!B19</f>
        <v>Weighted Pull-up</v>
      </c>
      <c r="B48" s="47" t="s">
        <v>41</v>
      </c>
      <c r="C48" s="56"/>
      <c r="D48" s="45" t="s">
        <v>45</v>
      </c>
      <c r="E48" s="56"/>
      <c r="F48" s="45" t="s">
        <v>46</v>
      </c>
      <c r="G48" s="56"/>
      <c r="H48" s="45" t="s">
        <v>42</v>
      </c>
      <c r="I48" s="35"/>
      <c r="J48" s="41"/>
    </row>
    <row r="49" spans="1:10" ht="15" customHeight="1" x14ac:dyDescent="0.2">
      <c r="A49" s="47" t="s">
        <v>43</v>
      </c>
      <c r="B49" s="47" t="s">
        <v>41</v>
      </c>
      <c r="C49" s="56"/>
      <c r="D49" s="45" t="s">
        <v>48</v>
      </c>
      <c r="E49" s="56"/>
      <c r="F49" s="45" t="s">
        <v>48</v>
      </c>
      <c r="G49" s="56"/>
      <c r="H49" s="45" t="s">
        <v>48</v>
      </c>
      <c r="I49" s="35"/>
      <c r="J49" s="41" t="s">
        <v>48</v>
      </c>
    </row>
    <row r="50" spans="1:10" ht="15" customHeight="1" x14ac:dyDescent="0.2">
      <c r="A50" s="5" t="s">
        <v>44</v>
      </c>
      <c r="B50" s="5" t="s">
        <v>41</v>
      </c>
      <c r="C50" s="19"/>
      <c r="D50" s="44" t="s">
        <v>48</v>
      </c>
      <c r="E50" s="19"/>
      <c r="F50" s="44" t="s">
        <v>48</v>
      </c>
      <c r="G50" s="19"/>
      <c r="H50" s="44" t="s">
        <v>48</v>
      </c>
      <c r="I50" s="14"/>
      <c r="J50" s="53" t="s">
        <v>48</v>
      </c>
    </row>
  </sheetData>
  <mergeCells count="9">
    <mergeCell ref="A26:J26"/>
    <mergeCell ref="A27:J27"/>
    <mergeCell ref="A28:J28"/>
    <mergeCell ref="A29:J29"/>
    <mergeCell ref="A1:J1"/>
    <mergeCell ref="A6:J6"/>
    <mergeCell ref="A7:J7"/>
    <mergeCell ref="A8:J8"/>
    <mergeCell ref="A25:J2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selection sqref="A1:J1"/>
    </sheetView>
  </sheetViews>
  <sheetFormatPr defaultColWidth="10.42578125" defaultRowHeight="17.25" customHeight="1" x14ac:dyDescent="0.2"/>
  <cols>
    <col min="1" max="1" width="29.28515625" style="37" customWidth="1"/>
    <col min="2" max="2" width="12.140625" style="37" customWidth="1"/>
    <col min="3" max="10" width="6.42578125" style="37" customWidth="1"/>
  </cols>
  <sheetData>
    <row r="1" spans="1:10" ht="24.75" customHeight="1" x14ac:dyDescent="0.2">
      <c r="A1" s="71" t="s">
        <v>62</v>
      </c>
      <c r="B1" s="72"/>
      <c r="C1" s="72"/>
      <c r="D1" s="72"/>
      <c r="E1" s="72"/>
      <c r="F1" s="72"/>
      <c r="G1" s="72"/>
      <c r="H1" s="72"/>
      <c r="I1" s="72"/>
      <c r="J1" s="73"/>
    </row>
    <row r="2" spans="1:10" ht="15" customHeight="1" x14ac:dyDescent="0.2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ht="15" customHeight="1" x14ac:dyDescent="0.2">
      <c r="A3" s="22">
        <f>Inputs!B6+14</f>
        <v>44942</v>
      </c>
      <c r="C3" s="63"/>
      <c r="D3" s="63"/>
      <c r="E3" s="63"/>
      <c r="F3" s="63"/>
      <c r="G3" s="63"/>
      <c r="H3" s="63"/>
      <c r="I3" s="63"/>
      <c r="J3" s="63"/>
    </row>
    <row r="4" spans="1:10" ht="15" customHeight="1" x14ac:dyDescent="0.2">
      <c r="A4" s="60"/>
      <c r="B4" s="26"/>
      <c r="C4" s="16" t="s">
        <v>37</v>
      </c>
      <c r="D4" s="9"/>
      <c r="E4" s="16" t="s">
        <v>38</v>
      </c>
      <c r="F4" s="9"/>
      <c r="G4" s="16" t="s">
        <v>39</v>
      </c>
      <c r="H4" s="9"/>
      <c r="I4" s="16" t="s">
        <v>40</v>
      </c>
      <c r="J4" s="9"/>
    </row>
    <row r="5" spans="1:10" ht="15" customHeight="1" x14ac:dyDescent="0.2">
      <c r="A5" s="46" t="s">
        <v>25</v>
      </c>
      <c r="B5" s="46" t="s">
        <v>41</v>
      </c>
      <c r="C5" s="13">
        <f>IF((Inputs!B9="kg"),(MROUND((Inputs!B13*0.85),2.5)+2.5),(MROUND((Inputs!B13*0.85),5)+5))</f>
        <v>87.5</v>
      </c>
      <c r="D5" s="36" t="s">
        <v>63</v>
      </c>
      <c r="E5" s="13">
        <f>IF((Inputs!B9="kg"),(MROUND((Inputs!B13*0.85),2.5)+2.5),(MROUND((Inputs!B13*0.85),5)+5))</f>
        <v>87.5</v>
      </c>
      <c r="F5" s="36" t="s">
        <v>63</v>
      </c>
      <c r="G5" s="13">
        <f>IF((Inputs!B9="kg"),(MROUND((Inputs!B13*0.85),2.5)+2.5),(MROUND((Inputs!B13*0.85),5)+5))</f>
        <v>87.5</v>
      </c>
      <c r="H5" s="36" t="s">
        <v>63</v>
      </c>
      <c r="I5" s="48"/>
      <c r="J5" s="27"/>
    </row>
    <row r="6" spans="1:10" ht="15" customHeight="1" x14ac:dyDescent="0.2">
      <c r="A6" s="47" t="s">
        <v>26</v>
      </c>
      <c r="B6" s="47" t="s">
        <v>41</v>
      </c>
      <c r="C6" s="56">
        <f>IF((Inputs!B9="kg"),MROUND((Inputs!B14*0.875),2.5),MROUND((Inputs!B14*0.875),5))</f>
        <v>525</v>
      </c>
      <c r="D6" s="45" t="s">
        <v>64</v>
      </c>
      <c r="E6" s="56">
        <f>IF((Inputs!B9="kg"),MROUND((Inputs!B14*0.875),2.5),MROUND((Inputs!B14*0.875),5))</f>
        <v>525</v>
      </c>
      <c r="F6" s="45" t="s">
        <v>64</v>
      </c>
      <c r="G6" s="35"/>
      <c r="H6" s="41"/>
      <c r="I6" s="35"/>
      <c r="J6" s="41"/>
    </row>
    <row r="7" spans="1:10" ht="15" customHeight="1" x14ac:dyDescent="0.2">
      <c r="A7" s="5" t="s">
        <v>65</v>
      </c>
      <c r="B7" s="64"/>
      <c r="C7" s="14"/>
      <c r="D7" s="53"/>
      <c r="E7" s="14"/>
      <c r="F7" s="53"/>
      <c r="G7" s="14"/>
      <c r="H7" s="53"/>
      <c r="I7" s="14"/>
      <c r="J7" s="53"/>
    </row>
    <row r="8" spans="1:10" ht="15" customHeight="1" x14ac:dyDescent="0.2">
      <c r="A8" s="62"/>
      <c r="B8" s="62"/>
      <c r="C8" s="62"/>
      <c r="D8" s="62"/>
      <c r="E8" s="62"/>
      <c r="F8" s="62"/>
      <c r="G8" s="62"/>
      <c r="H8" s="62"/>
      <c r="I8" s="62"/>
      <c r="J8" s="62"/>
    </row>
    <row r="9" spans="1:10" ht="15" customHeight="1" x14ac:dyDescent="0.2">
      <c r="A9" s="22">
        <f>A3+2</f>
        <v>44944</v>
      </c>
      <c r="C9" s="63"/>
      <c r="D9" s="63"/>
      <c r="E9" s="63"/>
      <c r="F9" s="63"/>
      <c r="G9" s="63"/>
      <c r="H9" s="63"/>
      <c r="I9" s="63"/>
      <c r="J9" s="63"/>
    </row>
    <row r="10" spans="1:10" ht="15" customHeight="1" x14ac:dyDescent="0.2">
      <c r="A10" s="63"/>
      <c r="B10" s="26"/>
      <c r="C10" s="16" t="s">
        <v>37</v>
      </c>
      <c r="D10" s="9"/>
      <c r="E10" s="16" t="s">
        <v>38</v>
      </c>
      <c r="F10" s="9"/>
      <c r="G10" s="16" t="s">
        <v>39</v>
      </c>
      <c r="H10" s="9"/>
      <c r="I10" s="16" t="s">
        <v>40</v>
      </c>
      <c r="J10" s="9"/>
    </row>
    <row r="11" spans="1:10" ht="15" customHeight="1" x14ac:dyDescent="0.2">
      <c r="A11" s="46" t="s">
        <v>24</v>
      </c>
      <c r="B11" s="46" t="s">
        <v>41</v>
      </c>
      <c r="C11" s="13">
        <f>IF((Inputs!B9="kg"),MROUND((Inputs!B12*0.85),2.5),MROUND((Inputs!B12*0.85),5))</f>
        <v>85</v>
      </c>
      <c r="D11" s="36" t="s">
        <v>63</v>
      </c>
      <c r="E11" s="13">
        <f>IF((Inputs!B9="kg"),MROUND((Inputs!B12*0.85),2.5),MROUND((Inputs!B12*0.85),5))</f>
        <v>85</v>
      </c>
      <c r="F11" s="36" t="s">
        <v>63</v>
      </c>
      <c r="G11" s="13">
        <f>IF((Inputs!B9="kg"),MROUND((Inputs!B12*0.85),2.5),MROUND((Inputs!B12*0.85),5))</f>
        <v>85</v>
      </c>
      <c r="H11" s="36" t="s">
        <v>63</v>
      </c>
      <c r="I11" s="48"/>
      <c r="J11" s="27"/>
    </row>
    <row r="12" spans="1:10" ht="15" customHeight="1" x14ac:dyDescent="0.2">
      <c r="A12" s="47" t="str">
        <f>Inputs!B17</f>
        <v>Dumbbell Row</v>
      </c>
      <c r="B12" s="47" t="s">
        <v>41</v>
      </c>
      <c r="C12" s="56"/>
      <c r="D12" s="45" t="s">
        <v>42</v>
      </c>
      <c r="E12" s="56"/>
      <c r="F12" s="45" t="s">
        <v>42</v>
      </c>
      <c r="G12" s="56"/>
      <c r="H12" s="45" t="s">
        <v>42</v>
      </c>
      <c r="I12" s="35"/>
      <c r="J12" s="41"/>
    </row>
    <row r="13" spans="1:10" ht="15" customHeight="1" x14ac:dyDescent="0.2">
      <c r="A13" s="47" t="str">
        <f>Inputs!B18</f>
        <v>Standing Dumbbell OHP</v>
      </c>
      <c r="B13" s="47" t="s">
        <v>41</v>
      </c>
      <c r="C13" s="56"/>
      <c r="D13" s="45" t="s">
        <v>42</v>
      </c>
      <c r="E13" s="56"/>
      <c r="F13" s="45" t="s">
        <v>42</v>
      </c>
      <c r="G13" s="56"/>
      <c r="H13" s="45" t="s">
        <v>42</v>
      </c>
      <c r="I13" s="35"/>
      <c r="J13" s="41"/>
    </row>
    <row r="14" spans="1:10" ht="15" customHeight="1" x14ac:dyDescent="0.2">
      <c r="A14" s="47" t="str">
        <f>Inputs!B19</f>
        <v>Weighted Pull-up</v>
      </c>
      <c r="B14" s="47" t="s">
        <v>41</v>
      </c>
      <c r="C14" s="56"/>
      <c r="D14" s="45" t="s">
        <v>42</v>
      </c>
      <c r="E14" s="56"/>
      <c r="F14" s="45" t="s">
        <v>42</v>
      </c>
      <c r="G14" s="56"/>
      <c r="H14" s="45" t="s">
        <v>42</v>
      </c>
      <c r="I14" s="35"/>
      <c r="J14" s="41"/>
    </row>
    <row r="15" spans="1:10" ht="15" customHeight="1" x14ac:dyDescent="0.2">
      <c r="A15" s="5" t="s">
        <v>66</v>
      </c>
      <c r="B15" s="64"/>
      <c r="C15" s="14"/>
      <c r="D15" s="53"/>
      <c r="E15" s="14"/>
      <c r="F15" s="53"/>
      <c r="G15" s="14"/>
      <c r="H15" s="53"/>
      <c r="I15" s="14"/>
      <c r="J15" s="53"/>
    </row>
    <row r="16" spans="1:10" ht="15" customHeight="1" x14ac:dyDescent="0.2">
      <c r="A16" s="62"/>
      <c r="B16" s="62"/>
      <c r="C16" s="62"/>
      <c r="D16" s="62"/>
      <c r="E16" s="62"/>
      <c r="F16" s="62"/>
      <c r="G16" s="62"/>
      <c r="H16" s="62"/>
      <c r="I16" s="62"/>
      <c r="J16" s="62"/>
    </row>
    <row r="17" spans="1:10" ht="15" customHeight="1" x14ac:dyDescent="0.2">
      <c r="A17" s="22">
        <f>A9+2</f>
        <v>44946</v>
      </c>
      <c r="C17" s="33"/>
      <c r="D17" s="33"/>
      <c r="E17" s="33"/>
      <c r="F17" s="33"/>
      <c r="G17" s="33"/>
      <c r="H17" s="33"/>
      <c r="I17" s="33"/>
      <c r="J17" s="33"/>
    </row>
    <row r="18" spans="1:10" ht="15" customHeight="1" x14ac:dyDescent="0.2">
      <c r="A18" s="60"/>
      <c r="B18" s="26"/>
      <c r="C18" s="16" t="s">
        <v>37</v>
      </c>
      <c r="D18" s="9"/>
      <c r="E18" s="16" t="s">
        <v>38</v>
      </c>
      <c r="F18" s="9"/>
      <c r="G18" s="16" t="s">
        <v>39</v>
      </c>
      <c r="H18" s="9"/>
      <c r="I18" s="16" t="s">
        <v>40</v>
      </c>
      <c r="J18" s="9"/>
    </row>
    <row r="19" spans="1:10" ht="15" customHeight="1" x14ac:dyDescent="0.2">
      <c r="A19" s="46" t="s">
        <v>25</v>
      </c>
      <c r="B19" s="46" t="s">
        <v>41</v>
      </c>
      <c r="C19" s="13">
        <f>IF((Inputs!B9="kg"),(MROUND(((Inputs!B13*0.85)+2.5),2.5)+2.5),(MROUND(((Inputs!B13*0.85)+5),5)+5))</f>
        <v>90</v>
      </c>
      <c r="D19" s="36" t="s">
        <v>63</v>
      </c>
      <c r="E19" s="48"/>
      <c r="F19" s="27"/>
      <c r="G19" s="48"/>
      <c r="H19" s="27"/>
      <c r="I19" s="48"/>
      <c r="J19" s="27"/>
    </row>
    <row r="20" spans="1:10" ht="15" customHeight="1" x14ac:dyDescent="0.2">
      <c r="A20" s="47" t="s">
        <v>55</v>
      </c>
      <c r="B20" s="47" t="s">
        <v>41</v>
      </c>
      <c r="C20" s="56"/>
      <c r="D20" s="45" t="s">
        <v>46</v>
      </c>
      <c r="E20" s="35"/>
      <c r="F20" s="41"/>
      <c r="G20" s="35"/>
      <c r="H20" s="41"/>
      <c r="I20" s="35"/>
      <c r="J20" s="41"/>
    </row>
    <row r="21" spans="1:10" ht="15" customHeight="1" x14ac:dyDescent="0.2">
      <c r="A21" s="5" t="s">
        <v>65</v>
      </c>
      <c r="B21" s="64"/>
      <c r="C21" s="14"/>
      <c r="D21" s="53"/>
      <c r="E21" s="14"/>
      <c r="F21" s="53"/>
      <c r="G21" s="14"/>
      <c r="H21" s="53"/>
      <c r="I21" s="14"/>
      <c r="J21" s="53"/>
    </row>
    <row r="22" spans="1:10" ht="15" customHeight="1" x14ac:dyDescent="0.2">
      <c r="A22" s="62"/>
      <c r="B22" s="62"/>
      <c r="C22" s="62"/>
      <c r="D22" s="62"/>
      <c r="E22" s="62"/>
      <c r="F22" s="62"/>
      <c r="G22" s="62"/>
      <c r="H22" s="62"/>
      <c r="I22" s="62"/>
      <c r="J22" s="62"/>
    </row>
    <row r="23" spans="1:10" ht="15" customHeight="1" x14ac:dyDescent="0.2">
      <c r="A23" s="22">
        <f>A9+3</f>
        <v>44947</v>
      </c>
      <c r="C23" s="63"/>
      <c r="D23" s="63"/>
      <c r="E23" s="63"/>
      <c r="F23" s="63"/>
      <c r="G23" s="63"/>
      <c r="H23" s="63"/>
      <c r="I23" s="63"/>
      <c r="J23" s="63"/>
    </row>
    <row r="24" spans="1:10" ht="15" customHeight="1" x14ac:dyDescent="0.2">
      <c r="A24" s="63"/>
      <c r="B24" s="26"/>
      <c r="C24" s="16" t="s">
        <v>37</v>
      </c>
      <c r="D24" s="9"/>
      <c r="E24" s="16" t="s">
        <v>38</v>
      </c>
      <c r="F24" s="9"/>
      <c r="G24" s="16" t="s">
        <v>39</v>
      </c>
      <c r="H24" s="9"/>
      <c r="I24" s="16" t="s">
        <v>40</v>
      </c>
      <c r="J24" s="9"/>
    </row>
    <row r="25" spans="1:10" ht="15" customHeight="1" x14ac:dyDescent="0.2">
      <c r="A25" s="46" t="s">
        <v>24</v>
      </c>
      <c r="B25" s="46" t="s">
        <v>41</v>
      </c>
      <c r="C25" s="13">
        <f>IF((Inputs!B9="kg"),(C11+2.5),(C11+5))</f>
        <v>87.5</v>
      </c>
      <c r="D25" s="36" t="s">
        <v>63</v>
      </c>
      <c r="E25" s="13">
        <f>IF((Inputs!B9="kg"),(E11+2.5),(E11+5))</f>
        <v>87.5</v>
      </c>
      <c r="F25" s="36" t="s">
        <v>63</v>
      </c>
      <c r="G25" s="13">
        <f>IF((Inputs!B9="kg"),(G11+2.5),(G11+5))</f>
        <v>87.5</v>
      </c>
      <c r="H25" s="36" t="s">
        <v>63</v>
      </c>
      <c r="I25" s="48"/>
      <c r="J25" s="27"/>
    </row>
    <row r="26" spans="1:10" ht="15" customHeight="1" x14ac:dyDescent="0.2">
      <c r="A26" s="47" t="str">
        <f>Inputs!B17</f>
        <v>Dumbbell Row</v>
      </c>
      <c r="B26" s="47" t="s">
        <v>41</v>
      </c>
      <c r="C26" s="56"/>
      <c r="D26" s="45" t="s">
        <v>42</v>
      </c>
      <c r="E26" s="56"/>
      <c r="F26" s="45" t="s">
        <v>42</v>
      </c>
      <c r="G26" s="56"/>
      <c r="H26" s="45" t="s">
        <v>42</v>
      </c>
      <c r="I26" s="35"/>
      <c r="J26" s="41"/>
    </row>
    <row r="27" spans="1:10" ht="15" customHeight="1" x14ac:dyDescent="0.2">
      <c r="A27" s="47" t="str">
        <f>Inputs!B18</f>
        <v>Standing Dumbbell OHP</v>
      </c>
      <c r="B27" s="47" t="s">
        <v>41</v>
      </c>
      <c r="C27" s="56"/>
      <c r="D27" s="45" t="s">
        <v>42</v>
      </c>
      <c r="E27" s="56"/>
      <c r="F27" s="45" t="s">
        <v>42</v>
      </c>
      <c r="G27" s="56"/>
      <c r="H27" s="45" t="s">
        <v>42</v>
      </c>
      <c r="I27" s="35"/>
      <c r="J27" s="41"/>
    </row>
    <row r="28" spans="1:10" ht="15" customHeight="1" x14ac:dyDescent="0.2">
      <c r="A28" s="47" t="str">
        <f>Inputs!B19</f>
        <v>Weighted Pull-up</v>
      </c>
      <c r="B28" s="47" t="s">
        <v>41</v>
      </c>
      <c r="C28" s="56"/>
      <c r="D28" s="45" t="s">
        <v>42</v>
      </c>
      <c r="E28" s="56"/>
      <c r="F28" s="45" t="s">
        <v>42</v>
      </c>
      <c r="G28" s="56"/>
      <c r="H28" s="45" t="s">
        <v>42</v>
      </c>
      <c r="I28" s="35"/>
      <c r="J28" s="41"/>
    </row>
    <row r="29" spans="1:10" ht="15" customHeight="1" x14ac:dyDescent="0.2">
      <c r="A29" s="5" t="s">
        <v>66</v>
      </c>
      <c r="B29" s="64"/>
      <c r="C29" s="14"/>
      <c r="D29" s="53"/>
      <c r="E29" s="14"/>
      <c r="F29" s="53"/>
      <c r="G29" s="14"/>
      <c r="H29" s="53"/>
      <c r="I29" s="14"/>
      <c r="J29" s="53"/>
    </row>
  </sheetData>
  <mergeCells count="1">
    <mergeCell ref="A1:J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workbookViewId="0">
      <selection activeCell="H24" sqref="H24"/>
    </sheetView>
  </sheetViews>
  <sheetFormatPr defaultColWidth="10.42578125" defaultRowHeight="17.25" customHeight="1" x14ac:dyDescent="0.2"/>
  <cols>
    <col min="1" max="1" width="29.28515625" style="37" customWidth="1"/>
    <col min="2" max="2" width="12.140625" style="37" customWidth="1"/>
    <col min="3" max="10" width="6.42578125" style="37" customWidth="1"/>
  </cols>
  <sheetData>
    <row r="1" spans="1:10" ht="24.75" customHeight="1" x14ac:dyDescent="0.2">
      <c r="A1" s="71" t="s">
        <v>67</v>
      </c>
      <c r="B1" s="72"/>
      <c r="C1" s="72"/>
      <c r="D1" s="72"/>
      <c r="E1" s="72"/>
      <c r="F1" s="72"/>
      <c r="G1" s="72"/>
      <c r="H1" s="72"/>
      <c r="I1" s="72"/>
      <c r="J1" s="73"/>
    </row>
    <row r="2" spans="1:10" ht="15" customHeight="1" x14ac:dyDescent="0.2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ht="15" customHeight="1" x14ac:dyDescent="0.2">
      <c r="A3" s="22">
        <f>Inputs!B6+21</f>
        <v>44949</v>
      </c>
      <c r="C3" s="63"/>
      <c r="D3" s="63"/>
      <c r="E3" s="63"/>
      <c r="F3" s="63"/>
      <c r="G3" s="63"/>
      <c r="H3" s="63"/>
      <c r="I3" s="63"/>
      <c r="J3" s="63"/>
    </row>
    <row r="4" spans="1:10" ht="15" customHeight="1" x14ac:dyDescent="0.2">
      <c r="A4" s="60"/>
      <c r="B4" s="26"/>
      <c r="C4" s="16" t="s">
        <v>37</v>
      </c>
      <c r="D4" s="9"/>
      <c r="E4" s="16" t="s">
        <v>38</v>
      </c>
      <c r="F4" s="9"/>
      <c r="G4" s="16" t="s">
        <v>39</v>
      </c>
      <c r="H4" s="9"/>
      <c r="I4" s="16" t="s">
        <v>40</v>
      </c>
      <c r="J4" s="9"/>
    </row>
    <row r="5" spans="1:10" ht="15" customHeight="1" x14ac:dyDescent="0.2">
      <c r="A5" s="46" t="s">
        <v>25</v>
      </c>
      <c r="B5" s="46" t="s">
        <v>41</v>
      </c>
      <c r="C5" s="13">
        <f>IF((Inputs!B9="kg"),(MROUND((Inputs!B13*0.9),2.5)-2.5),(MROUND((Inputs!B13*0.9),5)-5))</f>
        <v>87.5</v>
      </c>
      <c r="D5" s="36" t="s">
        <v>68</v>
      </c>
      <c r="E5" s="13">
        <f>IF((Inputs!B9="kg"),MROUND((Inputs!B13*0.9),2.5),MROUND((Inputs!B13*0.9),5))</f>
        <v>90</v>
      </c>
      <c r="F5" s="36" t="s">
        <v>68</v>
      </c>
      <c r="G5" s="7">
        <f>IF((Inputs!B9="kg"),(MROUND((Inputs!B13*0.9),2.5)+2.5),(MROUND((Inputs!B13*0.9),5)+5))</f>
        <v>92.5</v>
      </c>
      <c r="H5" s="57" t="s">
        <v>68</v>
      </c>
      <c r="I5" s="48"/>
      <c r="J5" s="27"/>
    </row>
    <row r="6" spans="1:10" ht="15" customHeight="1" x14ac:dyDescent="0.2">
      <c r="A6" s="47" t="s">
        <v>55</v>
      </c>
      <c r="B6" s="47" t="s">
        <v>41</v>
      </c>
      <c r="C6" s="56"/>
      <c r="D6" s="45" t="s">
        <v>42</v>
      </c>
      <c r="E6" s="56"/>
      <c r="F6" s="45" t="s">
        <v>42</v>
      </c>
      <c r="G6" s="35"/>
      <c r="H6" s="41"/>
      <c r="I6" s="35"/>
      <c r="J6" s="41"/>
    </row>
    <row r="7" spans="1:10" ht="15" customHeight="1" x14ac:dyDescent="0.2">
      <c r="A7" s="47" t="s">
        <v>43</v>
      </c>
      <c r="B7" s="47" t="s">
        <v>41</v>
      </c>
      <c r="C7" s="56"/>
      <c r="D7" s="45"/>
      <c r="E7" s="56"/>
      <c r="F7" s="45"/>
      <c r="G7" s="56"/>
      <c r="H7" s="83" t="s">
        <v>86</v>
      </c>
      <c r="I7" s="35"/>
      <c r="J7" s="41"/>
    </row>
    <row r="8" spans="1:10" ht="15" customHeight="1" x14ac:dyDescent="0.2">
      <c r="A8" s="5" t="s">
        <v>44</v>
      </c>
      <c r="B8" s="5" t="s">
        <v>41</v>
      </c>
      <c r="C8" s="19"/>
      <c r="D8" s="44"/>
      <c r="E8" s="19"/>
      <c r="F8" s="44"/>
      <c r="G8" s="19"/>
      <c r="H8" s="84" t="s">
        <v>86</v>
      </c>
      <c r="I8" s="14"/>
      <c r="J8" s="53"/>
    </row>
    <row r="9" spans="1:10" ht="15" customHeight="1" x14ac:dyDescent="0.2">
      <c r="A9" s="62"/>
      <c r="B9" s="62"/>
      <c r="C9" s="62"/>
      <c r="D9" s="62"/>
      <c r="E9" s="62"/>
      <c r="F9" s="62"/>
      <c r="G9" s="62"/>
      <c r="H9" s="62"/>
      <c r="I9" s="62"/>
      <c r="J9" s="62"/>
    </row>
    <row r="10" spans="1:10" ht="15" customHeight="1" x14ac:dyDescent="0.2">
      <c r="A10" s="22">
        <f>A3+1</f>
        <v>44950</v>
      </c>
      <c r="C10" s="63"/>
      <c r="D10" s="63"/>
      <c r="E10" s="63"/>
      <c r="F10" s="63"/>
      <c r="G10" s="63"/>
      <c r="H10" s="63"/>
      <c r="I10" s="63"/>
      <c r="J10" s="63"/>
    </row>
    <row r="11" spans="1:10" ht="15" customHeight="1" x14ac:dyDescent="0.2">
      <c r="A11" s="63"/>
      <c r="B11" s="26"/>
      <c r="C11" s="16" t="s">
        <v>37</v>
      </c>
      <c r="D11" s="9"/>
      <c r="E11" s="16" t="s">
        <v>38</v>
      </c>
      <c r="F11" s="9"/>
      <c r="G11" s="16" t="s">
        <v>39</v>
      </c>
      <c r="H11" s="9"/>
      <c r="I11" s="16" t="s">
        <v>40</v>
      </c>
      <c r="J11" s="9"/>
    </row>
    <row r="12" spans="1:10" ht="15" customHeight="1" x14ac:dyDescent="0.2">
      <c r="A12" s="46" t="s">
        <v>24</v>
      </c>
      <c r="B12" s="46" t="s">
        <v>41</v>
      </c>
      <c r="C12" s="13">
        <f>IF((Inputs!B9="kg"),MROUND(((Inputs!B12*0.875)-5),2.5),MROUND(((Inputs!B12*0.875)-5),5))</f>
        <v>82.5</v>
      </c>
      <c r="D12" s="36" t="s">
        <v>68</v>
      </c>
      <c r="E12" s="13">
        <f>IF((Inputs!B9="kg"),MROUND(((Inputs!B12*0.9)-5),2.5),MROUND(((Inputs!B12*0.9)-5),5))</f>
        <v>85</v>
      </c>
      <c r="F12" s="36" t="s">
        <v>68</v>
      </c>
      <c r="G12" s="13">
        <f>IF((Inputs!B9="kg"),MROUND((Inputs!B12*0.9),2.5),MROUND((Inputs!B12*0.9),5))</f>
        <v>90</v>
      </c>
      <c r="H12" s="36" t="s">
        <v>68</v>
      </c>
      <c r="I12" s="48"/>
      <c r="J12" s="27"/>
    </row>
    <row r="13" spans="1:10" ht="15" customHeight="1" x14ac:dyDescent="0.2">
      <c r="A13" s="47" t="str">
        <f>Inputs!B17</f>
        <v>Dumbbell Row</v>
      </c>
      <c r="B13" s="47" t="s">
        <v>41</v>
      </c>
      <c r="C13" s="56"/>
      <c r="D13" s="45" t="s">
        <v>45</v>
      </c>
      <c r="E13" s="56"/>
      <c r="F13" s="45" t="s">
        <v>45</v>
      </c>
      <c r="G13" s="56"/>
      <c r="H13" s="45" t="s">
        <v>46</v>
      </c>
      <c r="I13" s="56"/>
      <c r="J13" s="45" t="s">
        <v>42</v>
      </c>
    </row>
    <row r="14" spans="1:10" ht="15" customHeight="1" x14ac:dyDescent="0.2">
      <c r="A14" s="47" t="str">
        <f>Inputs!B18</f>
        <v>Standing Dumbbell OHP</v>
      </c>
      <c r="B14" s="47" t="s">
        <v>41</v>
      </c>
      <c r="C14" s="56"/>
      <c r="D14" s="45" t="s">
        <v>47</v>
      </c>
      <c r="E14" s="56"/>
      <c r="F14" s="45" t="s">
        <v>47</v>
      </c>
      <c r="G14" s="56"/>
      <c r="H14" s="45" t="s">
        <v>45</v>
      </c>
      <c r="I14" s="56"/>
      <c r="J14" s="45" t="s">
        <v>46</v>
      </c>
    </row>
    <row r="15" spans="1:10" ht="15" customHeight="1" x14ac:dyDescent="0.2">
      <c r="A15" s="47" t="str">
        <f>Inputs!B19</f>
        <v>Weighted Pull-up</v>
      </c>
      <c r="B15" s="47" t="s">
        <v>41</v>
      </c>
      <c r="C15" s="56"/>
      <c r="D15" s="45" t="s">
        <v>47</v>
      </c>
      <c r="E15" s="56"/>
      <c r="F15" s="45" t="s">
        <v>47</v>
      </c>
      <c r="G15" s="56"/>
      <c r="H15" s="45" t="s">
        <v>45</v>
      </c>
      <c r="I15" s="56"/>
      <c r="J15" s="45" t="s">
        <v>46</v>
      </c>
    </row>
    <row r="16" spans="1:10" ht="15" customHeight="1" x14ac:dyDescent="0.2">
      <c r="A16" s="47" t="s">
        <v>43</v>
      </c>
      <c r="B16" s="47" t="s">
        <v>41</v>
      </c>
      <c r="C16" s="56"/>
      <c r="D16" s="45" t="s">
        <v>48</v>
      </c>
      <c r="E16" s="56"/>
      <c r="F16" s="45" t="s">
        <v>48</v>
      </c>
      <c r="G16" s="56"/>
      <c r="H16" s="45" t="s">
        <v>48</v>
      </c>
      <c r="I16" s="56"/>
      <c r="J16" s="45" t="s">
        <v>48</v>
      </c>
    </row>
    <row r="17" spans="1:10" ht="15" customHeight="1" x14ac:dyDescent="0.2">
      <c r="A17" s="5" t="s">
        <v>44</v>
      </c>
      <c r="B17" s="5" t="s">
        <v>41</v>
      </c>
      <c r="C17" s="19"/>
      <c r="D17" s="44" t="s">
        <v>48</v>
      </c>
      <c r="E17" s="19"/>
      <c r="F17" s="44" t="s">
        <v>48</v>
      </c>
      <c r="G17" s="19"/>
      <c r="H17" s="44" t="s">
        <v>48</v>
      </c>
      <c r="I17" s="19"/>
      <c r="J17" s="44" t="s">
        <v>48</v>
      </c>
    </row>
    <row r="18" spans="1:10" ht="15" customHeight="1" x14ac:dyDescent="0.2">
      <c r="A18" s="62"/>
      <c r="B18" s="62"/>
      <c r="C18" s="62"/>
      <c r="D18" s="62"/>
      <c r="E18" s="62"/>
      <c r="F18" s="62"/>
      <c r="G18" s="62"/>
      <c r="H18" s="62"/>
      <c r="I18" s="62"/>
      <c r="J18" s="62"/>
    </row>
    <row r="19" spans="1:10" ht="15" customHeight="1" x14ac:dyDescent="0.2">
      <c r="A19" s="22">
        <f>A10+2</f>
        <v>44952</v>
      </c>
      <c r="C19" s="63"/>
      <c r="D19" s="63"/>
      <c r="E19" s="63"/>
      <c r="F19" s="63"/>
      <c r="G19" s="63"/>
      <c r="H19" s="63"/>
      <c r="I19" s="63"/>
      <c r="J19" s="63"/>
    </row>
    <row r="20" spans="1:10" ht="15" customHeight="1" x14ac:dyDescent="0.2">
      <c r="A20" s="60"/>
      <c r="B20" s="26"/>
      <c r="C20" s="16" t="s">
        <v>37</v>
      </c>
      <c r="D20" s="9"/>
      <c r="E20" s="16" t="s">
        <v>38</v>
      </c>
      <c r="F20" s="9"/>
      <c r="G20" s="16" t="s">
        <v>39</v>
      </c>
      <c r="H20" s="9"/>
      <c r="I20" s="16" t="s">
        <v>40</v>
      </c>
      <c r="J20" s="9"/>
    </row>
    <row r="21" spans="1:10" ht="15" customHeight="1" x14ac:dyDescent="0.2">
      <c r="A21" s="46" t="s">
        <v>25</v>
      </c>
      <c r="B21" s="46" t="s">
        <v>41</v>
      </c>
      <c r="C21" s="13">
        <f>IF((Inputs!B9="kg"),(MROUND((Inputs!B13*0.9),2.5)+2.5),(MROUND((Inputs!B13*0.9),5)+5))</f>
        <v>92.5</v>
      </c>
      <c r="D21" s="36" t="s">
        <v>68</v>
      </c>
      <c r="E21" s="13">
        <f>IF((Inputs!B9="kg"),MROUND((Inputs!B13*0.95),2.5),MROUND((Inputs!B13*0.95),5))</f>
        <v>95</v>
      </c>
      <c r="F21" s="36" t="s">
        <v>69</v>
      </c>
      <c r="G21" s="48"/>
      <c r="H21" s="27"/>
      <c r="I21" s="48"/>
      <c r="J21" s="27"/>
    </row>
    <row r="22" spans="1:10" ht="15" customHeight="1" x14ac:dyDescent="0.2">
      <c r="A22" s="47" t="s">
        <v>26</v>
      </c>
      <c r="B22" s="47" t="s">
        <v>41</v>
      </c>
      <c r="C22" s="56">
        <f>IF((Inputs!B9="kg"),(MROUND((Inputs!B14*0.9),2.5)+2.5),(MROUND((Inputs!B14*0.9),5)+5))</f>
        <v>542.5</v>
      </c>
      <c r="D22" s="45" t="s">
        <v>68</v>
      </c>
      <c r="E22" s="56">
        <f>IF((Inputs!B9="kg"),MROUND((Inputs!B14*0.95),2.5),MROUND((Inputs!B14*0.95),5))</f>
        <v>570</v>
      </c>
      <c r="F22" s="45" t="s">
        <v>69</v>
      </c>
      <c r="G22" s="35"/>
      <c r="H22" s="41"/>
      <c r="I22" s="35"/>
      <c r="J22" s="41"/>
    </row>
    <row r="23" spans="1:10" ht="15" customHeight="1" x14ac:dyDescent="0.2">
      <c r="A23" s="47" t="s">
        <v>43</v>
      </c>
      <c r="B23" s="47" t="s">
        <v>41</v>
      </c>
      <c r="C23" s="56"/>
      <c r="D23" s="45"/>
      <c r="E23" s="56"/>
      <c r="F23" s="45"/>
      <c r="G23" s="56"/>
      <c r="H23" s="83" t="s">
        <v>86</v>
      </c>
      <c r="I23" s="35"/>
      <c r="J23" s="41"/>
    </row>
    <row r="24" spans="1:10" ht="15" customHeight="1" x14ac:dyDescent="0.2">
      <c r="A24" s="5" t="s">
        <v>44</v>
      </c>
      <c r="B24" s="5" t="s">
        <v>41</v>
      </c>
      <c r="C24" s="19"/>
      <c r="D24" s="44"/>
      <c r="E24" s="19"/>
      <c r="F24" s="44"/>
      <c r="G24" s="19"/>
      <c r="H24" s="84" t="s">
        <v>86</v>
      </c>
      <c r="I24" s="14"/>
      <c r="J24" s="53"/>
    </row>
    <row r="25" spans="1:10" ht="15" customHeight="1" x14ac:dyDescent="0.2">
      <c r="A25" s="62"/>
      <c r="B25" s="62"/>
      <c r="C25" s="62"/>
      <c r="D25" s="62"/>
      <c r="E25" s="62"/>
      <c r="F25" s="62"/>
      <c r="G25" s="62"/>
      <c r="H25" s="62"/>
      <c r="I25" s="62"/>
      <c r="J25" s="62"/>
    </row>
    <row r="26" spans="1:10" ht="15" customHeight="1" x14ac:dyDescent="0.2">
      <c r="A26" s="22">
        <f>A19+1</f>
        <v>44953</v>
      </c>
      <c r="C26" s="63"/>
      <c r="D26" s="63"/>
      <c r="E26" s="63"/>
      <c r="F26" s="63"/>
      <c r="G26" s="63"/>
      <c r="H26" s="63"/>
      <c r="I26" s="63"/>
      <c r="J26" s="63"/>
    </row>
    <row r="27" spans="1:10" ht="15" customHeight="1" x14ac:dyDescent="0.2">
      <c r="A27" s="63"/>
      <c r="B27" s="26"/>
      <c r="C27" s="16" t="s">
        <v>37</v>
      </c>
      <c r="D27" s="9"/>
      <c r="E27" s="16" t="s">
        <v>38</v>
      </c>
      <c r="F27" s="9"/>
      <c r="G27" s="16" t="s">
        <v>39</v>
      </c>
      <c r="H27" s="9"/>
      <c r="I27" s="16" t="s">
        <v>40</v>
      </c>
      <c r="J27" s="9"/>
    </row>
    <row r="28" spans="1:10" ht="15" customHeight="1" x14ac:dyDescent="0.2">
      <c r="A28" s="46" t="s">
        <v>24</v>
      </c>
      <c r="B28" s="46" t="s">
        <v>41</v>
      </c>
      <c r="C28" s="13">
        <f>IF((Inputs!B9="kg"),MROUND((Inputs!B12*0.875),2.5),MROUND((Inputs!B12*0.875),5))</f>
        <v>87.5</v>
      </c>
      <c r="D28" s="36" t="s">
        <v>68</v>
      </c>
      <c r="E28" s="13">
        <f>IF((Inputs!B9="kg"),MROUND((Inputs!B12*0.9),2.5),MROUND((Inputs!B12*0.9),5))</f>
        <v>90</v>
      </c>
      <c r="F28" s="36" t="s">
        <v>70</v>
      </c>
      <c r="G28" s="13">
        <f>IF((Inputs!B9="kg"),MROUND((Inputs!B12*0.95),2.5),MROUND((Inputs!B12*0.95),5))</f>
        <v>95</v>
      </c>
      <c r="H28" s="36" t="s">
        <v>69</v>
      </c>
      <c r="I28" s="48"/>
      <c r="J28" s="27"/>
    </row>
    <row r="29" spans="1:10" ht="15" customHeight="1" x14ac:dyDescent="0.2">
      <c r="A29" s="47" t="str">
        <f>Inputs!B17</f>
        <v>Dumbbell Row</v>
      </c>
      <c r="B29" s="47" t="s">
        <v>41</v>
      </c>
      <c r="C29" s="56"/>
      <c r="D29" s="45" t="s">
        <v>45</v>
      </c>
      <c r="E29" s="56"/>
      <c r="F29" s="45" t="s">
        <v>45</v>
      </c>
      <c r="G29" s="56"/>
      <c r="H29" s="45" t="s">
        <v>46</v>
      </c>
      <c r="I29" s="56"/>
      <c r="J29" s="45" t="s">
        <v>42</v>
      </c>
    </row>
    <row r="30" spans="1:10" ht="15" customHeight="1" x14ac:dyDescent="0.2">
      <c r="A30" s="47" t="str">
        <f>Inputs!B18</f>
        <v>Standing Dumbbell OHP</v>
      </c>
      <c r="B30" s="47" t="s">
        <v>41</v>
      </c>
      <c r="C30" s="56"/>
      <c r="D30" s="45" t="s">
        <v>47</v>
      </c>
      <c r="E30" s="56"/>
      <c r="F30" s="45" t="s">
        <v>47</v>
      </c>
      <c r="G30" s="56"/>
      <c r="H30" s="45" t="s">
        <v>45</v>
      </c>
      <c r="I30" s="56"/>
      <c r="J30" s="45" t="s">
        <v>46</v>
      </c>
    </row>
    <row r="31" spans="1:10" ht="15" customHeight="1" x14ac:dyDescent="0.2">
      <c r="A31" s="47" t="str">
        <f>Inputs!B19</f>
        <v>Weighted Pull-up</v>
      </c>
      <c r="B31" s="47" t="s">
        <v>41</v>
      </c>
      <c r="C31" s="56"/>
      <c r="D31" s="45" t="s">
        <v>47</v>
      </c>
      <c r="E31" s="56"/>
      <c r="F31" s="45" t="s">
        <v>47</v>
      </c>
      <c r="G31" s="56"/>
      <c r="H31" s="45" t="s">
        <v>45</v>
      </c>
      <c r="I31" s="56"/>
      <c r="J31" s="45" t="s">
        <v>46</v>
      </c>
    </row>
    <row r="32" spans="1:10" ht="15" customHeight="1" x14ac:dyDescent="0.2">
      <c r="A32" s="47" t="s">
        <v>43</v>
      </c>
      <c r="B32" s="47" t="s">
        <v>41</v>
      </c>
      <c r="C32" s="56"/>
      <c r="D32" s="45" t="s">
        <v>48</v>
      </c>
      <c r="E32" s="56"/>
      <c r="F32" s="45" t="s">
        <v>48</v>
      </c>
      <c r="G32" s="56"/>
      <c r="H32" s="45" t="s">
        <v>48</v>
      </c>
      <c r="I32" s="35"/>
      <c r="J32" s="41" t="s">
        <v>48</v>
      </c>
    </row>
    <row r="33" spans="1:10" ht="15" customHeight="1" x14ac:dyDescent="0.2">
      <c r="A33" s="5" t="s">
        <v>44</v>
      </c>
      <c r="B33" s="5" t="s">
        <v>41</v>
      </c>
      <c r="C33" s="19"/>
      <c r="D33" s="44" t="s">
        <v>48</v>
      </c>
      <c r="E33" s="19"/>
      <c r="F33" s="44" t="s">
        <v>48</v>
      </c>
      <c r="G33" s="19"/>
      <c r="H33" s="44" t="s">
        <v>48</v>
      </c>
      <c r="I33" s="14"/>
      <c r="J33" s="53" t="s">
        <v>48</v>
      </c>
    </row>
  </sheetData>
  <mergeCells count="1">
    <mergeCell ref="A1:J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3"/>
  <sheetViews>
    <sheetView workbookViewId="0">
      <selection activeCell="H23" sqref="H23"/>
    </sheetView>
  </sheetViews>
  <sheetFormatPr defaultColWidth="10.42578125" defaultRowHeight="17.25" customHeight="1" x14ac:dyDescent="0.2"/>
  <cols>
    <col min="1" max="1" width="29.28515625" style="37" customWidth="1"/>
    <col min="2" max="2" width="12.140625" style="37" customWidth="1"/>
    <col min="3" max="10" width="6.42578125" style="37" customWidth="1"/>
  </cols>
  <sheetData>
    <row r="1" spans="1:10" ht="24.75" customHeight="1" x14ac:dyDescent="0.2">
      <c r="A1" s="71" t="s">
        <v>71</v>
      </c>
      <c r="B1" s="72"/>
      <c r="C1" s="72"/>
      <c r="D1" s="72"/>
      <c r="E1" s="72"/>
      <c r="F1" s="72"/>
      <c r="G1" s="72"/>
      <c r="H1" s="72"/>
      <c r="I1" s="72"/>
      <c r="J1" s="73"/>
    </row>
    <row r="2" spans="1:10" ht="15" customHeight="1" x14ac:dyDescent="0.2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ht="15" customHeight="1" x14ac:dyDescent="0.2">
      <c r="A3" s="22">
        <f>Inputs!B6+28</f>
        <v>44956</v>
      </c>
      <c r="C3" s="63"/>
      <c r="D3" s="63"/>
      <c r="E3" s="63"/>
      <c r="F3" s="63"/>
      <c r="G3" s="63"/>
      <c r="H3" s="63"/>
      <c r="I3" s="63"/>
      <c r="J3" s="63"/>
    </row>
    <row r="4" spans="1:10" ht="15" customHeight="1" x14ac:dyDescent="0.2">
      <c r="A4" s="60"/>
      <c r="B4" s="26"/>
      <c r="C4" s="16" t="s">
        <v>37</v>
      </c>
      <c r="D4" s="9"/>
      <c r="E4" s="16" t="s">
        <v>38</v>
      </c>
      <c r="F4" s="9"/>
      <c r="G4" s="16" t="s">
        <v>39</v>
      </c>
      <c r="H4" s="9"/>
      <c r="I4" s="16" t="s">
        <v>40</v>
      </c>
      <c r="J4" s="9"/>
    </row>
    <row r="5" spans="1:10" ht="15" customHeight="1" x14ac:dyDescent="0.2">
      <c r="A5" s="46" t="s">
        <v>25</v>
      </c>
      <c r="B5" s="46" t="s">
        <v>41</v>
      </c>
      <c r="C5" s="13">
        <f>IF((Inputs!B9="kg"),MROUND((Inputs!B13*0.975),2.5),MROUND((Inputs!B13*0.975),5))</f>
        <v>97.5</v>
      </c>
      <c r="D5" s="36" t="s">
        <v>72</v>
      </c>
      <c r="E5" s="48"/>
      <c r="F5" s="27"/>
      <c r="G5" s="48"/>
      <c r="H5" s="27"/>
      <c r="I5" s="48"/>
      <c r="J5" s="27"/>
    </row>
    <row r="6" spans="1:10" ht="15" customHeight="1" x14ac:dyDescent="0.2">
      <c r="A6" s="47" t="s">
        <v>26</v>
      </c>
      <c r="B6" s="47" t="s">
        <v>41</v>
      </c>
      <c r="C6" s="56">
        <f>IF((Inputs!B9="kg"),MROUND((Inputs!B14*0.675),2.5),MROUND((Inputs!B14*0.675),5))</f>
        <v>405</v>
      </c>
      <c r="D6" s="45" t="s">
        <v>73</v>
      </c>
      <c r="E6" s="56">
        <f>IF((Inputs!B9="kg"),MROUND((Inputs!B14*0.7),2.5),MROUND((Inputs!B14*0.7),5))</f>
        <v>420</v>
      </c>
      <c r="F6" s="45" t="s">
        <v>73</v>
      </c>
      <c r="G6" s="56">
        <f>IF((Inputs!B9="kg"),MROUND((Inputs!B14*0.725),2.5),MROUND((Inputs!B14*0.725),5))</f>
        <v>435</v>
      </c>
      <c r="H6" s="45" t="s">
        <v>74</v>
      </c>
      <c r="I6" s="35"/>
      <c r="J6" s="41"/>
    </row>
    <row r="7" spans="1:10" ht="15" customHeight="1" x14ac:dyDescent="0.2">
      <c r="A7" s="47" t="s">
        <v>75</v>
      </c>
      <c r="B7" s="47" t="s">
        <v>41</v>
      </c>
      <c r="C7" s="56"/>
      <c r="D7" s="45"/>
      <c r="E7" s="56"/>
      <c r="F7" s="45"/>
      <c r="G7" s="56"/>
      <c r="H7" s="83" t="s">
        <v>86</v>
      </c>
      <c r="I7" s="35"/>
      <c r="J7" s="41"/>
    </row>
    <row r="8" spans="1:10" ht="15" customHeight="1" x14ac:dyDescent="0.2">
      <c r="A8" s="5" t="s">
        <v>75</v>
      </c>
      <c r="B8" s="5" t="s">
        <v>41</v>
      </c>
      <c r="C8" s="19"/>
      <c r="D8" s="44"/>
      <c r="E8" s="19"/>
      <c r="F8" s="44"/>
      <c r="G8" s="19"/>
      <c r="H8" s="84" t="s">
        <v>86</v>
      </c>
      <c r="I8" s="14"/>
      <c r="J8" s="53"/>
    </row>
    <row r="9" spans="1:10" ht="15" customHeight="1" x14ac:dyDescent="0.2">
      <c r="A9" s="62"/>
      <c r="B9" s="62"/>
      <c r="C9" s="62"/>
      <c r="D9" s="62"/>
      <c r="E9" s="62"/>
      <c r="F9" s="62"/>
      <c r="G9" s="62"/>
      <c r="H9" s="62"/>
      <c r="I9" s="62"/>
      <c r="J9" s="62"/>
    </row>
    <row r="10" spans="1:10" ht="15" customHeight="1" x14ac:dyDescent="0.2">
      <c r="A10" s="22">
        <f>A3+2</f>
        <v>44958</v>
      </c>
      <c r="C10" s="63"/>
      <c r="D10" s="63"/>
      <c r="E10" s="63"/>
      <c r="F10" s="63"/>
      <c r="G10" s="63"/>
      <c r="H10" s="63"/>
      <c r="I10" s="63"/>
      <c r="J10" s="63"/>
    </row>
    <row r="11" spans="1:10" ht="15" customHeight="1" x14ac:dyDescent="0.2">
      <c r="A11" s="63"/>
      <c r="B11" s="26"/>
      <c r="C11" s="16" t="s">
        <v>37</v>
      </c>
      <c r="D11" s="9"/>
      <c r="E11" s="16" t="s">
        <v>38</v>
      </c>
      <c r="F11" s="9"/>
      <c r="G11" s="16" t="s">
        <v>39</v>
      </c>
      <c r="H11" s="9"/>
      <c r="I11" s="16" t="s">
        <v>40</v>
      </c>
      <c r="J11" s="9"/>
    </row>
    <row r="12" spans="1:10" ht="15" customHeight="1" x14ac:dyDescent="0.2">
      <c r="A12" s="46" t="s">
        <v>24</v>
      </c>
      <c r="B12" s="46" t="s">
        <v>41</v>
      </c>
      <c r="C12" s="13">
        <f>IF((Inputs!B9="kg"),MROUND((Inputs!B12*0.975),2.5),MROUND((Inputs!B12*0.975),5))</f>
        <v>97.5</v>
      </c>
      <c r="D12" s="36" t="s">
        <v>72</v>
      </c>
      <c r="E12" s="48"/>
      <c r="F12" s="27"/>
      <c r="G12" s="3"/>
      <c r="H12" s="2"/>
      <c r="I12" s="48"/>
      <c r="J12" s="27"/>
    </row>
    <row r="13" spans="1:10" ht="15" customHeight="1" x14ac:dyDescent="0.2">
      <c r="A13" s="47" t="str">
        <f>Inputs!B17</f>
        <v>Dumbbell Row</v>
      </c>
      <c r="B13" s="47" t="s">
        <v>41</v>
      </c>
      <c r="C13" s="56"/>
      <c r="D13" s="45" t="s">
        <v>46</v>
      </c>
      <c r="E13" s="56"/>
      <c r="F13" s="45" t="s">
        <v>42</v>
      </c>
      <c r="G13" s="56"/>
      <c r="H13" s="45" t="s">
        <v>42</v>
      </c>
      <c r="I13" s="35"/>
      <c r="J13" s="41"/>
    </row>
    <row r="14" spans="1:10" ht="15" customHeight="1" x14ac:dyDescent="0.2">
      <c r="A14" s="47" t="str">
        <f>Inputs!B18</f>
        <v>Standing Dumbbell OHP</v>
      </c>
      <c r="B14" s="47" t="s">
        <v>41</v>
      </c>
      <c r="C14" s="56"/>
      <c r="D14" s="45" t="s">
        <v>46</v>
      </c>
      <c r="E14" s="56"/>
      <c r="F14" s="45" t="s">
        <v>42</v>
      </c>
      <c r="G14" s="56"/>
      <c r="H14" s="45" t="s">
        <v>42</v>
      </c>
      <c r="I14" s="35"/>
      <c r="J14" s="41"/>
    </row>
    <row r="15" spans="1:10" ht="15" customHeight="1" x14ac:dyDescent="0.2">
      <c r="A15" s="47" t="str">
        <f>Inputs!B19</f>
        <v>Weighted Pull-up</v>
      </c>
      <c r="B15" s="47" t="s">
        <v>41</v>
      </c>
      <c r="C15" s="56"/>
      <c r="D15" s="45" t="s">
        <v>46</v>
      </c>
      <c r="E15" s="56"/>
      <c r="F15" s="45" t="s">
        <v>42</v>
      </c>
      <c r="G15" s="56"/>
      <c r="H15" s="45" t="s">
        <v>42</v>
      </c>
      <c r="I15" s="35"/>
      <c r="J15" s="41"/>
    </row>
    <row r="16" spans="1:10" ht="15" customHeight="1" x14ac:dyDescent="0.2">
      <c r="A16" s="47" t="s">
        <v>43</v>
      </c>
      <c r="B16" s="47" t="s">
        <v>41</v>
      </c>
      <c r="C16" s="56"/>
      <c r="D16" s="45" t="s">
        <v>48</v>
      </c>
      <c r="E16" s="56"/>
      <c r="F16" s="45" t="s">
        <v>48</v>
      </c>
      <c r="G16" s="56"/>
      <c r="H16" s="45" t="s">
        <v>48</v>
      </c>
      <c r="I16" s="35"/>
      <c r="J16" s="41"/>
    </row>
    <row r="17" spans="1:10" ht="15" customHeight="1" x14ac:dyDescent="0.2">
      <c r="A17" s="5" t="s">
        <v>44</v>
      </c>
      <c r="B17" s="5" t="s">
        <v>41</v>
      </c>
      <c r="C17" s="19"/>
      <c r="D17" s="44" t="s">
        <v>48</v>
      </c>
      <c r="E17" s="19"/>
      <c r="F17" s="44" t="s">
        <v>48</v>
      </c>
      <c r="G17" s="19"/>
      <c r="H17" s="44" t="s">
        <v>48</v>
      </c>
      <c r="I17" s="14"/>
      <c r="J17" s="53"/>
    </row>
    <row r="18" spans="1:10" ht="15" customHeight="1" x14ac:dyDescent="0.2">
      <c r="A18" s="62"/>
      <c r="B18" s="62"/>
      <c r="C18" s="62"/>
      <c r="D18" s="62"/>
      <c r="E18" s="62"/>
      <c r="F18" s="62"/>
      <c r="G18" s="62"/>
      <c r="H18" s="62"/>
      <c r="I18" s="62"/>
      <c r="J18" s="62"/>
    </row>
    <row r="19" spans="1:10" ht="15" customHeight="1" x14ac:dyDescent="0.2">
      <c r="A19" s="22">
        <f>A10+2</f>
        <v>44960</v>
      </c>
      <c r="C19" s="63"/>
      <c r="D19" s="63"/>
      <c r="E19" s="63"/>
      <c r="F19" s="63"/>
      <c r="G19" s="63"/>
      <c r="H19" s="63"/>
      <c r="I19" s="63"/>
      <c r="J19" s="63"/>
    </row>
    <row r="20" spans="1:10" ht="15" customHeight="1" x14ac:dyDescent="0.2">
      <c r="A20" s="60"/>
      <c r="B20" s="26"/>
      <c r="C20" s="16" t="s">
        <v>37</v>
      </c>
      <c r="D20" s="9"/>
      <c r="E20" s="16" t="s">
        <v>38</v>
      </c>
      <c r="F20" s="9"/>
      <c r="G20" s="16" t="s">
        <v>39</v>
      </c>
      <c r="H20" s="9"/>
      <c r="I20" s="16" t="s">
        <v>40</v>
      </c>
      <c r="J20" s="9"/>
    </row>
    <row r="21" spans="1:10" ht="15" customHeight="1" x14ac:dyDescent="0.2">
      <c r="A21" s="46" t="s">
        <v>26</v>
      </c>
      <c r="B21" s="46" t="s">
        <v>41</v>
      </c>
      <c r="C21" s="13">
        <f>IF((Inputs!B9="kg"),MROUND((Inputs!B14*0.975),2.5),MROUND((Inputs!B14*0.975),5))</f>
        <v>585</v>
      </c>
      <c r="D21" s="36" t="s">
        <v>72</v>
      </c>
      <c r="E21" s="48"/>
      <c r="F21" s="27"/>
      <c r="G21" s="48"/>
      <c r="H21" s="27"/>
      <c r="I21" s="48"/>
      <c r="J21" s="27"/>
    </row>
    <row r="22" spans="1:10" ht="15" customHeight="1" x14ac:dyDescent="0.2">
      <c r="A22" s="47" t="s">
        <v>75</v>
      </c>
      <c r="B22" s="47" t="s">
        <v>41</v>
      </c>
      <c r="C22" s="56"/>
      <c r="D22" s="45"/>
      <c r="E22" s="56"/>
      <c r="F22" s="45"/>
      <c r="G22" s="56"/>
      <c r="H22" s="83" t="s">
        <v>86</v>
      </c>
      <c r="I22" s="35"/>
      <c r="J22" s="41"/>
    </row>
    <row r="23" spans="1:10" ht="15" customHeight="1" x14ac:dyDescent="0.2">
      <c r="A23" s="5" t="s">
        <v>75</v>
      </c>
      <c r="B23" s="5" t="s">
        <v>41</v>
      </c>
      <c r="C23" s="19"/>
      <c r="D23" s="44"/>
      <c r="E23" s="19"/>
      <c r="F23" s="44"/>
      <c r="G23" s="19"/>
      <c r="H23" s="84" t="s">
        <v>86</v>
      </c>
      <c r="I23" s="14"/>
      <c r="J23" s="53"/>
    </row>
  </sheetData>
  <mergeCells count="1">
    <mergeCell ref="A1:J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9"/>
  <sheetViews>
    <sheetView workbookViewId="0">
      <selection sqref="A1:J1"/>
    </sheetView>
  </sheetViews>
  <sheetFormatPr defaultColWidth="10.42578125" defaultRowHeight="17.25" customHeight="1" x14ac:dyDescent="0.2"/>
  <cols>
    <col min="1" max="1" width="15.28515625" style="37" customWidth="1"/>
    <col min="2" max="2" width="9.7109375" style="37" customWidth="1"/>
    <col min="3" max="3" width="11.85546875" style="37" customWidth="1"/>
    <col min="4" max="4" width="16.7109375" style="37" customWidth="1"/>
    <col min="5" max="10" width="9.7109375" style="37" customWidth="1"/>
  </cols>
  <sheetData>
    <row r="1" spans="1:10" ht="24.75" customHeight="1" x14ac:dyDescent="0.2">
      <c r="A1" s="71" t="s">
        <v>76</v>
      </c>
      <c r="B1" s="72"/>
      <c r="C1" s="72"/>
      <c r="D1" s="72"/>
      <c r="E1" s="72"/>
      <c r="F1" s="72"/>
      <c r="G1" s="72"/>
      <c r="H1" s="72"/>
      <c r="I1" s="72"/>
      <c r="J1" s="73"/>
    </row>
    <row r="2" spans="1:10" ht="15" customHeight="1" x14ac:dyDescent="0.2">
      <c r="A2" s="81" t="s">
        <v>77</v>
      </c>
      <c r="B2" s="82"/>
      <c r="C2" s="82"/>
      <c r="D2" s="82"/>
      <c r="E2" s="82"/>
      <c r="F2" s="82"/>
      <c r="G2" s="82"/>
      <c r="H2" s="62"/>
      <c r="I2" s="62"/>
      <c r="J2" s="62"/>
    </row>
    <row r="3" spans="1:10" ht="15" customHeight="1" x14ac:dyDescent="0.2">
      <c r="A3" s="69" t="s">
        <v>78</v>
      </c>
      <c r="B3" s="69"/>
      <c r="C3" s="69"/>
      <c r="D3" s="69"/>
      <c r="E3" s="69"/>
      <c r="F3" s="69"/>
      <c r="G3" s="69"/>
    </row>
    <row r="4" spans="1:10" ht="15" customHeight="1" x14ac:dyDescent="0.2">
      <c r="A4" s="69" t="s">
        <v>79</v>
      </c>
      <c r="B4" s="69"/>
      <c r="C4" s="69"/>
      <c r="D4" s="69"/>
      <c r="E4" s="69"/>
      <c r="F4" s="69"/>
    </row>
    <row r="5" spans="1:10" ht="15" customHeight="1" x14ac:dyDescent="0.2"/>
    <row r="6" spans="1:10" ht="15" customHeight="1" x14ac:dyDescent="0.2">
      <c r="A6" s="69" t="s">
        <v>80</v>
      </c>
      <c r="B6" s="69"/>
    </row>
    <row r="7" spans="1:10" ht="15" customHeight="1" x14ac:dyDescent="0.2">
      <c r="A7" s="69" t="s">
        <v>81</v>
      </c>
      <c r="B7" s="69"/>
      <c r="C7" s="69"/>
      <c r="D7" s="69"/>
      <c r="E7" s="69"/>
      <c r="F7" s="69"/>
      <c r="G7" s="69"/>
    </row>
    <row r="8" spans="1:10" ht="15" customHeight="1" x14ac:dyDescent="0.2">
      <c r="E8" s="8"/>
      <c r="F8" s="66"/>
    </row>
    <row r="9" spans="1:10" ht="15" customHeight="1" x14ac:dyDescent="0.2">
      <c r="A9" s="79" t="s">
        <v>82</v>
      </c>
      <c r="B9" s="80"/>
      <c r="C9" s="80"/>
      <c r="D9" s="80"/>
      <c r="E9" s="29"/>
      <c r="F9" s="50"/>
    </row>
    <row r="10" spans="1:10" ht="15" customHeight="1" x14ac:dyDescent="0.2">
      <c r="A10" s="43"/>
      <c r="B10" s="61" t="s">
        <v>83</v>
      </c>
      <c r="C10" s="43" t="s">
        <v>84</v>
      </c>
      <c r="D10" s="61" t="s">
        <v>85</v>
      </c>
      <c r="E10" s="21"/>
      <c r="F10" s="50"/>
    </row>
    <row r="11" spans="1:10" ht="15" customHeight="1" x14ac:dyDescent="0.2">
      <c r="A11" s="47" t="s">
        <v>24</v>
      </c>
      <c r="B11" s="56">
        <f>Inputs!B12</f>
        <v>100</v>
      </c>
      <c r="C11" s="20">
        <v>350</v>
      </c>
      <c r="D11" s="32">
        <f>C11-B11</f>
        <v>250</v>
      </c>
      <c r="E11" s="55"/>
    </row>
    <row r="12" spans="1:10" ht="15" customHeight="1" x14ac:dyDescent="0.2">
      <c r="A12" s="47" t="s">
        <v>25</v>
      </c>
      <c r="B12" s="56">
        <f>Inputs!B13</f>
        <v>100</v>
      </c>
      <c r="C12" s="20">
        <v>550</v>
      </c>
      <c r="D12" s="32">
        <f>C12-B12</f>
        <v>450</v>
      </c>
      <c r="E12" s="1"/>
    </row>
    <row r="13" spans="1:10" ht="15" customHeight="1" x14ac:dyDescent="0.2">
      <c r="A13" s="5" t="s">
        <v>26</v>
      </c>
      <c r="B13" s="19">
        <f>Inputs!B14</f>
        <v>600</v>
      </c>
      <c r="C13" s="6">
        <v>620</v>
      </c>
      <c r="D13" s="32">
        <f>C13-B13</f>
        <v>20</v>
      </c>
      <c r="E13" s="66"/>
    </row>
    <row r="14" spans="1:10" ht="15" customHeight="1" x14ac:dyDescent="0.2">
      <c r="A14" s="62"/>
      <c r="B14" s="62"/>
      <c r="C14" s="62"/>
      <c r="D14" s="15"/>
    </row>
    <row r="15" spans="1:10" ht="15" customHeight="1" x14ac:dyDescent="0.2"/>
    <row r="16" spans="1:10" ht="15" customHeight="1" x14ac:dyDescent="0.2"/>
    <row r="17" ht="15" customHeight="1" x14ac:dyDescent="0.2"/>
    <row r="18" ht="15" customHeight="1" x14ac:dyDescent="0.2"/>
    <row r="19" ht="15" customHeight="1" x14ac:dyDescent="0.2"/>
  </sheetData>
  <mergeCells count="7">
    <mergeCell ref="A7:G7"/>
    <mergeCell ref="A9:D9"/>
    <mergeCell ref="A1:J1"/>
    <mergeCell ref="A2:G2"/>
    <mergeCell ref="A3:G3"/>
    <mergeCell ref="A4:F4"/>
    <mergeCell ref="A6:B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Inputs</vt:lpstr>
      <vt:lpstr>Week 1</vt:lpstr>
      <vt:lpstr>Week 2</vt:lpstr>
      <vt:lpstr>Week 3</vt:lpstr>
      <vt:lpstr>Week 4</vt:lpstr>
      <vt:lpstr>Week 5</vt:lpstr>
      <vt:lpstr>Week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2022-12-26T10:17:23Z</dcterms:created>
  <dcterms:modified xsi:type="dcterms:W3CDTF">2022-12-29T12:43:57Z</dcterms:modified>
</cp:coreProperties>
</file>