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tiff" ContentType="image/tif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440" windowHeight="7425" firstSheet="2" activeTab="2"/>
  </bookViews>
  <sheets>
    <sheet name="Costos" sheetId="1" r:id="rId1"/>
    <sheet name="Tiempos" sheetId="2" r:id="rId2"/>
    <sheet name="Tiempos borrador" sheetId="3" r:id="rId3"/>
    <sheet name="Planificacion diaria leandro" sheetId="4" r:id="rId4"/>
    <sheet name="Planificacion diaria fernando" sheetId="5" r:id="rId5"/>
    <sheet name="Estado de maquinas" sheetId="6" r:id="rId6"/>
  </sheets>
  <definedNames>
    <definedName name="_xlnm.Print_Titles" localSheetId="2">'Tiempos borrador'!$5:$5</definedName>
  </definedNames>
  <calcPr calcId="124519"/>
</workbook>
</file>

<file path=xl/calcChain.xml><?xml version="1.0" encoding="utf-8"?>
<calcChain xmlns="http://schemas.openxmlformats.org/spreadsheetml/2006/main">
  <c r="G11" i="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B11" i="5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1" i="4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G105" i="5"/>
  <c r="G103"/>
  <c r="G97"/>
  <c r="G96"/>
  <c r="G95"/>
  <c r="G94"/>
  <c r="G93"/>
  <c r="G92"/>
  <c r="G91"/>
  <c r="G90"/>
  <c r="G89"/>
  <c r="G88"/>
  <c r="G87"/>
  <c r="G86"/>
  <c r="G85"/>
  <c r="G84"/>
  <c r="G79"/>
  <c r="G78"/>
  <c r="G77"/>
  <c r="G76"/>
  <c r="G75"/>
  <c r="G74"/>
  <c r="G73"/>
  <c r="G72"/>
  <c r="G71"/>
  <c r="G70"/>
  <c r="G69"/>
  <c r="G68"/>
  <c r="G64"/>
  <c r="G63"/>
  <c r="G61"/>
  <c r="G60"/>
  <c r="G59"/>
  <c r="G58"/>
  <c r="G57"/>
  <c r="G56"/>
  <c r="G55"/>
  <c r="G54"/>
  <c r="G50"/>
  <c r="G47"/>
  <c r="G46"/>
  <c r="G45"/>
  <c r="G44"/>
  <c r="G42"/>
  <c r="G41"/>
  <c r="G40"/>
  <c r="G37"/>
  <c r="G36"/>
  <c r="G34"/>
  <c r="G33"/>
  <c r="G31"/>
  <c r="G29"/>
  <c r="G28"/>
  <c r="G27"/>
  <c r="G26"/>
  <c r="G25"/>
  <c r="G20"/>
  <c r="G19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1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1"/>
  <c r="G99"/>
  <c r="G100"/>
  <c r="G101"/>
  <c r="G102"/>
  <c r="G104"/>
  <c r="G98"/>
  <c r="G83"/>
  <c r="G81"/>
  <c r="G82"/>
  <c r="G80"/>
  <c r="H70"/>
  <c r="I70" s="1"/>
  <c r="H69"/>
  <c r="I69" s="1"/>
  <c r="H68"/>
  <c r="I68" s="1"/>
  <c r="H67"/>
  <c r="I67" s="1"/>
  <c r="G67"/>
  <c r="H66"/>
  <c r="I66" s="1"/>
  <c r="G66"/>
  <c r="H65"/>
  <c r="I65" s="1"/>
  <c r="G65"/>
  <c r="H64"/>
  <c r="I64" s="1"/>
  <c r="H63"/>
  <c r="I63" s="1"/>
  <c r="H62"/>
  <c r="I62" s="1"/>
  <c r="G62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G53"/>
  <c r="H52"/>
  <c r="I52" s="1"/>
  <c r="G52"/>
  <c r="H51"/>
  <c r="I51" s="1"/>
  <c r="G51"/>
  <c r="H50"/>
  <c r="I50" s="1"/>
  <c r="H49"/>
  <c r="I49" s="1"/>
  <c r="G49"/>
  <c r="H48"/>
  <c r="I48" s="1"/>
  <c r="G48"/>
  <c r="H47"/>
  <c r="I47" s="1"/>
  <c r="H46"/>
  <c r="I46" s="1"/>
  <c r="H45"/>
  <c r="I45" s="1"/>
  <c r="H44"/>
  <c r="I44" s="1"/>
  <c r="H43"/>
  <c r="I43" s="1"/>
  <c r="G43"/>
  <c r="H42"/>
  <c r="I42" s="1"/>
  <c r="H41"/>
  <c r="I41" s="1"/>
  <c r="H40"/>
  <c r="I40" s="1"/>
  <c r="H39"/>
  <c r="I39" s="1"/>
  <c r="G39"/>
  <c r="H38"/>
  <c r="I38" s="1"/>
  <c r="J38" s="1"/>
  <c r="G38"/>
  <c r="H37"/>
  <c r="I37" s="1"/>
  <c r="J37" s="1"/>
  <c r="H36"/>
  <c r="I36" s="1"/>
  <c r="J36" s="1"/>
  <c r="H35"/>
  <c r="I35" s="1"/>
  <c r="J35" s="1"/>
  <c r="G35"/>
  <c r="H34"/>
  <c r="I34" s="1"/>
  <c r="J34" s="1"/>
  <c r="H33"/>
  <c r="I33" s="1"/>
  <c r="J33" s="1"/>
  <c r="H32"/>
  <c r="I32" s="1"/>
  <c r="J32" s="1"/>
  <c r="G32"/>
  <c r="H31"/>
  <c r="I31" s="1"/>
  <c r="J31" s="1"/>
  <c r="H30"/>
  <c r="I30" s="1"/>
  <c r="J30" s="1"/>
  <c r="G30"/>
  <c r="H29"/>
  <c r="I29" s="1"/>
  <c r="J29" s="1"/>
  <c r="H28"/>
  <c r="I28" s="1"/>
  <c r="J28" s="1"/>
  <c r="H27"/>
  <c r="I27" s="1"/>
  <c r="J27" s="1"/>
  <c r="H26"/>
  <c r="I26" s="1"/>
  <c r="J26" s="1"/>
  <c r="H25"/>
  <c r="I25" s="1"/>
  <c r="J25" s="1"/>
  <c r="H24"/>
  <c r="I24" s="1"/>
  <c r="J24" s="1"/>
  <c r="G24"/>
  <c r="H23"/>
  <c r="I23" s="1"/>
  <c r="J23" s="1"/>
  <c r="G23"/>
  <c r="H22"/>
  <c r="I22" s="1"/>
  <c r="J22" s="1"/>
  <c r="G22"/>
  <c r="H21"/>
  <c r="I21" s="1"/>
  <c r="J21" s="1"/>
  <c r="G21"/>
  <c r="H20"/>
  <c r="I20" s="1"/>
  <c r="J20" s="1"/>
  <c r="H19"/>
  <c r="I19" s="1"/>
  <c r="J19" s="1"/>
  <c r="H18"/>
  <c r="I18" s="1"/>
  <c r="J18" s="1"/>
  <c r="G18"/>
  <c r="H17"/>
  <c r="I17" s="1"/>
  <c r="J17" s="1"/>
  <c r="G17"/>
  <c r="H16"/>
  <c r="I16" s="1"/>
  <c r="J16" s="1"/>
  <c r="G16"/>
  <c r="H15"/>
  <c r="I15" s="1"/>
  <c r="J15" s="1"/>
  <c r="G15"/>
  <c r="H14"/>
  <c r="I14" s="1"/>
  <c r="J14" s="1"/>
  <c r="G14"/>
  <c r="H13"/>
  <c r="I13" s="1"/>
  <c r="J13" s="1"/>
  <c r="G13"/>
  <c r="H12"/>
  <c r="I12" s="1"/>
  <c r="J12" s="1"/>
  <c r="G12"/>
  <c r="H11"/>
  <c r="I11" s="1"/>
  <c r="J11" s="1"/>
  <c r="G11"/>
  <c r="C4"/>
  <c r="C59" i="4"/>
  <c r="D59"/>
  <c r="E59"/>
  <c r="H59"/>
  <c r="I59"/>
  <c r="C60"/>
  <c r="D60"/>
  <c r="E60"/>
  <c r="H60"/>
  <c r="I60" s="1"/>
  <c r="C61"/>
  <c r="D61"/>
  <c r="E61"/>
  <c r="H61"/>
  <c r="I61"/>
  <c r="C62"/>
  <c r="D62"/>
  <c r="E62"/>
  <c r="H62"/>
  <c r="I62" s="1"/>
  <c r="C63"/>
  <c r="D63"/>
  <c r="E63"/>
  <c r="H63"/>
  <c r="I63"/>
  <c r="C64"/>
  <c r="D64"/>
  <c r="E64"/>
  <c r="H64"/>
  <c r="I64" s="1"/>
  <c r="C65"/>
  <c r="D65"/>
  <c r="E65"/>
  <c r="H65"/>
  <c r="I65"/>
  <c r="C66"/>
  <c r="D66"/>
  <c r="E66"/>
  <c r="H66"/>
  <c r="I66" s="1"/>
  <c r="C67"/>
  <c r="D67"/>
  <c r="E67"/>
  <c r="H67"/>
  <c r="I67"/>
  <c r="C68"/>
  <c r="D68"/>
  <c r="E68"/>
  <c r="H68"/>
  <c r="I68" s="1"/>
  <c r="C69"/>
  <c r="D69"/>
  <c r="E69"/>
  <c r="H69"/>
  <c r="I69"/>
  <c r="C70"/>
  <c r="D70"/>
  <c r="E70"/>
  <c r="H70"/>
  <c r="I70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8"/>
  <c r="Q8" i="6"/>
  <c r="B18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20"/>
  <c r="G21"/>
  <c r="G18"/>
  <c r="G19"/>
  <c r="G17"/>
  <c r="M6" i="3"/>
  <c r="M7" s="1"/>
  <c r="M8" s="1"/>
  <c r="M9" s="1"/>
  <c r="M10" s="1"/>
  <c r="M11" s="1"/>
  <c r="M12" s="1"/>
  <c r="M13" s="1"/>
  <c r="M14" s="1"/>
  <c r="M16" s="1"/>
  <c r="M17" s="1"/>
  <c r="M18" s="1"/>
  <c r="M19" s="1"/>
  <c r="M20" s="1"/>
  <c r="M21" s="1"/>
  <c r="M22" s="1"/>
  <c r="N22" s="1"/>
  <c r="B149" i="6"/>
  <c r="B150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F320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F18"/>
  <c r="F19"/>
  <c r="F20"/>
  <c r="F21"/>
  <c r="F22"/>
  <c r="F23"/>
  <c r="F24"/>
  <c r="F25"/>
  <c r="F26"/>
  <c r="F27"/>
  <c r="F28"/>
  <c r="F29"/>
  <c r="F30"/>
  <c r="F31"/>
  <c r="B19"/>
  <c r="B20"/>
  <c r="B21"/>
  <c r="B22"/>
  <c r="B23"/>
  <c r="B24"/>
  <c r="B25"/>
  <c r="B26"/>
  <c r="B27"/>
  <c r="B28"/>
  <c r="B29"/>
  <c r="B30"/>
  <c r="B31"/>
  <c r="F17"/>
  <c r="E17"/>
  <c r="B17"/>
  <c r="L8" i="2"/>
  <c r="H11" i="4"/>
  <c r="I11" s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M8" i="2"/>
  <c r="D11" i="4"/>
  <c r="C11"/>
  <c r="E11"/>
  <c r="C4"/>
  <c r="L9" i="2"/>
  <c r="K82" i="1"/>
  <c r="I8"/>
  <c r="I10" s="1"/>
  <c r="K75"/>
  <c r="K74"/>
  <c r="K58"/>
  <c r="J15"/>
  <c r="K15" s="1"/>
  <c r="K59"/>
  <c r="J66"/>
  <c r="K66" s="1"/>
  <c r="J67"/>
  <c r="K67" s="1"/>
  <c r="K39"/>
  <c r="J72"/>
  <c r="K72" s="1"/>
  <c r="J73"/>
  <c r="K73" s="1"/>
  <c r="J71"/>
  <c r="K71" s="1"/>
  <c r="K76" s="1"/>
  <c r="K45"/>
  <c r="K24"/>
  <c r="J22"/>
  <c r="K22" s="1"/>
  <c r="J23"/>
  <c r="K23" s="1"/>
  <c r="J16"/>
  <c r="K16" s="1"/>
  <c r="K53"/>
  <c r="K54" s="1"/>
  <c r="K60"/>
  <c r="J64"/>
  <c r="K64" s="1"/>
  <c r="J65"/>
  <c r="K65" s="1"/>
  <c r="J63"/>
  <c r="K63" s="1"/>
  <c r="K44"/>
  <c r="K46" s="1"/>
  <c r="K38"/>
  <c r="K40" s="1"/>
  <c r="K30"/>
  <c r="K31"/>
  <c r="K32"/>
  <c r="K33"/>
  <c r="K29"/>
  <c r="K34" s="1"/>
  <c r="K17"/>
  <c r="K139"/>
  <c r="K120"/>
  <c r="K121"/>
  <c r="K122"/>
  <c r="K123"/>
  <c r="K124"/>
  <c r="K125"/>
  <c r="K126"/>
  <c r="K127"/>
  <c r="K133"/>
  <c r="K134"/>
  <c r="K135"/>
  <c r="K136"/>
  <c r="K137"/>
  <c r="K138"/>
  <c r="K110"/>
  <c r="K111"/>
  <c r="K112"/>
  <c r="K113"/>
  <c r="K81"/>
  <c r="K83"/>
  <c r="K84"/>
  <c r="K80"/>
  <c r="K93"/>
  <c r="K94"/>
  <c r="K95"/>
  <c r="K96"/>
  <c r="K92"/>
  <c r="K98" s="1"/>
  <c r="K132"/>
  <c r="K140" s="1"/>
  <c r="K119"/>
  <c r="K128" s="1"/>
  <c r="K114"/>
  <c r="K103"/>
  <c r="K102"/>
  <c r="K105" s="1"/>
  <c r="M23" i="3" l="1"/>
  <c r="N21"/>
  <c r="N16"/>
  <c r="N18"/>
  <c r="N17"/>
  <c r="N19"/>
  <c r="M15"/>
  <c r="N15" s="1"/>
  <c r="N20"/>
  <c r="N8"/>
  <c r="N6"/>
  <c r="H17" i="6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B8" s="1"/>
  <c r="N7" i="3"/>
  <c r="J11" i="4"/>
  <c r="M9" i="2"/>
  <c r="I9" i="1"/>
  <c r="K68"/>
  <c r="K115"/>
  <c r="K25"/>
  <c r="K85"/>
  <c r="K18"/>
  <c r="I7" s="1"/>
  <c r="N23" i="3" l="1"/>
  <c r="M24"/>
  <c r="F8" i="6"/>
  <c r="P9"/>
  <c r="J12" i="4"/>
  <c r="L7" i="1"/>
  <c r="L11" s="1"/>
  <c r="I11"/>
  <c r="M25" i="3" l="1"/>
  <c r="M26" s="1"/>
  <c r="M27" s="1"/>
  <c r="M28" s="1"/>
  <c r="N24"/>
  <c r="N9"/>
  <c r="N10"/>
  <c r="J13" i="4"/>
  <c r="M29" i="3" l="1"/>
  <c r="N25"/>
  <c r="N11"/>
  <c r="J14" i="4"/>
  <c r="M30" i="3" l="1"/>
  <c r="N30" s="1"/>
  <c r="N29"/>
  <c r="M31"/>
  <c r="N26"/>
  <c r="N12"/>
  <c r="J15" i="4"/>
  <c r="M32" i="3" l="1"/>
  <c r="N31"/>
  <c r="N27"/>
  <c r="N13"/>
  <c r="J16" i="4"/>
  <c r="N28" i="3" l="1"/>
  <c r="N14"/>
  <c r="J17" i="4"/>
  <c r="J18" l="1"/>
  <c r="J19" l="1"/>
  <c r="M33" i="3" l="1"/>
  <c r="N32"/>
  <c r="J20" i="4"/>
  <c r="M34" i="3" l="1"/>
  <c r="N33"/>
  <c r="J21" i="4"/>
  <c r="M35" i="3" l="1"/>
  <c r="N34"/>
  <c r="J22" i="4"/>
  <c r="M36" i="3" l="1"/>
  <c r="N35"/>
  <c r="J23" i="4"/>
  <c r="M37" i="3" l="1"/>
  <c r="M38" s="1"/>
  <c r="N38" s="1"/>
  <c r="N36"/>
  <c r="J24" i="4"/>
  <c r="M39" i="3" l="1"/>
  <c r="N37"/>
  <c r="J25" i="4"/>
  <c r="M40" i="3" l="1"/>
  <c r="N39"/>
  <c r="J26" i="4"/>
  <c r="M41" i="3" l="1"/>
  <c r="N40"/>
  <c r="J27" i="4"/>
  <c r="M42" i="3" l="1"/>
  <c r="N41"/>
  <c r="J28" i="4"/>
  <c r="M43" i="3" l="1"/>
  <c r="N42"/>
  <c r="J29" i="4"/>
  <c r="M44" i="3" l="1"/>
  <c r="N43"/>
  <c r="J30" i="4"/>
  <c r="M45" i="3" l="1"/>
  <c r="N44"/>
  <c r="J31" i="4"/>
  <c r="M46" i="3" l="1"/>
  <c r="N45"/>
  <c r="J32" i="4"/>
  <c r="M47" i="3" l="1"/>
  <c r="N46"/>
  <c r="J33" i="4"/>
  <c r="M48" i="3" l="1"/>
  <c r="N47"/>
  <c r="J34" i="4"/>
  <c r="M49" i="3" l="1"/>
  <c r="N48"/>
  <c r="J35" i="4"/>
  <c r="M50" i="3" l="1"/>
  <c r="N49"/>
  <c r="J36" i="4"/>
  <c r="M51" i="3" l="1"/>
  <c r="N50"/>
  <c r="J37" i="4"/>
  <c r="J38"/>
  <c r="M52" i="3" l="1"/>
  <c r="N51"/>
  <c r="M53" l="1"/>
  <c r="N52"/>
  <c r="M54" l="1"/>
  <c r="N53"/>
  <c r="M55" l="1"/>
  <c r="N54"/>
  <c r="M56" l="1"/>
  <c r="N55"/>
  <c r="M57" l="1"/>
  <c r="N56"/>
  <c r="M58" l="1"/>
  <c r="N57"/>
  <c r="M59" l="1"/>
  <c r="N58"/>
  <c r="M60" l="1"/>
  <c r="N59"/>
  <c r="M61" l="1"/>
  <c r="N60"/>
  <c r="M62" l="1"/>
  <c r="N61"/>
  <c r="M63" l="1"/>
  <c r="N62"/>
  <c r="M64" l="1"/>
  <c r="N63"/>
  <c r="M65" l="1"/>
  <c r="N64"/>
  <c r="M66" l="1"/>
  <c r="N65"/>
  <c r="M67" l="1"/>
  <c r="N66"/>
  <c r="M68" l="1"/>
  <c r="N67"/>
  <c r="M69" l="1"/>
  <c r="N68"/>
  <c r="M70" l="1"/>
  <c r="N69"/>
  <c r="M71" l="1"/>
  <c r="N70"/>
  <c r="M72" l="1"/>
  <c r="N71"/>
  <c r="M73" l="1"/>
  <c r="N72"/>
  <c r="M74" l="1"/>
  <c r="N73"/>
  <c r="M75" l="1"/>
  <c r="N74"/>
  <c r="M76" l="1"/>
  <c r="N75"/>
  <c r="M77" l="1"/>
  <c r="N76"/>
  <c r="M78" l="1"/>
  <c r="N77"/>
  <c r="M79" l="1"/>
  <c r="N78"/>
  <c r="M80" l="1"/>
  <c r="N79"/>
  <c r="M81" l="1"/>
  <c r="N80"/>
  <c r="M82" l="1"/>
  <c r="N81"/>
  <c r="M83" l="1"/>
  <c r="N82"/>
  <c r="M84" l="1"/>
  <c r="N83"/>
  <c r="M85" l="1"/>
  <c r="N84"/>
  <c r="M86" l="1"/>
  <c r="N85"/>
  <c r="M87" l="1"/>
  <c r="N86"/>
  <c r="M91" l="1"/>
  <c r="N91" s="1"/>
  <c r="M88"/>
  <c r="M92"/>
  <c r="N87"/>
  <c r="N88" l="1"/>
  <c r="M89"/>
  <c r="M93"/>
  <c r="N92"/>
  <c r="M90" l="1"/>
  <c r="N90" s="1"/>
  <c r="N89"/>
  <c r="M94"/>
  <c r="N93"/>
  <c r="M95" l="1"/>
  <c r="N94"/>
  <c r="M96" l="1"/>
  <c r="N95"/>
  <c r="M97" l="1"/>
  <c r="N96"/>
  <c r="M98" l="1"/>
  <c r="N97"/>
  <c r="M99" l="1"/>
  <c r="N98"/>
  <c r="M100" l="1"/>
  <c r="N99"/>
  <c r="M101" l="1"/>
  <c r="M102" s="1"/>
  <c r="N102" s="1"/>
  <c r="N100"/>
  <c r="M103" l="1"/>
  <c r="N101"/>
  <c r="M104" l="1"/>
  <c r="N103"/>
  <c r="M105" l="1"/>
  <c r="N104"/>
  <c r="M106" l="1"/>
  <c r="N105"/>
  <c r="M107" l="1"/>
  <c r="N106"/>
  <c r="M108" l="1"/>
  <c r="N107"/>
  <c r="M109" l="1"/>
  <c r="N108"/>
  <c r="M110" l="1"/>
  <c r="N109"/>
  <c r="M111" l="1"/>
  <c r="N110"/>
  <c r="M112" l="1"/>
  <c r="N111"/>
  <c r="M113" l="1"/>
  <c r="N112"/>
  <c r="M114" l="1"/>
  <c r="N113"/>
  <c r="M115" l="1"/>
  <c r="N114"/>
  <c r="M116" l="1"/>
  <c r="N115"/>
  <c r="M117" l="1"/>
  <c r="N116"/>
  <c r="M118" l="1"/>
  <c r="N117"/>
  <c r="M119" l="1"/>
  <c r="N118"/>
  <c r="M120" l="1"/>
  <c r="N119"/>
  <c r="M121" l="1"/>
  <c r="N120"/>
  <c r="M122" l="1"/>
  <c r="N121"/>
  <c r="M123" l="1"/>
  <c r="N122"/>
  <c r="M124" l="1"/>
  <c r="N123"/>
  <c r="M125" l="1"/>
  <c r="N124"/>
  <c r="M126" l="1"/>
  <c r="N125"/>
  <c r="M127" l="1"/>
  <c r="N126"/>
  <c r="M128" l="1"/>
  <c r="N127"/>
  <c r="M129" l="1"/>
  <c r="N128"/>
  <c r="M130" l="1"/>
  <c r="N129"/>
  <c r="M131" l="1"/>
  <c r="N130"/>
  <c r="M132" l="1"/>
  <c r="N131"/>
  <c r="M133" l="1"/>
  <c r="N132"/>
  <c r="M134" l="1"/>
  <c r="N133"/>
  <c r="M135" l="1"/>
  <c r="N134"/>
  <c r="M136" l="1"/>
  <c r="N135"/>
  <c r="M137" l="1"/>
  <c r="N136"/>
  <c r="M138" l="1"/>
  <c r="N137"/>
  <c r="M139" l="1"/>
  <c r="N138"/>
  <c r="M140" l="1"/>
  <c r="N139"/>
  <c r="M141" l="1"/>
  <c r="N140"/>
  <c r="M142" l="1"/>
  <c r="N141"/>
  <c r="M143" l="1"/>
  <c r="N142"/>
  <c r="M144" l="1"/>
  <c r="N143"/>
  <c r="M145" l="1"/>
  <c r="N144"/>
  <c r="M146" l="1"/>
  <c r="N145"/>
  <c r="M147" l="1"/>
  <c r="N146"/>
  <c r="M148" l="1"/>
  <c r="N147"/>
  <c r="M149" l="1"/>
  <c r="N148"/>
  <c r="M150" l="1"/>
  <c r="N149"/>
  <c r="M151" l="1"/>
  <c r="N150"/>
  <c r="M152" l="1"/>
  <c r="M153" s="1"/>
  <c r="N153" s="1"/>
  <c r="N151"/>
  <c r="M154" l="1"/>
  <c r="N152"/>
  <c r="M155" l="1"/>
  <c r="N154"/>
  <c r="M156" l="1"/>
  <c r="N155"/>
  <c r="M157" l="1"/>
  <c r="N156"/>
  <c r="M158" l="1"/>
  <c r="N157"/>
  <c r="M159" l="1"/>
  <c r="N158"/>
  <c r="M160" l="1"/>
  <c r="N159"/>
  <c r="M161" l="1"/>
  <c r="N160"/>
  <c r="M162" l="1"/>
  <c r="N161"/>
  <c r="M163" l="1"/>
  <c r="N162"/>
  <c r="M164" l="1"/>
  <c r="N163"/>
  <c r="M165" l="1"/>
  <c r="N164"/>
  <c r="M166" l="1"/>
  <c r="N165"/>
  <c r="M167" l="1"/>
  <c r="N166"/>
  <c r="M168" l="1"/>
  <c r="N167"/>
  <c r="M169" l="1"/>
  <c r="N168"/>
  <c r="M170" l="1"/>
  <c r="N169"/>
  <c r="M171" l="1"/>
  <c r="N170"/>
  <c r="M172" l="1"/>
  <c r="N171"/>
  <c r="M173" l="1"/>
  <c r="N172"/>
  <c r="M174" l="1"/>
  <c r="N173"/>
  <c r="M175" l="1"/>
  <c r="N174"/>
  <c r="M176" l="1"/>
  <c r="N175"/>
  <c r="M177" l="1"/>
  <c r="N176"/>
  <c r="M178" l="1"/>
  <c r="N177"/>
  <c r="M179" l="1"/>
  <c r="N178"/>
  <c r="M180" l="1"/>
  <c r="N179"/>
  <c r="M181" l="1"/>
  <c r="N180"/>
  <c r="M182" l="1"/>
  <c r="N181"/>
  <c r="M183" l="1"/>
  <c r="N182"/>
  <c r="M184" l="1"/>
  <c r="N183"/>
  <c r="M185" l="1"/>
  <c r="N184"/>
  <c r="M186" l="1"/>
  <c r="N185"/>
  <c r="M187" l="1"/>
  <c r="N186"/>
  <c r="M188" l="1"/>
  <c r="N187"/>
  <c r="M189" l="1"/>
  <c r="N188"/>
  <c r="M190" l="1"/>
  <c r="N189"/>
  <c r="M191" l="1"/>
  <c r="N190"/>
  <c r="M192" l="1"/>
  <c r="N191"/>
  <c r="M193" l="1"/>
  <c r="N192"/>
  <c r="M194" l="1"/>
  <c r="N193"/>
  <c r="M195" l="1"/>
  <c r="N194"/>
  <c r="M196" l="1"/>
  <c r="N195"/>
  <c r="M197" l="1"/>
  <c r="N196"/>
  <c r="M198" l="1"/>
  <c r="N197"/>
  <c r="M199" l="1"/>
  <c r="N198"/>
  <c r="M200" l="1"/>
  <c r="N199"/>
  <c r="M201" l="1"/>
  <c r="N200"/>
  <c r="M202" l="1"/>
  <c r="N201"/>
  <c r="M203" l="1"/>
  <c r="N202"/>
  <c r="M204" l="1"/>
  <c r="N203"/>
  <c r="M205" l="1"/>
  <c r="N204"/>
  <c r="M206" l="1"/>
  <c r="N205"/>
  <c r="M207" l="1"/>
  <c r="N206"/>
  <c r="M208" l="1"/>
  <c r="N207"/>
  <c r="M209" l="1"/>
  <c r="N208"/>
  <c r="M210" l="1"/>
  <c r="N209"/>
  <c r="M211" l="1"/>
  <c r="N210"/>
  <c r="M212" l="1"/>
  <c r="N211"/>
  <c r="M213" l="1"/>
  <c r="N212"/>
  <c r="M214" l="1"/>
  <c r="N213"/>
  <c r="M215" l="1"/>
  <c r="N214"/>
  <c r="M216" l="1"/>
  <c r="N215"/>
  <c r="M217" l="1"/>
  <c r="N216"/>
  <c r="M218" l="1"/>
  <c r="N217"/>
  <c r="M219" l="1"/>
  <c r="N218"/>
  <c r="M220" l="1"/>
  <c r="N219"/>
  <c r="M221" l="1"/>
  <c r="N220"/>
  <c r="M222" l="1"/>
  <c r="N221"/>
  <c r="M223" l="1"/>
  <c r="N222"/>
  <c r="M224" l="1"/>
  <c r="N223"/>
  <c r="M225" l="1"/>
  <c r="N224"/>
  <c r="M226" l="1"/>
  <c r="N225"/>
  <c r="M227" l="1"/>
  <c r="N226"/>
  <c r="M228" l="1"/>
  <c r="N227"/>
  <c r="M229" l="1"/>
  <c r="N228"/>
  <c r="M230" l="1"/>
  <c r="N229"/>
  <c r="M231" l="1"/>
  <c r="N230"/>
  <c r="M232" l="1"/>
  <c r="N231"/>
  <c r="M233" l="1"/>
  <c r="N232"/>
  <c r="M234" l="1"/>
  <c r="N233"/>
  <c r="M235" l="1"/>
  <c r="N234"/>
  <c r="M236" l="1"/>
  <c r="N235"/>
  <c r="M237" l="1"/>
  <c r="N236"/>
  <c r="M238" l="1"/>
  <c r="N237"/>
  <c r="M239" l="1"/>
  <c r="N238"/>
  <c r="M240" l="1"/>
  <c r="N239"/>
  <c r="M241" l="1"/>
  <c r="N240"/>
  <c r="M242" l="1"/>
  <c r="N241"/>
  <c r="M243" l="1"/>
  <c r="N242"/>
  <c r="M244" l="1"/>
  <c r="N243"/>
  <c r="M245" l="1"/>
  <c r="N244"/>
  <c r="M246" l="1"/>
  <c r="N245"/>
  <c r="M247" l="1"/>
  <c r="N246"/>
  <c r="M248" l="1"/>
  <c r="N247"/>
  <c r="M249" l="1"/>
  <c r="N248"/>
  <c r="M250" l="1"/>
  <c r="N249"/>
  <c r="M251" l="1"/>
  <c r="N250"/>
  <c r="M252" l="1"/>
  <c r="N251"/>
  <c r="M253" l="1"/>
  <c r="N252"/>
  <c r="M254" l="1"/>
  <c r="N253"/>
  <c r="M255" l="1"/>
  <c r="N254"/>
  <c r="M256" l="1"/>
  <c r="N255"/>
  <c r="M257" l="1"/>
  <c r="N256"/>
  <c r="M258" l="1"/>
  <c r="N257"/>
  <c r="M259" l="1"/>
  <c r="N258"/>
  <c r="M260" l="1"/>
  <c r="N259"/>
  <c r="M261" l="1"/>
  <c r="N260"/>
  <c r="M262" l="1"/>
  <c r="N261"/>
  <c r="M263" l="1"/>
  <c r="N262"/>
  <c r="M264" l="1"/>
  <c r="N263"/>
  <c r="M265" l="1"/>
  <c r="N264"/>
  <c r="M266" l="1"/>
  <c r="N265"/>
  <c r="M267" l="1"/>
  <c r="N266"/>
  <c r="M268" l="1"/>
  <c r="N267"/>
  <c r="M269" l="1"/>
  <c r="N268"/>
  <c r="M270" l="1"/>
  <c r="N269"/>
  <c r="M271" l="1"/>
  <c r="N270"/>
  <c r="M272" l="1"/>
  <c r="N271"/>
  <c r="M273" l="1"/>
  <c r="N272"/>
  <c r="M274" l="1"/>
  <c r="N273"/>
  <c r="M275" l="1"/>
  <c r="N274"/>
  <c r="M276" l="1"/>
  <c r="N275"/>
  <c r="M277" l="1"/>
  <c r="N276"/>
  <c r="M278" l="1"/>
  <c r="N277"/>
  <c r="M279" l="1"/>
  <c r="N278"/>
  <c r="M280" l="1"/>
  <c r="N279"/>
  <c r="M281" l="1"/>
  <c r="N280"/>
  <c r="M282" l="1"/>
  <c r="N281"/>
  <c r="M283" l="1"/>
  <c r="N282"/>
  <c r="M284" l="1"/>
  <c r="N283"/>
  <c r="M285" l="1"/>
  <c r="N284"/>
  <c r="M286" l="1"/>
  <c r="N285"/>
  <c r="M287" l="1"/>
  <c r="N286"/>
  <c r="M288" l="1"/>
  <c r="N287"/>
  <c r="M289" l="1"/>
  <c r="N288"/>
  <c r="M290" l="1"/>
  <c r="N289"/>
  <c r="M291" l="1"/>
  <c r="N290"/>
  <c r="M292" l="1"/>
  <c r="N291"/>
  <c r="M293" l="1"/>
  <c r="N292"/>
  <c r="M294" l="1"/>
  <c r="N293"/>
  <c r="M295" l="1"/>
  <c r="N294"/>
  <c r="M296" l="1"/>
  <c r="N295"/>
  <c r="M297" l="1"/>
  <c r="N296"/>
  <c r="M298" l="1"/>
  <c r="N297"/>
  <c r="M299" l="1"/>
  <c r="N298"/>
  <c r="M300" l="1"/>
  <c r="N299"/>
  <c r="M301" l="1"/>
  <c r="N300"/>
  <c r="M302" l="1"/>
  <c r="N301"/>
  <c r="M303" l="1"/>
  <c r="N302"/>
  <c r="M304" l="1"/>
  <c r="N303"/>
  <c r="M305" l="1"/>
  <c r="N304"/>
  <c r="M306" l="1"/>
  <c r="N305"/>
  <c r="M307" l="1"/>
  <c r="N306"/>
  <c r="M308" l="1"/>
  <c r="N307"/>
  <c r="M309" l="1"/>
  <c r="N308"/>
  <c r="M310" l="1"/>
  <c r="N309"/>
  <c r="M311" l="1"/>
  <c r="N310"/>
  <c r="M312" l="1"/>
  <c r="N311"/>
  <c r="M313" l="1"/>
  <c r="N312"/>
  <c r="M314" l="1"/>
  <c r="N313"/>
  <c r="M315" l="1"/>
  <c r="N314"/>
  <c r="M316" l="1"/>
  <c r="N315"/>
  <c r="M317" l="1"/>
  <c r="N316"/>
  <c r="M318" l="1"/>
  <c r="N317"/>
  <c r="M319" l="1"/>
  <c r="N318"/>
  <c r="M320" l="1"/>
  <c r="N319"/>
  <c r="M321" l="1"/>
  <c r="N320"/>
  <c r="M322" l="1"/>
  <c r="N321"/>
  <c r="N322" l="1"/>
  <c r="F5" i="6" s="1"/>
  <c r="B5"/>
  <c r="P8" l="1"/>
  <c r="C9"/>
  <c r="B11"/>
  <c r="F11" s="1"/>
  <c r="C12" l="1"/>
  <c r="Q9"/>
</calcChain>
</file>

<file path=xl/sharedStrings.xml><?xml version="1.0" encoding="utf-8"?>
<sst xmlns="http://schemas.openxmlformats.org/spreadsheetml/2006/main" count="3304" uniqueCount="925">
  <si>
    <t>Planilla de piezas medialunera</t>
  </si>
  <si>
    <t>Romano</t>
  </si>
  <si>
    <t>Pieza :Rolo laminador</t>
  </si>
  <si>
    <t>Dimensiones</t>
  </si>
  <si>
    <t>Material</t>
  </si>
  <si>
    <t>Cantidad</t>
  </si>
  <si>
    <t>Tiempo</t>
  </si>
  <si>
    <t>Peso</t>
  </si>
  <si>
    <t>Valor</t>
  </si>
  <si>
    <t>Precio x Und</t>
  </si>
  <si>
    <t>m</t>
  </si>
  <si>
    <t>Unidad</t>
  </si>
  <si>
    <t xml:space="preserve">Arandelas </t>
  </si>
  <si>
    <t>D49mmx 3,2mm</t>
  </si>
  <si>
    <t xml:space="preserve">Caño </t>
  </si>
  <si>
    <t>D20</t>
  </si>
  <si>
    <t>Tref Acero 1045</t>
  </si>
  <si>
    <t>Dext=42 mm; Dint=20mm</t>
  </si>
  <si>
    <t>Pieza :Rolo paño</t>
  </si>
  <si>
    <t>mm</t>
  </si>
  <si>
    <t>100mmx100mm</t>
  </si>
  <si>
    <t>Chapa Nº18</t>
  </si>
  <si>
    <t>Caño</t>
  </si>
  <si>
    <t>Dext=100 mm; e=2mm</t>
  </si>
  <si>
    <t>D20mm</t>
  </si>
  <si>
    <t>Pieza :Bandejas</t>
  </si>
  <si>
    <t>275 x70mm</t>
  </si>
  <si>
    <t>Peso /Kg</t>
  </si>
  <si>
    <t>295x100mm</t>
  </si>
  <si>
    <t>590x280mm</t>
  </si>
  <si>
    <t>70x2281mm</t>
  </si>
  <si>
    <t>Peso[Kg]</t>
  </si>
  <si>
    <t>275x170mm</t>
  </si>
  <si>
    <t>Pieza :Rasqueta</t>
  </si>
  <si>
    <t>12,7x12,7 mm</t>
  </si>
  <si>
    <t xml:space="preserve">Barra cuadrada </t>
  </si>
  <si>
    <t>230x40mm</t>
  </si>
  <si>
    <t>Inox 304</t>
  </si>
  <si>
    <t>15x350mm</t>
  </si>
  <si>
    <t>10x0,7mm</t>
  </si>
  <si>
    <t>Resorte traccion</t>
  </si>
  <si>
    <t>Pieza :Resortes y fleje</t>
  </si>
  <si>
    <t>Pieza :Caja Rodamientos y bujes</t>
  </si>
  <si>
    <t>D70</t>
  </si>
  <si>
    <t>Caja Aluminio (Torta)</t>
  </si>
  <si>
    <t>Caja Buje aluminio</t>
  </si>
  <si>
    <t>---</t>
  </si>
  <si>
    <t>Levas aluminio</t>
  </si>
  <si>
    <t xml:space="preserve">Tref A1045 (Excentrico leva) </t>
  </si>
  <si>
    <t>Pieza :Tapas Inoxidable</t>
  </si>
  <si>
    <t>Pieza :Ejes y tensores</t>
  </si>
  <si>
    <t>D11,2mm</t>
  </si>
  <si>
    <t>Tref A1045 (Soprt. estructura)</t>
  </si>
  <si>
    <t>Tref A1046 (Eje levas aluminio)</t>
  </si>
  <si>
    <t>Pieza :Rodamientos</t>
  </si>
  <si>
    <t>Articulo</t>
  </si>
  <si>
    <t>R 6203</t>
  </si>
  <si>
    <t>R6201</t>
  </si>
  <si>
    <t>R627</t>
  </si>
  <si>
    <t>Buje de broce Nº926</t>
  </si>
  <si>
    <t>40x17mm</t>
  </si>
  <si>
    <t>32x12mm</t>
  </si>
  <si>
    <t>15x11,5mm</t>
  </si>
  <si>
    <t>D50</t>
  </si>
  <si>
    <t>Polea Aluminio</t>
  </si>
  <si>
    <t>D130</t>
  </si>
  <si>
    <t>Polea Fundicion</t>
  </si>
  <si>
    <t>Piñon</t>
  </si>
  <si>
    <t>1/2" x9 Dientes</t>
  </si>
  <si>
    <t>1/2" x10 Dientes</t>
  </si>
  <si>
    <t>1/2" x19 Dientes</t>
  </si>
  <si>
    <t>1/2" x28 Dientes</t>
  </si>
  <si>
    <t>Corona</t>
  </si>
  <si>
    <t>Cadena</t>
  </si>
  <si>
    <t>Uniones</t>
  </si>
  <si>
    <t>Pieza :Paño y goma</t>
  </si>
  <si>
    <t>320x230mm</t>
  </si>
  <si>
    <t xml:space="preserve">Goma </t>
  </si>
  <si>
    <t>Paño grande</t>
  </si>
  <si>
    <t>a=450mm</t>
  </si>
  <si>
    <t>Pieza :Electricidad</t>
  </si>
  <si>
    <t>Llave monofasica</t>
  </si>
  <si>
    <t xml:space="preserve">Cable tipo taller </t>
  </si>
  <si>
    <t>Ficha macho</t>
  </si>
  <si>
    <t>Terminales</t>
  </si>
  <si>
    <t>Pala</t>
  </si>
  <si>
    <t>Pieza :Bulones</t>
  </si>
  <si>
    <t xml:space="preserve">Bulon </t>
  </si>
  <si>
    <t>1/4 x 3/4</t>
  </si>
  <si>
    <t>1/4 x 1/2</t>
  </si>
  <si>
    <t>Tuerca</t>
  </si>
  <si>
    <t>1/4 x</t>
  </si>
  <si>
    <t>Arandelas Grower</t>
  </si>
  <si>
    <t>Prisioneros</t>
  </si>
  <si>
    <t>Autoperforantes</t>
  </si>
  <si>
    <t>8 x 3/4</t>
  </si>
  <si>
    <t>4x16</t>
  </si>
  <si>
    <t>Remaches POP</t>
  </si>
  <si>
    <t>3/8 x 1</t>
  </si>
  <si>
    <t>5/16x 3/4</t>
  </si>
  <si>
    <t>Pieza :Herraientas e insumos</t>
  </si>
  <si>
    <t>Litros</t>
  </si>
  <si>
    <t>Descripcion</t>
  </si>
  <si>
    <t>Pintura</t>
  </si>
  <si>
    <t>Gris espacial</t>
  </si>
  <si>
    <t>Disco</t>
  </si>
  <si>
    <t>Flap</t>
  </si>
  <si>
    <t>Grano 120</t>
  </si>
  <si>
    <t>lija</t>
  </si>
  <si>
    <t>Machos varios</t>
  </si>
  <si>
    <t>Mechas varias</t>
  </si>
  <si>
    <t xml:space="preserve">Herramienta de torno </t>
  </si>
  <si>
    <t>******</t>
  </si>
  <si>
    <t>Pieza :Engranajes, poleas y correas</t>
  </si>
  <si>
    <t>Correa O</t>
  </si>
  <si>
    <t>Nº18</t>
  </si>
  <si>
    <t>Total</t>
  </si>
  <si>
    <t>3x1mm2</t>
  </si>
  <si>
    <t>Picos plasma</t>
  </si>
  <si>
    <t>*****</t>
  </si>
  <si>
    <t>Electrodos</t>
  </si>
  <si>
    <t>2,5mm2</t>
  </si>
  <si>
    <t>Planchuela (Manija y planchuela)</t>
  </si>
  <si>
    <t>D28mm x 30mm</t>
  </si>
  <si>
    <t>Peso /m</t>
  </si>
  <si>
    <t>Precio x Kg</t>
  </si>
  <si>
    <t>Peso / m</t>
  </si>
  <si>
    <t>Tref A1045 (Eje levas acero)</t>
  </si>
  <si>
    <t>Materias primas:</t>
  </si>
  <si>
    <t xml:space="preserve">RESUMEN </t>
  </si>
  <si>
    <t>Tref A1045 (Eje tensor)</t>
  </si>
  <si>
    <t>450x235</t>
  </si>
  <si>
    <t>Peso /m2</t>
  </si>
  <si>
    <t>Peso /Und</t>
  </si>
  <si>
    <t>Inox 430</t>
  </si>
  <si>
    <t>Pieza :Manija</t>
  </si>
  <si>
    <t>1x3/16</t>
  </si>
  <si>
    <t>Planchuela Tensor</t>
  </si>
  <si>
    <t>1/4x3/4</t>
  </si>
  <si>
    <t>D35mm</t>
  </si>
  <si>
    <t>Grillon(Manija)</t>
  </si>
  <si>
    <t>Grillon(Reguladores)</t>
  </si>
  <si>
    <t>Armado</t>
  </si>
  <si>
    <t>Horas de trabajo minutos</t>
  </si>
  <si>
    <t>Horas de trabajo en horas</t>
  </si>
  <si>
    <t>Dias de trabajo</t>
  </si>
  <si>
    <t>Retraso en equipos</t>
  </si>
  <si>
    <t>Materiales</t>
  </si>
  <si>
    <t>Mano de Obra x dia</t>
  </si>
  <si>
    <t>Valores</t>
  </si>
  <si>
    <t>Areas</t>
  </si>
  <si>
    <t>Gasto total</t>
  </si>
  <si>
    <t>Motor 3/4Hp hormigonero</t>
  </si>
  <si>
    <t>Gasto planilla</t>
  </si>
  <si>
    <t>R6202</t>
  </si>
  <si>
    <t>Planilla de optimizacion de procesos:     Armadora   medialunera</t>
  </si>
  <si>
    <r>
      <t xml:space="preserve">Tiempos de fabricacion </t>
    </r>
    <r>
      <rPr>
        <b/>
        <sz val="12"/>
        <color theme="1"/>
        <rFont val="Calibri"/>
        <family val="2"/>
        <scheme val="minor"/>
      </rPr>
      <t>(Etapa de perfeccionamiento)</t>
    </r>
  </si>
  <si>
    <t>Cant</t>
  </si>
  <si>
    <t>Med. Mat</t>
  </si>
  <si>
    <t>Proceso</t>
  </si>
  <si>
    <t>Medida</t>
  </si>
  <si>
    <t xml:space="preserve">Observaciones </t>
  </si>
  <si>
    <t>Tiempo[Min]</t>
  </si>
  <si>
    <t>Tiempo ac [Min]</t>
  </si>
  <si>
    <t>Horas</t>
  </si>
  <si>
    <t>Caja rodamiento 6203</t>
  </si>
  <si>
    <t>Aluminio</t>
  </si>
  <si>
    <t>Torneado</t>
  </si>
  <si>
    <t>Aloje rodamiento 6203</t>
  </si>
  <si>
    <t>D 40</t>
  </si>
  <si>
    <t>Herramienta RPM:460</t>
  </si>
  <si>
    <t>Roscado y agujereado RW1/4</t>
  </si>
  <si>
    <t>3 orificios de sujecion</t>
  </si>
  <si>
    <t>Mecha: 5,25mm              Macho: W 1/4</t>
  </si>
  <si>
    <t>Caja Buje</t>
  </si>
  <si>
    <t>Agujereado           D 15</t>
  </si>
  <si>
    <t>Agujero para buje de bronce 629</t>
  </si>
  <si>
    <t>D 15</t>
  </si>
  <si>
    <t>Mecha: 15mm</t>
  </si>
  <si>
    <t>Agujereado y roscado    RW3/8</t>
  </si>
  <si>
    <t>Rosca para varilla roscada (tensor rolo de paño )</t>
  </si>
  <si>
    <t>D8</t>
  </si>
  <si>
    <t>Mecha: 8mm</t>
  </si>
  <si>
    <t>Leva de aluminio</t>
  </si>
  <si>
    <t>Aloje rodamiento 6201</t>
  </si>
  <si>
    <t>D32</t>
  </si>
  <si>
    <t>Agujereado  Taladro D11,5mm</t>
  </si>
  <si>
    <t>agujero para eje de levas (trefilado de 11,2mm)</t>
  </si>
  <si>
    <t>D11,5</t>
  </si>
  <si>
    <t xml:space="preserve">Mecha:11,5mm              </t>
  </si>
  <si>
    <t>Agujereado  Taladro D7mm</t>
  </si>
  <si>
    <t xml:space="preserve">Agujero para eje de rasqueta(varilla de  6 mm) </t>
  </si>
  <si>
    <t>D7</t>
  </si>
  <si>
    <t>Soporte estructura</t>
  </si>
  <si>
    <t>Trefilado       Acero 1045</t>
  </si>
  <si>
    <t>D 11,2</t>
  </si>
  <si>
    <t>Corte</t>
  </si>
  <si>
    <t>Varilla para separacion de tapas</t>
  </si>
  <si>
    <t>Toneado   (Punto centro)</t>
  </si>
  <si>
    <t>Para roscado posterior Ambos lados</t>
  </si>
  <si>
    <t>Plato auto  --RPM:460</t>
  </si>
  <si>
    <t>Roscado     RW1/4</t>
  </si>
  <si>
    <t xml:space="preserve">Agujereado y roscado en ambos extremos </t>
  </si>
  <si>
    <t>Agujereado (Exentrico)</t>
  </si>
  <si>
    <t>Roscado</t>
  </si>
  <si>
    <t>Eje rolo laminador</t>
  </si>
  <si>
    <t>Trefilado       Acero 1044</t>
  </si>
  <si>
    <t>Trefilado       Acero 1046</t>
  </si>
  <si>
    <t xml:space="preserve">Plato auto  --RPM:1225 </t>
  </si>
  <si>
    <t>Eje rolo paño</t>
  </si>
  <si>
    <t>Eje volante</t>
  </si>
  <si>
    <t>Eje piñon volante</t>
  </si>
  <si>
    <t>Soporte tensor</t>
  </si>
  <si>
    <t>Frenteado</t>
  </si>
  <si>
    <t>D21</t>
  </si>
  <si>
    <t>Agujereado Torno</t>
  </si>
  <si>
    <t>Mecha: 5,25mm              Mecha: 6,5mm</t>
  </si>
  <si>
    <t>Roscado             W 1/4 + W 5/16</t>
  </si>
  <si>
    <t>Mecha: 5,25mm              Macho: W 1/4                      Mecha6,5mm                 Macho: W 5/16</t>
  </si>
  <si>
    <t>Masas engranajes</t>
  </si>
  <si>
    <t>D28</t>
  </si>
  <si>
    <t>Eje rasqueta</t>
  </si>
  <si>
    <t>Barra               Acero 1010</t>
  </si>
  <si>
    <t>1/2" x1/2"</t>
  </si>
  <si>
    <t>Agujereado</t>
  </si>
  <si>
    <t>Mecha : 4,25mm</t>
  </si>
  <si>
    <t>Espigas eje rasqueta</t>
  </si>
  <si>
    <t>D 6</t>
  </si>
  <si>
    <t>Tensor</t>
  </si>
  <si>
    <t>Planchuela   Acero 1010</t>
  </si>
  <si>
    <t>3/4 x1/4</t>
  </si>
  <si>
    <t>Movimiento manija</t>
  </si>
  <si>
    <t>1" x 3/16"</t>
  </si>
  <si>
    <t>Movimiento leva acero</t>
  </si>
  <si>
    <t>Movimiento manija-leva  acero</t>
  </si>
  <si>
    <t xml:space="preserve">Varillas roscadas </t>
  </si>
  <si>
    <t>Rosca W3/8</t>
  </si>
  <si>
    <t>Rosca W3/16</t>
  </si>
  <si>
    <t>leva acero</t>
  </si>
  <si>
    <t>Pato auto            RPM:460</t>
  </si>
  <si>
    <t>Agujereado p/ Roscar</t>
  </si>
  <si>
    <t>RW3/8</t>
  </si>
  <si>
    <t>Macho</t>
  </si>
  <si>
    <t>Serrucho</t>
  </si>
  <si>
    <t>Long: 20mm</t>
  </si>
  <si>
    <t>Rebaje polea</t>
  </si>
  <si>
    <t>D15 x 5mm</t>
  </si>
  <si>
    <t>Disco polea</t>
  </si>
  <si>
    <t>Chapa Nª14</t>
  </si>
  <si>
    <t>D80</t>
  </si>
  <si>
    <t>Prog: Disco polea</t>
  </si>
  <si>
    <t>Corte CNC</t>
  </si>
  <si>
    <t>Limpieza y repaso de agujeros</t>
  </si>
  <si>
    <t>Soporte tensor cadena</t>
  </si>
  <si>
    <t>Long 35</t>
  </si>
  <si>
    <t>D29</t>
  </si>
  <si>
    <t>1  solo lado</t>
  </si>
  <si>
    <t>Frenteado y punto centro</t>
  </si>
  <si>
    <t>D15</t>
  </si>
  <si>
    <t xml:space="preserve">Mecha : 15mm </t>
  </si>
  <si>
    <t>D5,25</t>
  </si>
  <si>
    <t xml:space="preserve">Mecha : 5,25mm </t>
  </si>
  <si>
    <t>Agujero para 2 prisioneros</t>
  </si>
  <si>
    <t>D5,26</t>
  </si>
  <si>
    <t>RW 1/4</t>
  </si>
  <si>
    <t xml:space="preserve">varillas roscadas Volante  </t>
  </si>
  <si>
    <t>soldadura</t>
  </si>
  <si>
    <t>3/4 pulgadas</t>
  </si>
  <si>
    <t>Arandelas planas</t>
  </si>
  <si>
    <t>Armado de rolo laminador</t>
  </si>
  <si>
    <t>Soldadura</t>
  </si>
  <si>
    <t>Rolo laminador</t>
  </si>
  <si>
    <t>Rolo laminador -colocacion de arandelas al eje</t>
  </si>
  <si>
    <t>Rolo laminador- Torneado de arandelas</t>
  </si>
  <si>
    <t>Torno</t>
  </si>
  <si>
    <t>D44,3mm</t>
  </si>
  <si>
    <t>Caño exterior</t>
  </si>
  <si>
    <t>Pulido y centrado</t>
  </si>
  <si>
    <t>Terminacion rolo laminador</t>
  </si>
  <si>
    <t>Disco rolo paño</t>
  </si>
  <si>
    <t>Chapa N14</t>
  </si>
  <si>
    <t>Corte Pantografo</t>
  </si>
  <si>
    <t>Prog: Disco rolo paño</t>
  </si>
  <si>
    <t>D100, d22</t>
  </si>
  <si>
    <t>Rolo Paño-colocacion de discos al eje</t>
  </si>
  <si>
    <t>D100</t>
  </si>
  <si>
    <t>D97,5</t>
  </si>
  <si>
    <t xml:space="preserve">Plato auto  --RPM:460 </t>
  </si>
  <si>
    <t>Rolo Paño-colocacion de caño al eje</t>
  </si>
  <si>
    <t>Caño 4" x2mm</t>
  </si>
  <si>
    <t>Verificacion de centrado</t>
  </si>
  <si>
    <t>Descripcion2</t>
  </si>
  <si>
    <t>Pieza</t>
  </si>
  <si>
    <t>Caja de rodamientos</t>
  </si>
  <si>
    <t>Tensor de paño</t>
  </si>
  <si>
    <t>Leva aluminio</t>
  </si>
  <si>
    <t>Estructura</t>
  </si>
  <si>
    <t>Leva acero</t>
  </si>
  <si>
    <t>Rolo Paño</t>
  </si>
  <si>
    <t>Volante</t>
  </si>
  <si>
    <t>Tensor cadena</t>
  </si>
  <si>
    <t>Engranajes</t>
  </si>
  <si>
    <t>Rasqueta</t>
  </si>
  <si>
    <t>Movimientos manija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</si>
  <si>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</si>
  <si>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</si>
  <si>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</si>
  <si>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</si>
  <si>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</si>
  <si>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</si>
  <si>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</si>
  <si>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</si>
  <si>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</si>
  <si>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</si>
  <si>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</si>
  <si>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</si>
  <si>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</si>
  <si>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</si>
  <si>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</si>
  <si>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</si>
  <si>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</si>
  <si>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</si>
  <si>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</si>
  <si>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</si>
  <si>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</si>
  <si>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</si>
  <si>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</si>
  <si>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</si>
  <si>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</si>
  <si>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</si>
  <si>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</si>
  <si>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</si>
  <si>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</si>
  <si>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</si>
  <si>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</si>
  <si>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</si>
  <si>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</si>
  <si>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</si>
  <si>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</si>
  <si>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</si>
  <si>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</si>
  <si>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</si>
  <si>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</si>
  <si>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</si>
  <si>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</si>
  <si>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</si>
  <si>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</si>
  <si>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</si>
  <si>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</si>
  <si>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</si>
  <si>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</si>
  <si>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</si>
  <si>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</si>
  <si>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</si>
  <si>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</si>
  <si>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</si>
  <si>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</si>
  <si>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</si>
  <si>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</si>
  <si>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</si>
  <si>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</si>
  <si>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</si>
  <si>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</si>
  <si>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</si>
  <si>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</si>
  <si>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</si>
  <si>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</si>
  <si>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</si>
  <si>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</si>
  <si>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</si>
  <si>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</si>
  <si>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</si>
  <si>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</si>
  <si>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</si>
  <si>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</si>
  <si>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</si>
  <si>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</si>
  <si>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</si>
  <si>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</si>
  <si>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</si>
  <si>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</si>
  <si>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</si>
  <si>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</si>
  <si>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</si>
  <si>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</si>
  <si>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 xml:space="preserve">varillas roscadas Cajas tensor aluminio </t>
  </si>
  <si>
    <t>Varilla roscada tapa superior</t>
  </si>
  <si>
    <t xml:space="preserve">Eje tapa superior </t>
  </si>
  <si>
    <t>Tapas laterales</t>
  </si>
  <si>
    <t>Fleje laterales</t>
  </si>
  <si>
    <t>CN Nº18</t>
  </si>
  <si>
    <t>80x1000mm</t>
  </si>
  <si>
    <t>80x600mm</t>
  </si>
  <si>
    <t>Corte cnc</t>
  </si>
  <si>
    <t>Corte pantografo</t>
  </si>
  <si>
    <t>Prog. Laterales completos</t>
  </si>
  <si>
    <t>limpieza de laterales y flejes</t>
  </si>
  <si>
    <t>Armado de laterales</t>
  </si>
  <si>
    <t>Limpieza de chasis armado</t>
  </si>
  <si>
    <t>Ranura de manija reglacion y llave</t>
  </si>
  <si>
    <t>Corte plasma manual</t>
  </si>
  <si>
    <t>Potencia 25amp</t>
  </si>
  <si>
    <t>M.Ranura M.Llave</t>
  </si>
  <si>
    <t>10mmx 80mm y20mm x25mm</t>
  </si>
  <si>
    <t>Desbaste y pulido</t>
  </si>
  <si>
    <t>Disco Flap y desbaste</t>
  </si>
  <si>
    <t>MIG</t>
  </si>
  <si>
    <t>Reg: 17-18volt</t>
  </si>
  <si>
    <t>Corte Sensitiva</t>
  </si>
  <si>
    <t>Long: 15mm</t>
  </si>
  <si>
    <t>Escuadras</t>
  </si>
  <si>
    <t>80x40mm</t>
  </si>
  <si>
    <t>Usar molde</t>
  </si>
  <si>
    <t>soldadura de punto</t>
  </si>
  <si>
    <t>Corte y plegado</t>
  </si>
  <si>
    <t>Manijas y reguladores</t>
  </si>
  <si>
    <t xml:space="preserve">Manija regulacion rolo laminador </t>
  </si>
  <si>
    <t>Grillon</t>
  </si>
  <si>
    <t>D40mm</t>
  </si>
  <si>
    <t>100 mm</t>
  </si>
  <si>
    <t>D8 Prof:25mm</t>
  </si>
  <si>
    <t>Centrado y aguj. en torno</t>
  </si>
  <si>
    <t>http://infoleg.mecon.gov.ar/infolegInternet/anexos/25000-29999/27971/norma.htm</t>
  </si>
  <si>
    <t>Bujes chasis</t>
  </si>
  <si>
    <t>Montaje bujes chasis</t>
  </si>
  <si>
    <t>5/8´´ x2mm</t>
  </si>
  <si>
    <t>Torneado conico y redondeado</t>
  </si>
  <si>
    <t>Cono D=40mm          d=20mm     radio                 r=5 mm</t>
  </si>
  <si>
    <t>Sensitiva</t>
  </si>
  <si>
    <t>Soladura</t>
  </si>
  <si>
    <t>Bulon de 3/8x1"</t>
  </si>
  <si>
    <t>Agujereadora de banco</t>
  </si>
  <si>
    <t>D10mm</t>
  </si>
  <si>
    <t>De acuerdo a molde</t>
  </si>
  <si>
    <t>Nº Pieza</t>
  </si>
  <si>
    <t>Leva de acero  Eje de leva y planchuela leva-acero</t>
  </si>
  <si>
    <t xml:space="preserve">2 aguj uno en cada extremo </t>
  </si>
  <si>
    <t>Agujereado y Roscado</t>
  </si>
  <si>
    <t>Eje+disco polea</t>
  </si>
  <si>
    <t>Agujeros de tensor de paños</t>
  </si>
  <si>
    <t>Mecha: 10mm</t>
  </si>
  <si>
    <t>Bandejas</t>
  </si>
  <si>
    <t>Corte Plasma CNC</t>
  </si>
  <si>
    <t>Plegado</t>
  </si>
  <si>
    <t xml:space="preserve">Limpieza </t>
  </si>
  <si>
    <t>Orejas</t>
  </si>
  <si>
    <t>20x40mm</t>
  </si>
  <si>
    <t xml:space="preserve">Corte cizalla </t>
  </si>
  <si>
    <t>Medidas aprox</t>
  </si>
  <si>
    <t>Soldadura al chasis</t>
  </si>
  <si>
    <t>Tapas + orejas</t>
  </si>
  <si>
    <t>Soldadura de punto</t>
  </si>
  <si>
    <t>Usar Plantilla</t>
  </si>
  <si>
    <t>Doblado</t>
  </si>
  <si>
    <t>orejas</t>
  </si>
  <si>
    <t xml:space="preserve">Usar 2 pinzas </t>
  </si>
  <si>
    <t>Plegar en marcas</t>
  </si>
  <si>
    <t>Solo lo que molesta</t>
  </si>
  <si>
    <t>Superior +central+inferior</t>
  </si>
  <si>
    <t>Programa bandejas</t>
  </si>
  <si>
    <t>40x120mm</t>
  </si>
  <si>
    <t>Acero inox</t>
  </si>
  <si>
    <t>Mascara regulacion</t>
  </si>
  <si>
    <t>Ranurado</t>
  </si>
  <si>
    <t>Ranura   10x80mm</t>
  </si>
  <si>
    <t>Pulido de bordes</t>
  </si>
  <si>
    <t>Agujereadora y plasma manual</t>
  </si>
  <si>
    <t>Prolijidad</t>
  </si>
  <si>
    <t>Disco flap</t>
  </si>
  <si>
    <t>Solo en cantos</t>
  </si>
  <si>
    <t>Tortas de regulacion rolo tensor de paño</t>
  </si>
  <si>
    <t>Mecha:8mm</t>
  </si>
  <si>
    <t>Agujero pasante</t>
  </si>
  <si>
    <t>Macho:W3/8</t>
  </si>
  <si>
    <t xml:space="preserve"> Macho:W3/8</t>
  </si>
  <si>
    <t>Frenteado y torneado de escalon</t>
  </si>
  <si>
    <t>Rebaje y frenteado</t>
  </si>
  <si>
    <t>Rebaje: 2mm D20mm</t>
  </si>
  <si>
    <t>Solo de un lado</t>
  </si>
  <si>
    <t>corte cnc</t>
  </si>
  <si>
    <t>ajuste de dientes</t>
  </si>
  <si>
    <t>1/2x 10D (rolo laminador)</t>
  </si>
  <si>
    <t>Cn  1/8"</t>
  </si>
  <si>
    <t>Programa engranaje 10D</t>
  </si>
  <si>
    <t>1/2x 9D (Polea)</t>
  </si>
  <si>
    <t>1/2x 9D (Polear)</t>
  </si>
  <si>
    <t>1/2x 28D (rolo paño der)</t>
  </si>
  <si>
    <t>1/2x 15D (rolo paño izq)</t>
  </si>
  <si>
    <t>Programa engranaje 15D</t>
  </si>
  <si>
    <t>Programa engranaje 28D</t>
  </si>
  <si>
    <t>Programa engranaje 19D</t>
  </si>
  <si>
    <t>1/2x 10 D tensor</t>
  </si>
  <si>
    <t>Torneado interior Aloje rodamiento</t>
  </si>
  <si>
    <t xml:space="preserve">Rodamiento 627 </t>
  </si>
  <si>
    <t>Afinado</t>
  </si>
  <si>
    <t>Alojes para rodamientos</t>
  </si>
  <si>
    <t>torneado</t>
  </si>
  <si>
    <t>polea</t>
  </si>
  <si>
    <t>torno</t>
  </si>
  <si>
    <t>Rodamiento 6202</t>
  </si>
  <si>
    <t>volante</t>
  </si>
  <si>
    <t>Polea</t>
  </si>
  <si>
    <t>agujero roscado p/ disco piñon</t>
  </si>
  <si>
    <t>agujereado + roscado</t>
  </si>
  <si>
    <t>Mecha:5,25mm Macho:1/4w</t>
  </si>
  <si>
    <t>Espesor:3,5-3,9mm</t>
  </si>
  <si>
    <t>Aprox</t>
  </si>
  <si>
    <t>Masas engranajes+engranaje 10D</t>
  </si>
  <si>
    <t>Masas engranajes+engranaje 15D</t>
  </si>
  <si>
    <t>Masas engranajes+engranaje 28D</t>
  </si>
  <si>
    <t>Masas engranajes+engranaje 9D</t>
  </si>
  <si>
    <t>Armado y centrado</t>
  </si>
  <si>
    <t>Soldadura MIG y torno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</si>
  <si>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</si>
  <si>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</si>
  <si>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</si>
  <si>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</si>
  <si>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</si>
  <si>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</si>
  <si>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</si>
  <si>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</si>
  <si>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</si>
  <si>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</si>
  <si>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</si>
  <si>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</si>
  <si>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</si>
  <si>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</si>
  <si>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</si>
  <si>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</si>
  <si>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</si>
  <si>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</si>
  <si>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</si>
  <si>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</si>
  <si>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</si>
  <si>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</si>
  <si>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</si>
  <si>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</si>
  <si>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</si>
  <si>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</si>
  <si>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</si>
  <si>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</si>
  <si>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caja buje</t>
  </si>
  <si>
    <t>Pegado</t>
  </si>
  <si>
    <t>Buje bronce 926+caja de aluminio</t>
  </si>
  <si>
    <t>pegar con logttite</t>
  </si>
  <si>
    <t>B4</t>
  </si>
  <si>
    <t>D22</t>
  </si>
  <si>
    <t>pegado</t>
  </si>
  <si>
    <t>Acero inox en chasis</t>
  </si>
  <si>
    <t>Colocar tornillos</t>
  </si>
  <si>
    <t>acero inox</t>
  </si>
  <si>
    <t xml:space="preserve">marcar ycortar </t>
  </si>
  <si>
    <t>Cizalla</t>
  </si>
  <si>
    <t>Marcado Agujereado</t>
  </si>
  <si>
    <t>Mecha:4mm</t>
  </si>
  <si>
    <t>Pegar cantos</t>
  </si>
  <si>
    <t>goma</t>
  </si>
  <si>
    <t>Pegar con adhesivo de contacto</t>
  </si>
  <si>
    <t xml:space="preserve">Tapas </t>
  </si>
  <si>
    <t>acero inox laterales</t>
  </si>
  <si>
    <t>acero inox superior</t>
  </si>
  <si>
    <t>Acero inox 0,5mm</t>
  </si>
  <si>
    <t xml:space="preserve">tapas </t>
  </si>
  <si>
    <t>amolado de cantos</t>
  </si>
  <si>
    <t>Amoladora manual</t>
  </si>
  <si>
    <t xml:space="preserve">Disco Flap </t>
  </si>
  <si>
    <t>Marcado plegado</t>
  </si>
  <si>
    <t>plegadora manual y doblado a mano</t>
  </si>
  <si>
    <t>420x 230mm</t>
  </si>
  <si>
    <t xml:space="preserve">marcar y cortar </t>
  </si>
  <si>
    <t xml:space="preserve">Agujereadora </t>
  </si>
  <si>
    <t>plegadora</t>
  </si>
  <si>
    <t>armado</t>
  </si>
  <si>
    <t>Pegar las tuercas de la varilla roscada con logtite</t>
  </si>
  <si>
    <t>tapa en maquina+ varilla roscada 3/16</t>
  </si>
  <si>
    <t>Rolo paño</t>
  </si>
  <si>
    <t>Goma</t>
  </si>
  <si>
    <t>Cortar y pegar</t>
  </si>
  <si>
    <t>Remachar</t>
  </si>
  <si>
    <t>Mecha:4mm remachadora neumatica</t>
  </si>
  <si>
    <t>Remache   POP :4mm x12</t>
  </si>
  <si>
    <t>B26</t>
  </si>
  <si>
    <t>C26</t>
  </si>
  <si>
    <t xml:space="preserve">Verificacion </t>
  </si>
  <si>
    <t>Longitud y alojes rodamientos</t>
  </si>
  <si>
    <t>D26</t>
  </si>
  <si>
    <t>Agujereado remaches paño</t>
  </si>
  <si>
    <t>Agujereado remaches rasqueta inox</t>
  </si>
  <si>
    <t>Agujereado con torno</t>
  </si>
  <si>
    <t>B64</t>
  </si>
  <si>
    <t>C64</t>
  </si>
  <si>
    <t xml:space="preserve">torno </t>
  </si>
  <si>
    <t>Solo en extremos</t>
  </si>
  <si>
    <t>Agujeros distribuidos pasantes</t>
  </si>
  <si>
    <t xml:space="preserve">planchuela tensor </t>
  </si>
  <si>
    <t xml:space="preserve">Mecha: 5,25mm                                   Mecha6,25mm                 </t>
  </si>
  <si>
    <t>planchuela       Acero 1045</t>
  </si>
  <si>
    <t>sensitiva</t>
  </si>
  <si>
    <t>2 de 5,25mm y 1 de 5,25</t>
  </si>
  <si>
    <t xml:space="preserve">Roscado </t>
  </si>
  <si>
    <t>Rosca de   bulon eje de piñon</t>
  </si>
  <si>
    <t>Macho:W1/4</t>
  </si>
  <si>
    <t>B43</t>
  </si>
  <si>
    <t>Soporte de resorte</t>
  </si>
  <si>
    <t>Bulon 1/4x2"1/2 c/tanque</t>
  </si>
  <si>
    <t xml:space="preserve">pegar bulon </t>
  </si>
  <si>
    <t>C43</t>
  </si>
  <si>
    <t>armado colocacion de rodamiento</t>
  </si>
  <si>
    <t xml:space="preserve">aluminio </t>
  </si>
  <si>
    <t xml:space="preserve">Pegar rodamiento </t>
  </si>
  <si>
    <t>Tareas Diarias</t>
  </si>
  <si>
    <t>Operario:</t>
  </si>
  <si>
    <t>Dia :</t>
  </si>
  <si>
    <t>Fecha:</t>
  </si>
  <si>
    <t>Tiempo acumulado</t>
  </si>
  <si>
    <t>Ingreso:</t>
  </si>
  <si>
    <t>Egreso:</t>
  </si>
  <si>
    <t>Tiempo unitario minutos</t>
  </si>
  <si>
    <t>Viernes</t>
  </si>
  <si>
    <t>Hora</t>
  </si>
  <si>
    <t>Min</t>
  </si>
  <si>
    <t>:</t>
  </si>
  <si>
    <t>Cant x maquina</t>
  </si>
  <si>
    <t>Cantidad de maquinas</t>
  </si>
  <si>
    <t>Leandro</t>
  </si>
  <si>
    <t>Estado</t>
  </si>
  <si>
    <t>sin terminar</t>
  </si>
  <si>
    <t>terminado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</si>
  <si>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</si>
  <si>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</si>
  <si>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</si>
  <si>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</si>
  <si>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</si>
  <si>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</si>
  <si>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</si>
  <si>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</si>
  <si>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</si>
  <si>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</si>
  <si>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</si>
  <si>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</si>
  <si>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</si>
  <si>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</si>
  <si>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</si>
  <si>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</si>
  <si>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</si>
  <si>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</si>
  <si>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</si>
  <si>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</si>
  <si>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</si>
  <si>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</si>
  <si>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</si>
  <si>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</si>
  <si>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</si>
  <si>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</si>
  <si>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</si>
  <si>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</si>
  <si>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</si>
  <si>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</si>
  <si>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</si>
  <si>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</si>
  <si>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</si>
  <si>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</si>
  <si>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</si>
  <si>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</si>
  <si>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</si>
  <si>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</si>
  <si>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</si>
  <si>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</si>
  <si>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</si>
  <si>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</si>
  <si>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</si>
  <si>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</si>
  <si>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</si>
  <si>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</si>
  <si>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</si>
  <si>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</si>
  <si>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</si>
  <si>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</si>
  <si>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</si>
  <si>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</si>
  <si>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</si>
  <si>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</si>
  <si>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</si>
  <si>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</si>
  <si>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</si>
  <si>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</si>
  <si>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</si>
  <si>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</si>
  <si>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</si>
  <si>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</si>
  <si>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</si>
  <si>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</si>
  <si>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</si>
  <si>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</si>
  <si>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</si>
  <si>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</si>
  <si>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</si>
  <si>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</si>
  <si>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</si>
  <si>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</si>
  <si>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</si>
  <si>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</si>
  <si>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</si>
  <si>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</si>
  <si>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</si>
  <si>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</si>
  <si>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</si>
  <si>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</si>
  <si>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</si>
  <si>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</si>
  <si>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</si>
  <si>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</si>
  <si>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</si>
  <si>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</si>
  <si>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</si>
  <si>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</si>
  <si>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</si>
  <si>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</si>
  <si>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</si>
  <si>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</si>
  <si>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</si>
  <si>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</si>
  <si>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</si>
  <si>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</si>
  <si>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</si>
  <si>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</si>
  <si>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</si>
  <si>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</si>
  <si>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</si>
  <si>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</si>
  <si>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</si>
  <si>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</si>
  <si>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</si>
  <si>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</si>
  <si>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</si>
  <si>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</si>
  <si>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</si>
  <si>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</si>
  <si>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</si>
  <si>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</si>
  <si>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</si>
  <si>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</si>
  <si>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</si>
  <si>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</si>
  <si>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</si>
  <si>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</si>
  <si>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</si>
  <si>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</si>
  <si>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</si>
  <si>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</si>
  <si>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</si>
  <si>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</si>
  <si>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</si>
  <si>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</si>
  <si>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</si>
  <si>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</si>
  <si>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</si>
  <si>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</si>
  <si>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</si>
  <si>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</si>
  <si>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</si>
  <si>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</si>
  <si>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</si>
  <si>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</si>
  <si>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</si>
  <si>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</si>
  <si>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</si>
  <si>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</si>
  <si>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</si>
  <si>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</si>
  <si>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</si>
  <si>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</si>
  <si>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</si>
  <si>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</si>
  <si>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</si>
  <si>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</si>
  <si>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</si>
  <si>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</si>
  <si>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</si>
  <si>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</si>
  <si>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</si>
  <si>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</si>
  <si>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</si>
  <si>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</si>
  <si>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</si>
  <si>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</si>
  <si>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</si>
  <si>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</si>
  <si>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</si>
  <si>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</si>
  <si>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</si>
  <si>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</si>
  <si>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</si>
  <si>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</si>
  <si>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</si>
  <si>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</si>
  <si>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</si>
  <si>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</si>
  <si>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</si>
  <si>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</si>
  <si>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</si>
  <si>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</si>
  <si>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</si>
  <si>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</si>
  <si>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</si>
  <si>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</si>
  <si>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</si>
  <si>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</si>
  <si>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</si>
  <si>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</si>
  <si>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</si>
  <si>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Masillado y pintado</t>
  </si>
  <si>
    <t>Color: blanco</t>
  </si>
  <si>
    <t>tapas laterales + bandejas</t>
  </si>
  <si>
    <t>Resortes</t>
  </si>
  <si>
    <t>B65</t>
  </si>
  <si>
    <t xml:space="preserve">Resorte </t>
  </si>
  <si>
    <t>Corte y orejas</t>
  </si>
  <si>
    <t>Resorte 12 x1,2 traccion</t>
  </si>
  <si>
    <t>25mm</t>
  </si>
  <si>
    <t>D43</t>
  </si>
  <si>
    <t>Fleje resortes</t>
  </si>
  <si>
    <t>Fleje para resorte</t>
  </si>
  <si>
    <t>Limpieza y doblado</t>
  </si>
  <si>
    <t>Resorte 10x0,5 traccion</t>
  </si>
  <si>
    <t>Programa fleje cnc</t>
  </si>
  <si>
    <t>Long: 80mm</t>
  </si>
  <si>
    <t xml:space="preserve">Paños </t>
  </si>
  <si>
    <t xml:space="preserve">varlla roscada Eje tapa superior </t>
  </si>
  <si>
    <t>Estado de fabricacion</t>
  </si>
  <si>
    <t>Minutos faltantes</t>
  </si>
  <si>
    <t xml:space="preserve"> Minutos procesados</t>
  </si>
  <si>
    <t xml:space="preserve"> Minutos totales</t>
  </si>
  <si>
    <t>Horas totales:</t>
  </si>
  <si>
    <t>Horas Faltantes:</t>
  </si>
  <si>
    <t>Porcentajes</t>
  </si>
  <si>
    <t>Proceso realizado hasta el momento</t>
  </si>
  <si>
    <t>Tiempo total</t>
  </si>
  <si>
    <t>Numero de maquinas a fabricar:</t>
  </si>
  <si>
    <t>Tiempo procesado en minutos</t>
  </si>
  <si>
    <t xml:space="preserve">Descripcion </t>
  </si>
  <si>
    <t>Tiempo procesado</t>
  </si>
  <si>
    <t>Valores de grafico</t>
  </si>
  <si>
    <t>Tiempo proceso[Min]</t>
  </si>
  <si>
    <t>Tiempo preparacion de maquina</t>
  </si>
  <si>
    <t>planchuela Tensor</t>
  </si>
  <si>
    <t>Montaje</t>
  </si>
  <si>
    <t>Pieza o paso</t>
  </si>
  <si>
    <t>Cajas rodamientos en laterales</t>
  </si>
  <si>
    <t>Cajas rodamientos+tapas laterales</t>
  </si>
  <si>
    <t>Manual</t>
  </si>
  <si>
    <t>Bulones 1/4x3/4"</t>
  </si>
  <si>
    <t>Rolos+ paño</t>
  </si>
  <si>
    <t>Rolos +Paños+  Laterales</t>
  </si>
  <si>
    <t>Cajas bujes</t>
  </si>
  <si>
    <t>Caja buje</t>
  </si>
  <si>
    <t>Lubricar antes de colocar</t>
  </si>
  <si>
    <t>Levas de aluminio</t>
  </si>
  <si>
    <t xml:space="preserve">Corte </t>
  </si>
  <si>
    <t>Corte de ambos paños</t>
  </si>
  <si>
    <t>Paño</t>
  </si>
  <si>
    <t xml:space="preserve">cerrado ancho:235mm          Abierto :235 con flecos  </t>
  </si>
  <si>
    <t>Observar planos</t>
  </si>
  <si>
    <t>cerrado grande 500mm de ancho</t>
  </si>
  <si>
    <t>Colocacion en chasis</t>
  </si>
  <si>
    <t>Pegar a rodamientos</t>
  </si>
  <si>
    <t>B7</t>
  </si>
  <si>
    <t xml:space="preserve">Leva de aluminio </t>
  </si>
  <si>
    <t>verificacion y retoques</t>
  </si>
  <si>
    <t>Verificar aloje rodamientos y retoques de medidas</t>
  </si>
  <si>
    <t>B13</t>
  </si>
  <si>
    <t>Eje leva acero</t>
  </si>
  <si>
    <t>C13</t>
  </si>
  <si>
    <t>D11,2</t>
  </si>
  <si>
    <t>Long: 290 mm</t>
  </si>
  <si>
    <t>B74</t>
  </si>
  <si>
    <t>leva de acero</t>
  </si>
  <si>
    <t>armado Movimiento leva acero +eje leva de acero</t>
  </si>
  <si>
    <t>Eje leva de acero+leva de acero</t>
  </si>
  <si>
    <t>Soldadura Mig</t>
  </si>
  <si>
    <t>B124</t>
  </si>
  <si>
    <t>Montaje bandejas +tapas laterales</t>
  </si>
  <si>
    <t>Chasis</t>
  </si>
  <si>
    <t>Eje levas de aluminio</t>
  </si>
  <si>
    <t>Leva de aluminio+eje de leva de aluminio</t>
  </si>
  <si>
    <t xml:space="preserve">Rasqueta </t>
  </si>
  <si>
    <t>rasqueta +chasis+trabas rasqueta</t>
  </si>
  <si>
    <t xml:space="preserve">Revisar filo de rasqueta+Pegar las trabas </t>
  </si>
  <si>
    <t>D64</t>
  </si>
  <si>
    <t xml:space="preserve">remachado </t>
  </si>
  <si>
    <t>Usar remachadora neumatica</t>
  </si>
  <si>
    <t>E64</t>
  </si>
  <si>
    <t>Rasqueta inox</t>
  </si>
  <si>
    <t>Corte y pulido de bordes</t>
  </si>
  <si>
    <t>Guillotina</t>
  </si>
  <si>
    <t>Acero Inox 0,5mm</t>
  </si>
  <si>
    <t>Verficar escuadra y filos</t>
  </si>
  <si>
    <t>Rasqueta inox +paño flecos+eje rasqueta</t>
  </si>
  <si>
    <t>F64</t>
  </si>
  <si>
    <t>7 agujeros</t>
  </si>
  <si>
    <t>Mecha:4,25mm</t>
  </si>
  <si>
    <t>Agujeros para remaches</t>
  </si>
  <si>
    <t>brazos resortes</t>
  </si>
  <si>
    <t>G64</t>
  </si>
  <si>
    <t xml:space="preserve">Corte plegado </t>
  </si>
  <si>
    <t>Varilla hierro lisoD6</t>
  </si>
  <si>
    <t>Long:50mm</t>
  </si>
  <si>
    <t>80mm</t>
  </si>
  <si>
    <t>B25</t>
  </si>
  <si>
    <t>Caño de rolo</t>
  </si>
  <si>
    <t>Caño 4"(100mm)</t>
  </si>
  <si>
    <t>D100mm x2mm</t>
  </si>
  <si>
    <t>Long: 235mm</t>
  </si>
  <si>
    <t>B18</t>
  </si>
  <si>
    <t>Caño de 2"</t>
  </si>
  <si>
    <t>50mm x3,2mm</t>
  </si>
  <si>
    <t>235mm</t>
  </si>
  <si>
    <t>Long: 25mm</t>
  </si>
  <si>
    <t>Operario</t>
  </si>
  <si>
    <t>L</t>
  </si>
  <si>
    <t>F</t>
  </si>
  <si>
    <t>Agujereado CON TORNO (Exentrico)</t>
  </si>
  <si>
    <t>Fernando</t>
  </si>
  <si>
    <t>Nº de pieza</t>
  </si>
  <si>
    <t>Paso o pieza2</t>
  </si>
</sst>
</file>

<file path=xl/styles.xml><?xml version="1.0" encoding="utf-8"?>
<styleSheet xmlns="http://schemas.openxmlformats.org/spreadsheetml/2006/main">
  <numFmts count="4">
    <numFmt numFmtId="6" formatCode="&quot;$&quot;\ #,##0;[Red]&quot;$&quot;\ \-#,##0"/>
    <numFmt numFmtId="44" formatCode="_ &quot;$&quot;\ * #,##0.00_ ;_ &quot;$&quot;\ * \-#,##0.00_ ;_ &quot;$&quot;\ * &quot;-&quot;??_ ;_ @_ "/>
    <numFmt numFmtId="164" formatCode="&quot;$&quot;\ #,##0.00"/>
    <numFmt numFmtId="165" formatCode="0.0%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Magneto"/>
      <family val="5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Magneto"/>
      <family val="5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Open_sansregula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4" borderId="6" xfId="0" applyFont="1" applyFill="1" applyBorder="1"/>
    <xf numFmtId="0" fontId="1" fillId="4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6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6" xfId="0" applyFont="1" applyFill="1" applyBorder="1"/>
    <xf numFmtId="2" fontId="0" fillId="0" borderId="0" xfId="0" applyNumberFormat="1" applyAlignment="1">
      <alignment horizont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/>
    <xf numFmtId="2" fontId="0" fillId="0" borderId="0" xfId="0" applyNumberFormat="1" applyBorder="1"/>
    <xf numFmtId="0" fontId="1" fillId="0" borderId="7" xfId="0" applyFont="1" applyBorder="1"/>
    <xf numFmtId="0" fontId="0" fillId="0" borderId="7" xfId="0" applyBorder="1"/>
    <xf numFmtId="164" fontId="0" fillId="0" borderId="8" xfId="0" applyNumberFormat="1" applyBorder="1"/>
    <xf numFmtId="2" fontId="0" fillId="0" borderId="8" xfId="0" applyNumberFormat="1" applyBorder="1"/>
    <xf numFmtId="6" fontId="0" fillId="0" borderId="8" xfId="0" applyNumberFormat="1" applyBorder="1" applyAlignment="1">
      <alignment horizontal="right" vertical="center"/>
    </xf>
    <xf numFmtId="44" fontId="0" fillId="0" borderId="11" xfId="1" applyFont="1" applyBorder="1"/>
    <xf numFmtId="44" fontId="0" fillId="0" borderId="13" xfId="1" applyFont="1" applyBorder="1"/>
    <xf numFmtId="2" fontId="0" fillId="0" borderId="13" xfId="0" applyNumberFormat="1" applyBorder="1"/>
    <xf numFmtId="0" fontId="0" fillId="0" borderId="16" xfId="0" applyBorder="1"/>
    <xf numFmtId="0" fontId="1" fillId="7" borderId="12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44" fontId="0" fillId="8" borderId="1" xfId="0" applyNumberFormat="1" applyFill="1" applyBorder="1"/>
    <xf numFmtId="0" fontId="1" fillId="6" borderId="5" xfId="0" applyFon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12" borderId="0" xfId="0" applyFont="1" applyFill="1" applyAlignment="1" applyProtection="1">
      <alignment horizontal="center" vertical="top" wrapText="1"/>
      <protection locked="0"/>
    </xf>
    <xf numFmtId="0" fontId="16" fillId="9" borderId="0" xfId="0" applyFont="1" applyFill="1" applyAlignment="1" applyProtection="1">
      <alignment vertical="top" wrapText="1"/>
      <protection locked="0"/>
    </xf>
    <xf numFmtId="0" fontId="16" fillId="9" borderId="0" xfId="0" applyFont="1" applyFill="1" applyAlignment="1" applyProtection="1">
      <alignment horizontal="center" vertical="center" wrapText="1"/>
      <protection locked="0"/>
    </xf>
    <xf numFmtId="0" fontId="11" fillId="10" borderId="0" xfId="0" applyFont="1" applyFill="1" applyAlignment="1" applyProtection="1">
      <alignment vertical="top" wrapText="1"/>
      <protection locked="0"/>
    </xf>
    <xf numFmtId="0" fontId="0" fillId="10" borderId="0" xfId="0" applyFill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12" fillId="0" borderId="0" xfId="0" applyFont="1" applyFill="1" applyAlignment="1" applyProtection="1">
      <alignment horizontal="left" vertical="top" wrapText="1"/>
      <protection locked="0"/>
    </xf>
    <xf numFmtId="0" fontId="12" fillId="0" borderId="0" xfId="0" applyFont="1" applyFill="1" applyAlignment="1" applyProtection="1">
      <alignment horizontal="center" vertical="top" wrapText="1"/>
      <protection locked="0"/>
    </xf>
    <xf numFmtId="0" fontId="12" fillId="0" borderId="0" xfId="0" applyFont="1" applyFill="1" applyAlignment="1" applyProtection="1">
      <alignment vertical="top" wrapText="1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vertical="top" wrapText="1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6" fontId="12" fillId="0" borderId="0" xfId="0" applyNumberFormat="1" applyFont="1" applyFill="1" applyAlignment="1" applyProtection="1">
      <alignment vertical="top" wrapText="1"/>
      <protection locked="0"/>
    </xf>
    <xf numFmtId="0" fontId="0" fillId="0" borderId="0" xfId="0" applyFill="1" applyAlignment="1" applyProtection="1">
      <alignment vertical="top"/>
      <protection locked="0"/>
    </xf>
    <xf numFmtId="0" fontId="9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 applyAlignment="1"/>
    <xf numFmtId="0" fontId="17" fillId="0" borderId="0" xfId="0" applyFont="1" applyFill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 applyProtection="1">
      <alignment vertical="top" wrapText="1"/>
      <protection locked="0"/>
    </xf>
    <xf numFmtId="0" fontId="17" fillId="0" borderId="0" xfId="0" applyFont="1" applyFill="1" applyAlignment="1" applyProtection="1">
      <alignment horizontal="center" vertical="top" wrapText="1"/>
      <protection locked="0"/>
    </xf>
    <xf numFmtId="0" fontId="17" fillId="0" borderId="0" xfId="0" applyFont="1" applyFill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wrapText="1"/>
      <protection locked="0"/>
    </xf>
    <xf numFmtId="0" fontId="12" fillId="0" borderId="0" xfId="0" applyFont="1" applyFill="1" applyBorder="1" applyAlignment="1" applyProtection="1">
      <alignment vertical="top" wrapText="1"/>
      <protection locked="0"/>
    </xf>
    <xf numFmtId="0" fontId="12" fillId="0" borderId="0" xfId="0" applyFont="1" applyFill="1" applyBorder="1" applyAlignment="1" applyProtection="1">
      <alignment horizontal="center" vertical="top" wrapText="1"/>
      <protection locked="0"/>
    </xf>
    <xf numFmtId="0" fontId="12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vertical="top" wrapText="1"/>
      <protection locked="0"/>
    </xf>
    <xf numFmtId="0" fontId="12" fillId="0" borderId="6" xfId="0" applyFont="1" applyFill="1" applyBorder="1" applyAlignment="1" applyProtection="1">
      <alignment vertical="top" wrapText="1"/>
      <protection locked="0"/>
    </xf>
    <xf numFmtId="0" fontId="12" fillId="0" borderId="6" xfId="0" applyFont="1" applyFill="1" applyBorder="1" applyAlignment="1" applyProtection="1">
      <alignment horizontal="center" vertical="top" wrapText="1"/>
      <protection locked="0"/>
    </xf>
    <xf numFmtId="0" fontId="12" fillId="0" borderId="6" xfId="0" applyFont="1" applyFill="1" applyBorder="1" applyAlignment="1" applyProtection="1">
      <alignment horizontal="left" vertical="top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7" fillId="0" borderId="6" xfId="0" applyFont="1" applyFill="1" applyBorder="1" applyAlignment="1" applyProtection="1">
      <alignment vertical="top" wrapText="1"/>
      <protection locked="0"/>
    </xf>
    <xf numFmtId="0" fontId="17" fillId="0" borderId="6" xfId="0" applyFont="1" applyFill="1" applyBorder="1" applyAlignment="1" applyProtection="1">
      <alignment horizontal="center" vertical="top" wrapText="1"/>
      <protection locked="0"/>
    </xf>
    <xf numFmtId="0" fontId="17" fillId="0" borderId="6" xfId="0" applyFont="1" applyFill="1" applyBorder="1" applyAlignment="1" applyProtection="1">
      <alignment horizontal="left" vertical="top" wrapText="1"/>
      <protection locked="0"/>
    </xf>
    <xf numFmtId="16" fontId="12" fillId="0" borderId="6" xfId="0" applyNumberFormat="1" applyFont="1" applyFill="1" applyBorder="1" applyAlignment="1" applyProtection="1">
      <alignment vertical="top" wrapText="1"/>
      <protection locked="0"/>
    </xf>
    <xf numFmtId="0" fontId="0" fillId="0" borderId="6" xfId="0" applyFill="1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0" fillId="11" borderId="6" xfId="0" applyFill="1" applyBorder="1" applyAlignment="1" applyProtection="1">
      <alignment vertical="top" wrapText="1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0" fillId="11" borderId="2" xfId="0" applyFill="1" applyBorder="1" applyAlignment="1" applyProtection="1">
      <alignment vertical="top" wrapText="1"/>
      <protection locked="0"/>
    </xf>
    <xf numFmtId="0" fontId="12" fillId="0" borderId="2" xfId="0" applyFont="1" applyFill="1" applyBorder="1" applyAlignment="1" applyProtection="1">
      <alignment horizontal="left" vertical="top" wrapText="1"/>
      <protection locked="0"/>
    </xf>
    <xf numFmtId="0" fontId="12" fillId="0" borderId="17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19" fillId="0" borderId="6" xfId="0" applyFont="1" applyFill="1" applyBorder="1" applyAlignment="1" applyProtection="1">
      <alignment vertical="top" wrapText="1"/>
      <protection locked="0"/>
    </xf>
    <xf numFmtId="0" fontId="19" fillId="0" borderId="6" xfId="0" applyFont="1" applyFill="1" applyBorder="1" applyAlignment="1" applyProtection="1">
      <alignment horizontal="center" vertical="top" wrapText="1"/>
      <protection locked="0"/>
    </xf>
    <xf numFmtId="0" fontId="19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6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vertical="top" wrapText="1"/>
      <protection locked="0"/>
    </xf>
    <xf numFmtId="0" fontId="19" fillId="0" borderId="2" xfId="0" applyFont="1" applyFill="1" applyBorder="1" applyAlignment="1" applyProtection="1">
      <alignment horizontal="center" vertical="top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1" fillId="13" borderId="0" xfId="0" applyFont="1" applyFill="1"/>
    <xf numFmtId="14" fontId="1" fillId="13" borderId="0" xfId="0" applyNumberFormat="1" applyFont="1" applyFill="1"/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NumberFormat="1" applyAlignment="1">
      <alignment horizontal="center" wrapText="1"/>
    </xf>
    <xf numFmtId="49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14" fontId="1" fillId="0" borderId="0" xfId="0" applyNumberFormat="1" applyFont="1" applyFill="1"/>
    <xf numFmtId="0" fontId="0" fillId="13" borderId="0" xfId="0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8" fillId="0" borderId="0" xfId="0" applyFont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13" borderId="0" xfId="0" applyFont="1" applyFill="1" applyAlignment="1">
      <alignment horizontal="center"/>
    </xf>
    <xf numFmtId="0" fontId="1" fillId="13" borderId="0" xfId="0" applyNumberFormat="1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0" fontId="21" fillId="13" borderId="0" xfId="0" applyFont="1" applyFill="1" applyAlignment="1">
      <alignment horizontal="right"/>
    </xf>
    <xf numFmtId="0" fontId="1" fillId="13" borderId="0" xfId="0" applyNumberFormat="1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2" fillId="13" borderId="0" xfId="0" applyFont="1" applyFill="1" applyAlignment="1">
      <alignment horizontal="center"/>
    </xf>
    <xf numFmtId="0" fontId="16" fillId="14" borderId="4" xfId="0" applyFont="1" applyFill="1" applyBorder="1" applyAlignment="1" applyProtection="1">
      <alignment horizontal="center" vertical="top" wrapText="1"/>
      <protection locked="0"/>
    </xf>
    <xf numFmtId="0" fontId="16" fillId="14" borderId="5" xfId="0" applyFont="1" applyFill="1" applyBorder="1" applyAlignment="1" applyProtection="1">
      <alignment vertical="top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16" borderId="1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16" borderId="20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3" fillId="6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 wrapText="1"/>
    </xf>
    <xf numFmtId="165" fontId="20" fillId="0" borderId="0" xfId="2" applyNumberFormat="1" applyFont="1" applyFill="1" applyAlignment="1">
      <alignment horizontal="center" vertical="center" wrapText="1"/>
    </xf>
    <xf numFmtId="0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18" xfId="0" applyBorder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9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 applyProtection="1">
      <alignment vertical="top" wrapText="1"/>
      <protection locked="0"/>
    </xf>
    <xf numFmtId="10" fontId="0" fillId="0" borderId="0" xfId="0" applyNumberFormat="1"/>
    <xf numFmtId="165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9" borderId="5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Alignment="1" applyProtection="1">
      <alignment horizontal="center" vertical="center" wrapText="1"/>
      <protection locked="0"/>
    </xf>
    <xf numFmtId="0" fontId="18" fillId="0" borderId="0" xfId="0" applyFont="1" applyFill="1" applyAlignment="1" applyProtection="1">
      <alignment horizontal="center" vertical="center" wrapText="1"/>
      <protection locked="0"/>
    </xf>
    <xf numFmtId="0" fontId="12" fillId="16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16" borderId="24" xfId="0" applyFont="1" applyFill="1" applyBorder="1" applyAlignment="1">
      <alignment horizontal="center" vertical="center" wrapText="1"/>
    </xf>
    <xf numFmtId="0" fontId="12" fillId="16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5" fillId="2" borderId="26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wrapText="1"/>
    </xf>
    <xf numFmtId="0" fontId="12" fillId="0" borderId="18" xfId="0" applyFont="1" applyFill="1" applyBorder="1" applyAlignment="1" applyProtection="1">
      <alignment horizontal="center" vertical="center" wrapText="1"/>
      <protection locked="0"/>
    </xf>
    <xf numFmtId="0" fontId="12" fillId="0" borderId="22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5" fillId="6" borderId="3" xfId="0" applyFont="1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 wrapText="1"/>
    </xf>
    <xf numFmtId="0" fontId="15" fillId="0" borderId="26" xfId="0" applyNumberFormat="1" applyFont="1" applyBorder="1" applyAlignment="1">
      <alignment horizontal="center" wrapText="1"/>
    </xf>
    <xf numFmtId="0" fontId="24" fillId="0" borderId="5" xfId="0" applyFont="1" applyFill="1" applyBorder="1" applyAlignment="1" applyProtection="1">
      <alignment horizontal="center" vertical="center" wrapText="1"/>
      <protection locked="0"/>
    </xf>
    <xf numFmtId="0" fontId="24" fillId="0" borderId="17" xfId="0" applyFont="1" applyFill="1" applyBorder="1" applyAlignment="1" applyProtection="1">
      <alignment horizontal="center" vertical="center" wrapText="1"/>
      <protection locked="0"/>
    </xf>
    <xf numFmtId="0" fontId="26" fillId="9" borderId="18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 vertical="top"/>
    </xf>
    <xf numFmtId="0" fontId="26" fillId="9" borderId="3" xfId="0" applyFont="1" applyFill="1" applyBorder="1" applyAlignment="1" applyProtection="1">
      <alignment vertical="top" wrapText="1"/>
      <protection locked="0"/>
    </xf>
    <xf numFmtId="0" fontId="26" fillId="9" borderId="3" xfId="0" applyFont="1" applyFill="1" applyBorder="1" applyAlignment="1" applyProtection="1">
      <alignment horizontal="center" vertical="center" wrapText="1"/>
      <protection locked="0"/>
    </xf>
    <xf numFmtId="0" fontId="27" fillId="0" borderId="5" xfId="0" applyFont="1" applyFill="1" applyBorder="1" applyAlignment="1" applyProtection="1">
      <alignment horizontal="center" vertical="center" wrapText="1"/>
      <protection locked="0"/>
    </xf>
    <xf numFmtId="0" fontId="27" fillId="0" borderId="6" xfId="0" applyFont="1" applyFill="1" applyBorder="1" applyAlignment="1" applyProtection="1">
      <alignment vertical="top" wrapText="1"/>
      <protection locked="0"/>
    </xf>
    <xf numFmtId="0" fontId="27" fillId="0" borderId="6" xfId="0" applyFont="1" applyFill="1" applyBorder="1" applyAlignment="1" applyProtection="1">
      <alignment horizontal="center" vertical="top" wrapText="1"/>
      <protection locked="0"/>
    </xf>
    <xf numFmtId="0" fontId="27" fillId="0" borderId="6" xfId="0" applyFont="1" applyFill="1" applyBorder="1" applyAlignment="1" applyProtection="1">
      <alignment horizontal="left" vertical="top" wrapText="1"/>
      <protection locked="0"/>
    </xf>
    <xf numFmtId="0" fontId="27" fillId="0" borderId="6" xfId="0" applyFont="1" applyFill="1" applyBorder="1" applyAlignment="1" applyProtection="1">
      <alignment horizontal="center" vertical="center" wrapText="1"/>
      <protection locked="0"/>
    </xf>
    <xf numFmtId="0" fontId="27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7" fillId="11" borderId="6" xfId="0" applyFont="1" applyFill="1" applyBorder="1" applyAlignment="1" applyProtection="1">
      <alignment vertical="top" wrapText="1"/>
      <protection locked="0"/>
    </xf>
    <xf numFmtId="0" fontId="27" fillId="0" borderId="2" xfId="0" applyFont="1" applyFill="1" applyBorder="1" applyAlignment="1" applyProtection="1">
      <alignment horizontal="center" vertical="center" wrapText="1"/>
      <protection locked="0"/>
    </xf>
    <xf numFmtId="0" fontId="27" fillId="0" borderId="17" xfId="0" applyFont="1" applyFill="1" applyBorder="1" applyAlignment="1" applyProtection="1">
      <alignment horizontal="center" vertical="center" wrapText="1"/>
      <protection locked="0"/>
    </xf>
    <xf numFmtId="0" fontId="27" fillId="11" borderId="2" xfId="0" applyFont="1" applyFill="1" applyBorder="1" applyAlignment="1" applyProtection="1">
      <alignment vertical="top" wrapText="1"/>
      <protection locked="0"/>
    </xf>
    <xf numFmtId="0" fontId="27" fillId="0" borderId="2" xfId="0" applyFont="1" applyFill="1" applyBorder="1" applyAlignment="1" applyProtection="1">
      <alignment vertical="top" wrapText="1"/>
      <protection locked="0"/>
    </xf>
    <xf numFmtId="0" fontId="27" fillId="0" borderId="2" xfId="0" applyFont="1" applyFill="1" applyBorder="1" applyAlignment="1" applyProtection="1">
      <alignment horizontal="center" vertical="top" wrapText="1"/>
      <protection locked="0"/>
    </xf>
    <xf numFmtId="0" fontId="27" fillId="0" borderId="2" xfId="0" applyFont="1" applyFill="1" applyBorder="1" applyAlignment="1" applyProtection="1">
      <alignment horizontal="left" vertical="top" wrapText="1"/>
      <protection locked="0"/>
    </xf>
    <xf numFmtId="0" fontId="24" fillId="0" borderId="22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26" xfId="0" applyNumberFormat="1" applyFont="1" applyBorder="1" applyAlignment="1">
      <alignment horizontal="center" vertical="center" wrapText="1"/>
    </xf>
    <xf numFmtId="0" fontId="12" fillId="16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left" wrapText="1"/>
    </xf>
    <xf numFmtId="164" fontId="1" fillId="7" borderId="10" xfId="0" applyNumberFormat="1" applyFont="1" applyFill="1" applyBorder="1" applyAlignment="1">
      <alignment horizontal="left" wrapText="1"/>
    </xf>
    <xf numFmtId="0" fontId="1" fillId="7" borderId="14" xfId="0" applyFont="1" applyFill="1" applyBorder="1" applyAlignment="1">
      <alignment horizontal="left" wrapText="1"/>
    </xf>
    <xf numFmtId="0" fontId="1" fillId="7" borderId="15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1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3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0" fillId="1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</cellXfs>
  <cellStyles count="3">
    <cellStyle name="Moneda" xfId="1" builtinId="4"/>
    <cellStyle name="Normal" xfId="0" builtinId="0"/>
    <cellStyle name="Porcentual" xfId="2" builtinId="5"/>
  </cellStyles>
  <dxfs count="9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alignment horizontal="center" vertical="bottom" textRotation="0" wrapText="1" indent="0" relativeIndent="0" justifyLastLine="0" shrinkToFit="0" mergeCell="0" readingOrder="0"/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9" tint="-0.24994659260841701"/>
        </patternFill>
      </fill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numFmt numFmtId="0" formatCode="General"/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alignment horizontal="center" vertical="bottom" textRotation="0" wrapText="1" indent="0" relativeIndent="0" justifyLastLine="0" shrinkToFit="0" mergeCell="0" readingOrder="0"/>
    </dxf>
    <dxf>
      <border outline="0">
        <bottom style="medium">
          <color indexed="64"/>
        </bottom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relativeIndent="0" justifyLastLine="0" shrinkToFit="0" mergeCell="0" readingOrder="0"/>
      <border diagonalUp="0" diagonalDown="0"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/>
        <right/>
        <top style="medium">
          <color indexed="64"/>
        </top>
        <bottom/>
      </border>
      <protection locked="0" hidden="0"/>
    </dxf>
    <dxf>
      <border>
        <top style="medium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horizontal="general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1" indent="0" relativeIndent="0" justifyLastLine="0" shrinkToFit="0" mergeCell="0" readingOrder="0"/>
      <protection locked="0" hidden="0"/>
    </dxf>
    <dxf>
      <alignment horizontal="general" vertical="top" textRotation="0" wrapText="1" indent="0" relativeIndent="255" justifyLastLine="0" shrinkToFit="0" mergeCell="0" readingOrder="0"/>
      <protection locked="0" hidden="0"/>
    </dxf>
    <dxf>
      <alignment horizontal="center" vertical="top" textRotation="0" wrapText="1" indent="0" relativeIndent="255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top" textRotation="0" wrapText="1" indent="0" relativeIndent="255" justifyLastLine="0" shrinkToFit="0" mergeCell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general" vertical="top" textRotation="0" wrapText="1" indent="0" relativeIndent="255" justifyLastLine="0" shrinkToFit="0" mergeCell="0" readingOrder="0"/>
      <protection locked="0" hidden="0"/>
    </dxf>
  </dxfs>
  <tableStyles count="0" defaultTableStyle="TableStyleMedium9" defaultPivotStyle="PivotStyleLight16"/>
  <colors>
    <mruColors>
      <color rgb="FFFF0000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19"/>
  <c:chart>
    <c:title>
      <c:layout/>
      <c:txPr>
        <a:bodyPr/>
        <a:lstStyle/>
        <a:p>
          <a:pPr>
            <a:defRPr lang="es-ES"/>
          </a:pPr>
          <a:endParaRPr lang="es-AR"/>
        </a:p>
      </c:txPr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v>Tiempo Procesado</c:v>
          </c:tx>
          <c:spPr>
            <a:solidFill>
              <a:srgbClr val="C00000"/>
            </a:solidFill>
          </c:spPr>
          <c:dPt>
            <c:idx val="1"/>
            <c:spPr>
              <a:solidFill>
                <a:srgbClr val="00B050"/>
              </a:solidFill>
            </c:spPr>
          </c:dPt>
          <c:cat>
            <c:strRef>
              <c:f>'Estado de maquinas'!$O$8:$O$9</c:f>
              <c:strCache>
                <c:ptCount val="2"/>
                <c:pt idx="0">
                  <c:v>Tiempo total</c:v>
                </c:pt>
                <c:pt idx="1">
                  <c:v>Tiempo procesado</c:v>
                </c:pt>
              </c:strCache>
            </c:strRef>
          </c:cat>
          <c:val>
            <c:numRef>
              <c:f>'Estado de maquinas'!$P$8:$P$9</c:f>
              <c:numCache>
                <c:formatCode>General</c:formatCode>
                <c:ptCount val="2"/>
                <c:pt idx="0">
                  <c:v>8034</c:v>
                </c:pt>
                <c:pt idx="1">
                  <c:v>2127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  <c:txPr>
        <a:bodyPr/>
        <a:lstStyle/>
        <a:p>
          <a:pPr rtl="0">
            <a:defRPr lang="es-ES"/>
          </a:pPr>
          <a:endParaRPr lang="es-AR"/>
        </a:p>
      </c:txPr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1457740</xdr:colOff>
      <xdr:row>4</xdr:row>
      <xdr:rowOff>110160</xdr:rowOff>
    </xdr:from>
    <xdr:to>
      <xdr:col>12</xdr:col>
      <xdr:colOff>413717</xdr:colOff>
      <xdr:row>5</xdr:row>
      <xdr:rowOff>191457</xdr:rowOff>
    </xdr:to>
    <xdr:pic>
      <xdr:nvPicPr>
        <xdr:cNvPr id="2" name="1 Imagen" descr="Gráfico 4.t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06065" y="1015035"/>
          <a:ext cx="1861102" cy="357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76615</xdr:colOff>
      <xdr:row>1</xdr:row>
      <xdr:rowOff>72060</xdr:rowOff>
    </xdr:from>
    <xdr:to>
      <xdr:col>11</xdr:col>
      <xdr:colOff>108917</xdr:colOff>
      <xdr:row>1</xdr:row>
      <xdr:rowOff>343857</xdr:rowOff>
    </xdr:to>
    <xdr:pic>
      <xdr:nvPicPr>
        <xdr:cNvPr id="2" name="1 Imagen" descr="Gráfico 4.t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53490" y="262560"/>
          <a:ext cx="2413552" cy="271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142875</xdr:rowOff>
    </xdr:from>
    <xdr:to>
      <xdr:col>13</xdr:col>
      <xdr:colOff>0</xdr:colOff>
      <xdr:row>14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8:K126" headerRowCount="0" totalsRowShown="0" headerRowDxfId="89" dataDxfId="88">
  <tableColumns count="10">
    <tableColumn id="1" name="Columna1" headerRowDxfId="87" dataDxfId="86"/>
    <tableColumn id="2" name="Columna2" headerRowDxfId="85" dataDxfId="84"/>
    <tableColumn id="12" name="Columna11" headerRowDxfId="83" dataDxfId="82"/>
    <tableColumn id="3" name="Columna3" headerRowDxfId="81" dataDxfId="80"/>
    <tableColumn id="4" name="Columna4" headerRowDxfId="79" dataDxfId="78"/>
    <tableColumn id="6" name="Columna6" headerRowDxfId="77" dataDxfId="76"/>
    <tableColumn id="7" name="Columna7" headerRowDxfId="75" dataDxfId="74"/>
    <tableColumn id="8" name="Columna8" headerRowDxfId="73" dataDxfId="72"/>
    <tableColumn id="11" name="Columna9" headerRowDxfId="71" dataDxfId="70"/>
    <tableColumn id="9" name="Columna10" headerRowDxfId="69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8" headerRowCount="0" totalsRowShown="0" headerRowDxfId="67" dataDxfId="66">
  <tableColumns count="1">
    <tableColumn id="1" name="Columna1" headerRowDxfId="65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A5:Q322" totalsRowShown="0" headerRowDxfId="60" dataDxfId="58" headerRowBorderDxfId="59" tableBorderDxfId="57" totalsRowBorderDxfId="56">
  <autoFilter ref="A5:Q322">
    <filterColumn colId="1"/>
    <filterColumn colId="2"/>
    <filterColumn colId="10"/>
    <filterColumn colId="12"/>
    <filterColumn colId="13"/>
    <filterColumn colId="14">
      <filters>
        <filter val="sin terminar"/>
      </filters>
    </filterColumn>
    <filterColumn colId="15"/>
    <filterColumn colId="16">
      <filters>
        <filter val="F"/>
      </filters>
    </filterColumn>
  </autoFilter>
  <tableColumns count="17">
    <tableColumn id="10" name="Nº Pieza" dataDxfId="55"/>
    <tableColumn id="1" name="Pieza o paso" dataDxfId="54"/>
    <tableColumn id="2" name="Descripcion" dataDxfId="53"/>
    <tableColumn id="3" name="Cant" dataDxfId="52"/>
    <tableColumn id="4" name="Proceso" dataDxfId="51"/>
    <tableColumn id="5" name="Material" dataDxfId="50"/>
    <tableColumn id="6" name="Med. Mat" dataDxfId="49"/>
    <tableColumn id="7" name="Descripcion2" dataDxfId="48"/>
    <tableColumn id="8" name="Medida" dataDxfId="47"/>
    <tableColumn id="9" name="Observaciones " dataDxfId="46"/>
    <tableColumn id="16" name="Tiempo preparacion de maquina" dataDxfId="45"/>
    <tableColumn id="11" name="Tiempo proceso[Min]" dataDxfId="44"/>
    <tableColumn id="12" name="Tiempo ac [Min]" dataDxfId="43"/>
    <tableColumn id="13" name="Horas" dataDxfId="42">
      <calculatedColumnFormula>IF(LEN(INT(M6/60))=1,"0"&amp;INT(M6/60),INT(M6/60))&amp;":"&amp;IF(LEN(MOD(M6,60))=1,"0"&amp;MOD(M6,60),MOD(M6,60))</calculatedColumnFormula>
    </tableColumn>
    <tableColumn id="14" name="Estado" dataDxfId="41"/>
    <tableColumn id="15" name="Descripcion " dataDxfId="40"/>
    <tableColumn id="17" name="Operario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10:G70" totalsRowShown="0" dataDxfId="32" headerRowBorderDxfId="33" tableBorderDxfId="31">
  <autoFilter ref="A10:G70">
    <filterColumn colId="1"/>
  </autoFilter>
  <tableColumns count="7">
    <tableColumn id="1" name="Nº de pieza" dataDxfId="30"/>
    <tableColumn id="7" name="Pieza o paso" dataDxfId="29">
      <calculatedColumnFormula>VLOOKUP(A11,'Tiempos borrador'!A6:L489,2,FALSE)</calculatedColumnFormula>
    </tableColumn>
    <tableColumn id="2" name="Descripcion" dataDxfId="28">
      <calculatedColumnFormula>VLOOKUP(A11,'Tiempos borrador'!A12:L489,3,FALSE)</calculatedColumnFormula>
    </tableColumn>
    <tableColumn id="3" name="Proceso" dataDxfId="27">
      <calculatedColumnFormula>VLOOKUP(A11,'Tiempos borrador'!A12:L489,5,FALSE)</calculatedColumnFormula>
    </tableColumn>
    <tableColumn id="4" name="Cant x maquina" dataDxfId="26">
      <calculatedColumnFormula>VLOOKUP(A11,'Tiempos borrador'!A12:L489,4,FALSE)</calculatedColumnFormula>
    </tableColumn>
    <tableColumn id="5" name="Cantidad de maquinas" dataDxfId="25"/>
    <tableColumn id="6" name="Estado" dataDxfId="24">
      <calculatedColumnFormula>'Tiempos borrador'!O75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3" name="Tabla14" displayName="Tabla14" ref="A10:G105" totalsRowShown="0" headerRowDxfId="16" dataDxfId="14" headerRowBorderDxfId="15" tableBorderDxfId="13">
  <autoFilter ref="A10:G105">
    <filterColumn colId="1"/>
    <filterColumn colId="6">
      <filters>
        <filter val="sin terminar"/>
      </filters>
    </filterColumn>
  </autoFilter>
  <tableColumns count="7">
    <tableColumn id="1" name="Nº de pieza" dataDxfId="12"/>
    <tableColumn id="7" name="Paso o pieza2" dataDxfId="11">
      <calculatedColumnFormula>VLOOKUP(A11,Tabla8[],2,FALSE)</calculatedColumnFormula>
    </tableColumn>
    <tableColumn id="2" name="Descripcion" dataDxfId="10">
      <calculatedColumnFormula>VLOOKUP(A11,Tabla8[],3,FALSE)</calculatedColumnFormula>
    </tableColumn>
    <tableColumn id="3" name="Proceso" dataDxfId="9">
      <calculatedColumnFormula>VLOOKUP(A11,Tabla8[],5,FALSE)</calculatedColumnFormula>
    </tableColumn>
    <tableColumn id="4" name="Cant x maquina" dataDxfId="8">
      <calculatedColumnFormula>VLOOKUP(A11,Tabla8[],4,FALSE)</calculatedColumnFormula>
    </tableColumn>
    <tableColumn id="5" name="Cantidad de maquinas" dataDxfId="7"/>
    <tableColumn id="6" name="Estado" dataDxfId="6">
      <calculatedColumnFormula>'Tiempos borrador'!O6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1"/>
  <sheetViews>
    <sheetView topLeftCell="A50" workbookViewId="0">
      <selection activeCell="A65" sqref="A65"/>
    </sheetView>
  </sheetViews>
  <sheetFormatPr baseColWidth="10" defaultRowHeight="15"/>
  <cols>
    <col min="1" max="1" width="11.42578125" style="1"/>
    <col min="2" max="2" width="9.28515625" style="1" customWidth="1"/>
    <col min="4" max="4" width="15.42578125" customWidth="1"/>
  </cols>
  <sheetData>
    <row r="1" spans="1:12">
      <c r="D1" s="258" t="s">
        <v>1</v>
      </c>
      <c r="E1" s="259"/>
      <c r="F1" s="259"/>
      <c r="G1" s="259"/>
    </row>
    <row r="2" spans="1:12">
      <c r="D2" s="259"/>
      <c r="E2" s="259"/>
      <c r="F2" s="259"/>
      <c r="G2" s="259"/>
    </row>
    <row r="3" spans="1:12">
      <c r="B3" s="257" t="s">
        <v>0</v>
      </c>
      <c r="C3" s="257"/>
      <c r="D3" s="257"/>
      <c r="E3" s="257"/>
      <c r="F3" s="257"/>
      <c r="G3" s="257"/>
      <c r="H3" s="257"/>
      <c r="I3" s="257"/>
      <c r="J3" s="257"/>
    </row>
    <row r="4" spans="1:12">
      <c r="B4" s="257"/>
      <c r="C4" s="257"/>
      <c r="D4" s="257"/>
      <c r="E4" s="257"/>
      <c r="F4" s="257"/>
      <c r="G4" s="257"/>
      <c r="H4" s="257"/>
      <c r="I4" s="257"/>
      <c r="J4" s="257"/>
    </row>
    <row r="5" spans="1:12" ht="24" thickBot="1">
      <c r="A5" s="25"/>
      <c r="B5" s="26"/>
      <c r="C5" s="26"/>
      <c r="D5" s="26"/>
      <c r="E5" s="26"/>
      <c r="F5" s="26"/>
      <c r="G5" s="26"/>
      <c r="H5" s="26"/>
      <c r="I5" s="26"/>
      <c r="J5" s="26"/>
    </row>
    <row r="6" spans="1:12" ht="21.75" thickBot="1">
      <c r="B6" s="27" t="s">
        <v>129</v>
      </c>
      <c r="C6" s="27"/>
      <c r="J6" s="235" t="s">
        <v>150</v>
      </c>
      <c r="K6" s="236"/>
      <c r="L6" s="42" t="s">
        <v>149</v>
      </c>
    </row>
    <row r="7" spans="1:12" ht="21" customHeight="1">
      <c r="A7" s="27"/>
      <c r="B7" s="27"/>
      <c r="C7" s="27"/>
      <c r="D7" s="5"/>
      <c r="E7" s="5"/>
      <c r="F7" s="5"/>
      <c r="G7" s="30" t="s">
        <v>128</v>
      </c>
      <c r="H7" s="31"/>
      <c r="I7" s="32">
        <f>K18+K25+K34+K40+K46+K54+K60+K68+K76+K85+K98+K105+K115+K128+K140</f>
        <v>3329.9735500000002</v>
      </c>
      <c r="J7" s="237" t="s">
        <v>147</v>
      </c>
      <c r="K7" s="238"/>
      <c r="L7" s="35">
        <f>I7</f>
        <v>3329.9735500000002</v>
      </c>
    </row>
    <row r="8" spans="1:12" ht="15.75" customHeight="1">
      <c r="D8" s="5"/>
      <c r="E8" s="5"/>
      <c r="F8" s="5"/>
      <c r="G8" s="30" t="s">
        <v>143</v>
      </c>
      <c r="H8" s="31"/>
      <c r="I8" s="33">
        <f>SUM(L13+L20+L27+L36+L42+L48+L56+L61+L69+L87+L108+L117+L130)</f>
        <v>4415</v>
      </c>
      <c r="J8" s="39" t="s">
        <v>148</v>
      </c>
      <c r="K8" s="40"/>
      <c r="L8" s="36">
        <v>320</v>
      </c>
    </row>
    <row r="9" spans="1:12" ht="15.75" customHeight="1">
      <c r="A9" s="27"/>
      <c r="B9" s="27"/>
      <c r="C9" s="27"/>
      <c r="D9" s="5"/>
      <c r="E9" s="5"/>
      <c r="F9" s="5"/>
      <c r="G9" s="30" t="s">
        <v>144</v>
      </c>
      <c r="H9" s="31"/>
      <c r="I9" s="34" t="str">
        <f>IF(LEN(INT(I8/60))=1,"0"&amp;INT(I8/60),INT(I8/60))&amp;":"&amp;IF(LEN(MOD(I8,60))=1,"0"&amp;MOD(I8,60),MOD(I8,60))</f>
        <v>73:35</v>
      </c>
      <c r="J9" s="39" t="s">
        <v>145</v>
      </c>
      <c r="K9" s="40"/>
      <c r="L9" s="37">
        <v>15</v>
      </c>
    </row>
    <row r="10" spans="1:12" ht="15.75" customHeight="1" thickBot="1">
      <c r="A10" s="27"/>
      <c r="B10" s="27"/>
      <c r="C10" s="27"/>
      <c r="D10" s="5"/>
      <c r="E10" s="5"/>
      <c r="F10" s="5"/>
      <c r="G10" s="30" t="s">
        <v>145</v>
      </c>
      <c r="H10" s="31"/>
      <c r="I10" s="33">
        <f>I8/(60*8)</f>
        <v>9.1979166666666661</v>
      </c>
      <c r="J10" s="239"/>
      <c r="K10" s="240"/>
      <c r="L10" s="38"/>
    </row>
    <row r="11" spans="1:12" ht="15.75" customHeight="1" thickBot="1">
      <c r="A11" s="27"/>
      <c r="B11" s="27"/>
      <c r="C11" s="27"/>
      <c r="D11" s="5"/>
      <c r="E11" s="5"/>
      <c r="F11" s="5"/>
      <c r="G11" s="28"/>
      <c r="H11" s="5" t="s">
        <v>153</v>
      </c>
      <c r="I11" s="29">
        <f>I7+L8*I10</f>
        <v>6273.3068833333327</v>
      </c>
      <c r="J11" s="241" t="s">
        <v>151</v>
      </c>
      <c r="K11" s="242"/>
      <c r="L11" s="41">
        <f>L9*L8+L7</f>
        <v>8129.9735500000006</v>
      </c>
    </row>
    <row r="13" spans="1:12" ht="15.75" thickBot="1">
      <c r="A13" s="8" t="s">
        <v>2</v>
      </c>
      <c r="B13" s="8"/>
      <c r="C13" s="2"/>
      <c r="D13" s="2"/>
      <c r="E13" s="2"/>
      <c r="F13" s="2"/>
      <c r="G13" s="2"/>
      <c r="H13" s="2"/>
      <c r="I13" s="2"/>
      <c r="J13" s="2"/>
      <c r="K13" s="2"/>
      <c r="L13" s="2">
        <v>70</v>
      </c>
    </row>
    <row r="14" spans="1:12" ht="15.75" thickBot="1">
      <c r="A14" s="9" t="s">
        <v>5</v>
      </c>
      <c r="B14" s="7" t="s">
        <v>11</v>
      </c>
      <c r="C14" s="252" t="s">
        <v>3</v>
      </c>
      <c r="D14" s="253"/>
      <c r="E14" s="252" t="s">
        <v>4</v>
      </c>
      <c r="F14" s="254"/>
      <c r="G14" s="253"/>
      <c r="H14" s="4" t="s">
        <v>9</v>
      </c>
      <c r="I14" s="4" t="s">
        <v>133</v>
      </c>
      <c r="J14" s="4" t="s">
        <v>7</v>
      </c>
      <c r="K14" s="3" t="s">
        <v>8</v>
      </c>
      <c r="L14" s="4" t="s">
        <v>6</v>
      </c>
    </row>
    <row r="15" spans="1:12">
      <c r="A15" s="1">
        <v>0.33</v>
      </c>
      <c r="B15" s="1" t="s">
        <v>10</v>
      </c>
      <c r="C15" s="243" t="s">
        <v>15</v>
      </c>
      <c r="D15" s="243"/>
      <c r="E15" s="256" t="s">
        <v>16</v>
      </c>
      <c r="F15" s="256"/>
      <c r="G15" s="256"/>
      <c r="H15">
        <v>32</v>
      </c>
      <c r="I15">
        <v>4.8099999999999996</v>
      </c>
      <c r="J15">
        <f>A15*I15</f>
        <v>1.5872999999999999</v>
      </c>
      <c r="K15">
        <f>J15*H15</f>
        <v>50.793599999999998</v>
      </c>
      <c r="L15">
        <v>35</v>
      </c>
    </row>
    <row r="16" spans="1:12">
      <c r="A16" s="1">
        <v>0.23</v>
      </c>
      <c r="B16" s="1" t="s">
        <v>10</v>
      </c>
      <c r="C16" s="243" t="s">
        <v>13</v>
      </c>
      <c r="D16" s="243"/>
      <c r="E16" s="243" t="s">
        <v>14</v>
      </c>
      <c r="F16" s="243"/>
      <c r="G16" s="243"/>
      <c r="H16">
        <v>32</v>
      </c>
      <c r="I16">
        <v>3.26</v>
      </c>
      <c r="J16">
        <f>I16*A16</f>
        <v>0.74980000000000002</v>
      </c>
      <c r="K16">
        <f>J16*H16</f>
        <v>23.993600000000001</v>
      </c>
      <c r="L16">
        <v>2</v>
      </c>
    </row>
    <row r="17" spans="1:12" ht="15.75" thickBot="1">
      <c r="A17" s="1">
        <v>2</v>
      </c>
      <c r="B17" s="1" t="s">
        <v>11</v>
      </c>
      <c r="C17" s="243" t="s">
        <v>17</v>
      </c>
      <c r="D17" s="243"/>
      <c r="E17" s="243" t="s">
        <v>12</v>
      </c>
      <c r="F17" s="243"/>
      <c r="G17" s="243"/>
      <c r="H17">
        <v>3.8</v>
      </c>
      <c r="K17">
        <f>(A17*H17)</f>
        <v>7.6</v>
      </c>
      <c r="L17">
        <v>10</v>
      </c>
    </row>
    <row r="18" spans="1:12" ht="15.75" thickBot="1">
      <c r="C18" s="243"/>
      <c r="D18" s="243"/>
      <c r="E18" s="243"/>
      <c r="F18" s="243"/>
      <c r="G18" s="243"/>
      <c r="J18" s="20" t="s">
        <v>116</v>
      </c>
      <c r="K18" s="22">
        <f>SUM(K15:K17)</f>
        <v>82.387199999999993</v>
      </c>
      <c r="L18" s="21"/>
    </row>
    <row r="19" spans="1:12">
      <c r="C19" s="243"/>
      <c r="D19" s="243"/>
      <c r="E19" s="243"/>
      <c r="F19" s="243"/>
      <c r="G19" s="243"/>
    </row>
    <row r="20" spans="1:12" ht="15.75" thickBot="1">
      <c r="A20" s="8" t="s">
        <v>18</v>
      </c>
      <c r="B20" s="8"/>
      <c r="C20" s="2"/>
      <c r="D20" s="2"/>
      <c r="E20" s="2"/>
      <c r="F20" s="2"/>
      <c r="G20" s="2"/>
      <c r="H20" s="2"/>
      <c r="I20" s="2"/>
      <c r="J20" s="2"/>
      <c r="K20" s="2"/>
      <c r="L20" s="2">
        <v>60</v>
      </c>
    </row>
    <row r="21" spans="1:12" ht="15.75" thickBot="1">
      <c r="A21" s="9" t="s">
        <v>5</v>
      </c>
      <c r="B21" s="7" t="s">
        <v>11</v>
      </c>
      <c r="C21" s="252" t="s">
        <v>3</v>
      </c>
      <c r="D21" s="253"/>
      <c r="E21" s="252" t="s">
        <v>4</v>
      </c>
      <c r="F21" s="254"/>
      <c r="G21" s="253"/>
      <c r="H21" s="4" t="s">
        <v>9</v>
      </c>
      <c r="I21" s="4" t="s">
        <v>126</v>
      </c>
      <c r="J21" s="4" t="s">
        <v>7</v>
      </c>
      <c r="K21" s="3" t="s">
        <v>8</v>
      </c>
      <c r="L21" s="4" t="s">
        <v>6</v>
      </c>
    </row>
    <row r="22" spans="1:12">
      <c r="A22" s="1">
        <v>0.36</v>
      </c>
      <c r="B22" s="1" t="s">
        <v>10</v>
      </c>
      <c r="C22" s="243" t="s">
        <v>24</v>
      </c>
      <c r="D22" s="243"/>
      <c r="E22" s="256" t="s">
        <v>16</v>
      </c>
      <c r="F22" s="256"/>
      <c r="G22" s="256"/>
      <c r="H22">
        <v>30</v>
      </c>
      <c r="I22">
        <v>2.81</v>
      </c>
      <c r="J22">
        <f>I22*A22</f>
        <v>1.0116000000000001</v>
      </c>
      <c r="K22">
        <f>J22*H22</f>
        <v>30.348000000000003</v>
      </c>
      <c r="L22">
        <v>20</v>
      </c>
    </row>
    <row r="23" spans="1:12">
      <c r="A23" s="1">
        <v>0.23</v>
      </c>
      <c r="B23" s="1" t="s">
        <v>10</v>
      </c>
      <c r="C23" s="243" t="s">
        <v>23</v>
      </c>
      <c r="D23" s="243"/>
      <c r="E23" s="243" t="s">
        <v>22</v>
      </c>
      <c r="F23" s="243"/>
      <c r="G23" s="243"/>
      <c r="H23">
        <v>30</v>
      </c>
      <c r="I23">
        <v>4.91</v>
      </c>
      <c r="J23">
        <f>I23*A23</f>
        <v>1.1293000000000002</v>
      </c>
      <c r="K23">
        <f>J23*H23</f>
        <v>33.879000000000005</v>
      </c>
      <c r="L23">
        <v>2</v>
      </c>
    </row>
    <row r="24" spans="1:12" ht="15.75" thickBot="1">
      <c r="A24" s="1">
        <v>2</v>
      </c>
      <c r="B24" s="1" t="s">
        <v>11</v>
      </c>
      <c r="C24" s="243" t="s">
        <v>20</v>
      </c>
      <c r="D24" s="243"/>
      <c r="E24" s="243" t="s">
        <v>21</v>
      </c>
      <c r="F24" s="243"/>
      <c r="G24" s="243"/>
      <c r="H24">
        <v>17</v>
      </c>
      <c r="I24">
        <v>15.94</v>
      </c>
      <c r="J24">
        <v>0.13</v>
      </c>
      <c r="K24">
        <f>J24*H24*A24</f>
        <v>4.42</v>
      </c>
      <c r="L24">
        <v>15</v>
      </c>
    </row>
    <row r="25" spans="1:12" ht="15.75" thickBot="1">
      <c r="C25" s="243"/>
      <c r="D25" s="243"/>
      <c r="E25" s="243"/>
      <c r="F25" s="243"/>
      <c r="G25" s="243"/>
      <c r="J25" s="20" t="s">
        <v>116</v>
      </c>
      <c r="K25" s="22">
        <f>SUM(K22:K24)</f>
        <v>68.647000000000006</v>
      </c>
      <c r="L25" s="19"/>
    </row>
    <row r="26" spans="1:12">
      <c r="C26" s="243"/>
      <c r="D26" s="243"/>
      <c r="E26" s="243"/>
      <c r="F26" s="243"/>
      <c r="G26" s="243"/>
    </row>
    <row r="27" spans="1:12" ht="15.75" thickBot="1">
      <c r="A27" s="8" t="s">
        <v>25</v>
      </c>
      <c r="B27" s="8"/>
      <c r="C27" s="2"/>
      <c r="D27" s="2"/>
      <c r="E27" s="2"/>
      <c r="F27" s="2"/>
      <c r="G27" s="2"/>
      <c r="H27" s="2"/>
      <c r="I27" s="2"/>
      <c r="J27" s="2"/>
      <c r="K27" s="2"/>
      <c r="L27" s="2">
        <v>1440</v>
      </c>
    </row>
    <row r="28" spans="1:12" ht="15.75" thickBot="1">
      <c r="A28" s="9" t="s">
        <v>5</v>
      </c>
      <c r="B28" s="7" t="s">
        <v>11</v>
      </c>
      <c r="C28" s="252" t="s">
        <v>3</v>
      </c>
      <c r="D28" s="253"/>
      <c r="E28" s="252" t="s">
        <v>4</v>
      </c>
      <c r="F28" s="254"/>
      <c r="G28" s="253"/>
      <c r="H28" s="4" t="s">
        <v>9</v>
      </c>
      <c r="I28" s="4" t="s">
        <v>27</v>
      </c>
      <c r="J28" s="4" t="s">
        <v>31</v>
      </c>
      <c r="K28" s="3" t="s">
        <v>8</v>
      </c>
      <c r="L28" s="4"/>
    </row>
    <row r="29" spans="1:12">
      <c r="A29" s="1">
        <v>1</v>
      </c>
      <c r="B29" s="1" t="s">
        <v>11</v>
      </c>
      <c r="C29" s="243" t="s">
        <v>26</v>
      </c>
      <c r="D29" s="243"/>
      <c r="E29" s="243" t="s">
        <v>21</v>
      </c>
      <c r="F29" s="243"/>
      <c r="G29" s="243"/>
      <c r="I29">
        <v>17</v>
      </c>
      <c r="J29">
        <v>0.14899999999999999</v>
      </c>
      <c r="K29">
        <f>I29*J29</f>
        <v>2.5329999999999999</v>
      </c>
    </row>
    <row r="30" spans="1:12">
      <c r="A30" s="1">
        <v>1</v>
      </c>
      <c r="B30" s="1" t="s">
        <v>11</v>
      </c>
      <c r="C30" s="243" t="s">
        <v>28</v>
      </c>
      <c r="D30" s="243"/>
      <c r="E30" s="243" t="s">
        <v>21</v>
      </c>
      <c r="F30" s="243"/>
      <c r="G30" s="243"/>
      <c r="I30">
        <v>17</v>
      </c>
      <c r="J30">
        <v>0.27300000000000002</v>
      </c>
      <c r="K30">
        <f t="shared" ref="K30:K33" si="0">I30*J30</f>
        <v>4.641</v>
      </c>
    </row>
    <row r="31" spans="1:12">
      <c r="A31" s="1">
        <v>2</v>
      </c>
      <c r="B31" s="1" t="s">
        <v>11</v>
      </c>
      <c r="C31" s="243" t="s">
        <v>29</v>
      </c>
      <c r="D31" s="243"/>
      <c r="E31" s="243" t="s">
        <v>21</v>
      </c>
      <c r="F31" s="243"/>
      <c r="G31" s="243"/>
      <c r="I31">
        <v>17</v>
      </c>
      <c r="J31">
        <v>1.4</v>
      </c>
      <c r="K31">
        <f t="shared" si="0"/>
        <v>23.799999999999997</v>
      </c>
    </row>
    <row r="32" spans="1:12">
      <c r="A32" s="1">
        <v>1</v>
      </c>
      <c r="B32" s="1" t="s">
        <v>11</v>
      </c>
      <c r="C32" s="243" t="s">
        <v>30</v>
      </c>
      <c r="D32" s="243"/>
      <c r="E32" s="243" t="s">
        <v>21</v>
      </c>
      <c r="F32" s="243"/>
      <c r="G32" s="243"/>
      <c r="I32">
        <v>17</v>
      </c>
      <c r="J32">
        <v>0.61</v>
      </c>
      <c r="K32">
        <f t="shared" si="0"/>
        <v>10.37</v>
      </c>
    </row>
    <row r="33" spans="1:13" ht="15.75" thickBot="1">
      <c r="A33" s="1">
        <v>1</v>
      </c>
      <c r="B33" s="1" t="s">
        <v>11</v>
      </c>
      <c r="C33" s="243" t="s">
        <v>32</v>
      </c>
      <c r="D33" s="243"/>
      <c r="E33" s="243" t="s">
        <v>21</v>
      </c>
      <c r="F33" s="243"/>
      <c r="G33" s="243"/>
      <c r="I33">
        <v>17</v>
      </c>
      <c r="J33">
        <v>0.43</v>
      </c>
      <c r="K33">
        <f t="shared" si="0"/>
        <v>7.31</v>
      </c>
    </row>
    <row r="34" spans="1:13" ht="15.75" thickBot="1">
      <c r="C34" s="243"/>
      <c r="D34" s="243"/>
      <c r="E34" s="243"/>
      <c r="F34" s="243"/>
      <c r="G34" s="243"/>
      <c r="J34" s="20" t="s">
        <v>116</v>
      </c>
      <c r="K34" s="22">
        <f>SUM(K29:K33)</f>
        <v>48.653999999999996</v>
      </c>
      <c r="L34" s="21"/>
    </row>
    <row r="36" spans="1:13" ht="15.75" thickBot="1">
      <c r="A36" s="8" t="s">
        <v>33</v>
      </c>
      <c r="B36" s="8"/>
      <c r="C36" s="2"/>
      <c r="D36" s="2"/>
      <c r="E36" s="2"/>
      <c r="F36" s="2"/>
      <c r="G36" s="2"/>
      <c r="H36" s="2"/>
      <c r="I36" s="2"/>
      <c r="J36" s="2"/>
      <c r="K36" s="2"/>
      <c r="L36" s="2">
        <v>50</v>
      </c>
    </row>
    <row r="37" spans="1:13" ht="15.75" thickBot="1">
      <c r="A37" s="9" t="s">
        <v>5</v>
      </c>
      <c r="B37" s="7" t="s">
        <v>11</v>
      </c>
      <c r="C37" s="252" t="s">
        <v>3</v>
      </c>
      <c r="D37" s="253"/>
      <c r="E37" s="252" t="s">
        <v>4</v>
      </c>
      <c r="F37" s="254"/>
      <c r="G37" s="253"/>
      <c r="H37" s="4" t="s">
        <v>9</v>
      </c>
      <c r="I37" s="4" t="s">
        <v>27</v>
      </c>
      <c r="J37" s="4" t="s">
        <v>31</v>
      </c>
      <c r="K37" s="3" t="s">
        <v>8</v>
      </c>
      <c r="L37" s="4" t="s">
        <v>6</v>
      </c>
    </row>
    <row r="38" spans="1:13">
      <c r="A38" s="1">
        <v>0.23499999999999999</v>
      </c>
      <c r="B38" s="1" t="s">
        <v>19</v>
      </c>
      <c r="C38" s="243" t="s">
        <v>34</v>
      </c>
      <c r="D38" s="243"/>
      <c r="E38" s="243" t="s">
        <v>35</v>
      </c>
      <c r="F38" s="243"/>
      <c r="G38" s="243"/>
      <c r="H38">
        <v>17.37</v>
      </c>
      <c r="I38">
        <v>0</v>
      </c>
      <c r="J38">
        <v>0</v>
      </c>
      <c r="K38">
        <f>H38*A38</f>
        <v>4.08195</v>
      </c>
      <c r="L38">
        <v>25</v>
      </c>
    </row>
    <row r="39" spans="1:13" ht="15.75" thickBot="1">
      <c r="A39" s="1">
        <v>1</v>
      </c>
      <c r="B39" s="1" t="s">
        <v>11</v>
      </c>
      <c r="C39" s="243" t="s">
        <v>36</v>
      </c>
      <c r="D39" s="243"/>
      <c r="E39" s="243" t="s">
        <v>37</v>
      </c>
      <c r="F39" s="243"/>
      <c r="G39" s="243"/>
      <c r="H39">
        <v>90</v>
      </c>
      <c r="J39">
        <v>0.1</v>
      </c>
      <c r="K39">
        <f>J39*H39</f>
        <v>9</v>
      </c>
      <c r="L39">
        <v>15</v>
      </c>
    </row>
    <row r="40" spans="1:13" ht="15.75" thickBot="1">
      <c r="C40" s="243"/>
      <c r="D40" s="243"/>
      <c r="E40" s="243"/>
      <c r="F40" s="243"/>
      <c r="G40" s="243"/>
      <c r="J40" s="20" t="s">
        <v>116</v>
      </c>
      <c r="K40" s="22">
        <f>SUM(K38:K39)</f>
        <v>13.081949999999999</v>
      </c>
      <c r="L40" s="21"/>
    </row>
    <row r="41" spans="1:13">
      <c r="C41" s="243"/>
      <c r="D41" s="243"/>
      <c r="E41" s="243"/>
      <c r="F41" s="243"/>
      <c r="G41" s="243"/>
    </row>
    <row r="42" spans="1:13" ht="15.75" thickBot="1">
      <c r="A42" s="8" t="s">
        <v>41</v>
      </c>
      <c r="B42" s="8"/>
      <c r="C42" s="2"/>
      <c r="D42" s="2"/>
      <c r="E42" s="2"/>
      <c r="F42" s="2"/>
      <c r="G42" s="2"/>
      <c r="H42" s="2"/>
      <c r="I42" s="2"/>
      <c r="J42" s="2"/>
      <c r="K42" s="2"/>
      <c r="L42" s="2">
        <v>15</v>
      </c>
    </row>
    <row r="43" spans="1:13" ht="15.75" thickBot="1">
      <c r="A43" s="9" t="s">
        <v>5</v>
      </c>
      <c r="B43" s="7" t="s">
        <v>11</v>
      </c>
      <c r="C43" s="252" t="s">
        <v>3</v>
      </c>
      <c r="D43" s="253"/>
      <c r="E43" s="252" t="s">
        <v>4</v>
      </c>
      <c r="F43" s="254"/>
      <c r="G43" s="253"/>
      <c r="H43" s="4" t="s">
        <v>9</v>
      </c>
      <c r="I43" s="4" t="s">
        <v>27</v>
      </c>
      <c r="J43" s="4" t="s">
        <v>31</v>
      </c>
      <c r="K43" s="3" t="s">
        <v>8</v>
      </c>
      <c r="L43" s="4" t="s">
        <v>6</v>
      </c>
    </row>
    <row r="44" spans="1:13">
      <c r="A44" s="1">
        <v>2</v>
      </c>
      <c r="B44" s="1" t="s">
        <v>11</v>
      </c>
      <c r="C44" s="243" t="s">
        <v>38</v>
      </c>
      <c r="D44" s="243"/>
      <c r="E44" s="243" t="s">
        <v>21</v>
      </c>
      <c r="F44" s="243"/>
      <c r="G44" s="243"/>
      <c r="H44">
        <v>17</v>
      </c>
      <c r="I44">
        <v>0.1</v>
      </c>
      <c r="J44">
        <v>0</v>
      </c>
      <c r="K44">
        <f>I44*H44</f>
        <v>1.7000000000000002</v>
      </c>
    </row>
    <row r="45" spans="1:13" ht="15.75" thickBot="1">
      <c r="A45" s="1">
        <v>1.5</v>
      </c>
      <c r="B45" s="1" t="s">
        <v>10</v>
      </c>
      <c r="C45" s="243" t="s">
        <v>39</v>
      </c>
      <c r="D45" s="243"/>
      <c r="E45" s="243" t="s">
        <v>40</v>
      </c>
      <c r="F45" s="243"/>
      <c r="G45" s="243"/>
      <c r="H45">
        <v>56</v>
      </c>
      <c r="J45">
        <v>0.1</v>
      </c>
      <c r="K45">
        <f>H45*A45</f>
        <v>84</v>
      </c>
      <c r="M45" s="24"/>
    </row>
    <row r="46" spans="1:13" ht="15.75" thickBot="1">
      <c r="J46" s="20" t="s">
        <v>116</v>
      </c>
      <c r="K46" s="22">
        <f>SUM(K44:K45)</f>
        <v>85.7</v>
      </c>
      <c r="L46" s="21"/>
    </row>
    <row r="48" spans="1:13" ht="15.75" thickBot="1">
      <c r="A48" s="8" t="s">
        <v>42</v>
      </c>
      <c r="B48" s="8"/>
      <c r="C48" s="2"/>
      <c r="D48" s="2"/>
      <c r="E48" s="2"/>
      <c r="F48" s="2"/>
      <c r="G48" s="2"/>
      <c r="H48" s="2"/>
      <c r="I48" s="2"/>
      <c r="J48" s="2"/>
      <c r="K48" s="2"/>
      <c r="L48" s="2">
        <v>110</v>
      </c>
    </row>
    <row r="49" spans="1:12" ht="15.75" thickBot="1">
      <c r="A49" s="9" t="s">
        <v>5</v>
      </c>
      <c r="B49" s="7" t="s">
        <v>11</v>
      </c>
      <c r="C49" s="252" t="s">
        <v>3</v>
      </c>
      <c r="D49" s="253"/>
      <c r="E49" s="252" t="s">
        <v>4</v>
      </c>
      <c r="F49" s="254"/>
      <c r="G49" s="253"/>
      <c r="H49" s="4" t="s">
        <v>9</v>
      </c>
      <c r="I49" s="4" t="s">
        <v>124</v>
      </c>
      <c r="J49" s="4" t="s">
        <v>31</v>
      </c>
      <c r="K49" s="3" t="s">
        <v>8</v>
      </c>
      <c r="L49" s="4" t="s">
        <v>6</v>
      </c>
    </row>
    <row r="50" spans="1:12">
      <c r="A50" s="1">
        <v>2</v>
      </c>
      <c r="B50" s="1" t="s">
        <v>11</v>
      </c>
      <c r="C50" s="243" t="s">
        <v>43</v>
      </c>
      <c r="D50" s="243"/>
      <c r="E50" s="243" t="s">
        <v>44</v>
      </c>
      <c r="F50" s="243"/>
      <c r="G50" s="243"/>
      <c r="H50">
        <v>60</v>
      </c>
      <c r="K50">
        <v>60</v>
      </c>
      <c r="L50">
        <v>30</v>
      </c>
    </row>
    <row r="51" spans="1:12">
      <c r="A51" s="1">
        <v>2</v>
      </c>
      <c r="B51" s="1" t="s">
        <v>11</v>
      </c>
      <c r="C51" s="255" t="s">
        <v>46</v>
      </c>
      <c r="D51" s="243"/>
      <c r="E51" s="243" t="s">
        <v>45</v>
      </c>
      <c r="F51" s="243"/>
      <c r="G51" s="243"/>
      <c r="H51">
        <v>30</v>
      </c>
      <c r="K51">
        <v>30</v>
      </c>
      <c r="L51">
        <v>10</v>
      </c>
    </row>
    <row r="52" spans="1:12">
      <c r="A52" s="1">
        <v>2</v>
      </c>
      <c r="B52" s="1" t="s">
        <v>11</v>
      </c>
      <c r="C52" s="255" t="s">
        <v>46</v>
      </c>
      <c r="D52" s="243"/>
      <c r="E52" s="244" t="s">
        <v>47</v>
      </c>
      <c r="F52" s="244"/>
      <c r="G52" s="244"/>
      <c r="H52">
        <v>90</v>
      </c>
      <c r="K52">
        <v>90</v>
      </c>
      <c r="L52">
        <v>50</v>
      </c>
    </row>
    <row r="53" spans="1:12" ht="15.75" thickBot="1">
      <c r="A53" s="1">
        <v>2</v>
      </c>
      <c r="B53" s="1" t="s">
        <v>10</v>
      </c>
      <c r="C53" s="243" t="s">
        <v>123</v>
      </c>
      <c r="D53" s="243"/>
      <c r="E53" s="244" t="s">
        <v>48</v>
      </c>
      <c r="F53" s="244"/>
      <c r="G53" s="244"/>
      <c r="H53">
        <v>32</v>
      </c>
      <c r="I53">
        <v>4.8600000000000003</v>
      </c>
      <c r="J53">
        <v>0.28000000000000003</v>
      </c>
      <c r="K53">
        <f>J53*H53</f>
        <v>8.9600000000000009</v>
      </c>
      <c r="L53">
        <v>20</v>
      </c>
    </row>
    <row r="54" spans="1:12" ht="15.75" thickBot="1">
      <c r="C54" s="255"/>
      <c r="D54" s="243"/>
      <c r="E54" s="244"/>
      <c r="F54" s="244"/>
      <c r="G54" s="244"/>
      <c r="J54" s="20" t="s">
        <v>116</v>
      </c>
      <c r="K54" s="22">
        <f>SUM(K50:K53)</f>
        <v>188.96</v>
      </c>
      <c r="L54" s="21"/>
    </row>
    <row r="55" spans="1:12">
      <c r="C55" s="255"/>
      <c r="D55" s="243"/>
      <c r="E55" s="244"/>
      <c r="F55" s="244"/>
      <c r="G55" s="244"/>
    </row>
    <row r="56" spans="1:12" ht="15.75" thickBot="1">
      <c r="A56" s="8" t="s">
        <v>49</v>
      </c>
      <c r="B56" s="8"/>
      <c r="C56" s="2"/>
      <c r="D56" s="2"/>
      <c r="E56" s="2"/>
      <c r="F56" s="2"/>
      <c r="G56" s="2"/>
      <c r="H56" s="2"/>
      <c r="I56" s="2"/>
      <c r="J56" s="2"/>
      <c r="K56" s="2"/>
      <c r="L56" s="2">
        <v>30</v>
      </c>
    </row>
    <row r="57" spans="1:12" ht="15.75" thickBot="1">
      <c r="A57" s="9" t="s">
        <v>5</v>
      </c>
      <c r="B57" s="7" t="s">
        <v>11</v>
      </c>
      <c r="C57" s="252" t="s">
        <v>3</v>
      </c>
      <c r="D57" s="253"/>
      <c r="E57" s="252" t="s">
        <v>4</v>
      </c>
      <c r="F57" s="254"/>
      <c r="G57" s="253"/>
      <c r="H57" s="4" t="s">
        <v>125</v>
      </c>
      <c r="I57" s="4" t="s">
        <v>132</v>
      </c>
      <c r="J57" s="4" t="s">
        <v>31</v>
      </c>
      <c r="K57" s="3" t="s">
        <v>8</v>
      </c>
      <c r="L57" s="4" t="s">
        <v>6</v>
      </c>
    </row>
    <row r="58" spans="1:12">
      <c r="A58" s="1">
        <v>2</v>
      </c>
      <c r="B58" s="1" t="s">
        <v>11</v>
      </c>
      <c r="C58" s="243" t="s">
        <v>29</v>
      </c>
      <c r="D58" s="243"/>
      <c r="E58" s="243" t="s">
        <v>134</v>
      </c>
      <c r="F58" s="243"/>
      <c r="G58" s="243"/>
      <c r="H58">
        <v>47.51</v>
      </c>
      <c r="I58">
        <v>0</v>
      </c>
      <c r="J58">
        <v>1.22</v>
      </c>
      <c r="K58">
        <f>H58*J58</f>
        <v>57.962199999999996</v>
      </c>
    </row>
    <row r="59" spans="1:12" ht="15.75" thickBot="1">
      <c r="A59" s="1">
        <v>1</v>
      </c>
      <c r="B59" s="1" t="s">
        <v>11</v>
      </c>
      <c r="C59" s="243" t="s">
        <v>131</v>
      </c>
      <c r="D59" s="243"/>
      <c r="E59" s="243" t="s">
        <v>134</v>
      </c>
      <c r="F59" s="243"/>
      <c r="G59" s="243"/>
      <c r="H59">
        <v>47.51</v>
      </c>
      <c r="I59">
        <v>4</v>
      </c>
      <c r="J59">
        <v>0.42299999999999999</v>
      </c>
      <c r="K59">
        <f>H59*J59</f>
        <v>20.096729999999997</v>
      </c>
    </row>
    <row r="60" spans="1:12" ht="15.75" thickBot="1">
      <c r="C60" s="255"/>
      <c r="D60" s="243"/>
      <c r="E60" s="244"/>
      <c r="F60" s="244"/>
      <c r="G60" s="244"/>
      <c r="J60" s="20" t="s">
        <v>116</v>
      </c>
      <c r="K60" s="22">
        <f>SUM(K58)</f>
        <v>57.962199999999996</v>
      </c>
      <c r="L60" s="21"/>
    </row>
    <row r="61" spans="1:12" ht="15.75" thickBot="1">
      <c r="A61" s="8" t="s">
        <v>50</v>
      </c>
      <c r="B61" s="8"/>
      <c r="C61" s="2"/>
      <c r="D61" s="2"/>
      <c r="E61" s="2"/>
      <c r="F61" s="2"/>
      <c r="G61" s="2"/>
      <c r="H61" s="2"/>
      <c r="I61" s="2"/>
      <c r="J61" s="2"/>
      <c r="K61" s="2"/>
      <c r="L61" s="2">
        <v>75</v>
      </c>
    </row>
    <row r="62" spans="1:12" ht="15.75" thickBot="1">
      <c r="A62" s="9" t="s">
        <v>5</v>
      </c>
      <c r="B62" s="7" t="s">
        <v>11</v>
      </c>
      <c r="C62" s="252" t="s">
        <v>3</v>
      </c>
      <c r="D62" s="253"/>
      <c r="E62" s="252" t="s">
        <v>4</v>
      </c>
      <c r="F62" s="254"/>
      <c r="G62" s="253"/>
      <c r="H62" s="4" t="s">
        <v>9</v>
      </c>
      <c r="I62" s="4" t="s">
        <v>124</v>
      </c>
      <c r="J62" s="4" t="s">
        <v>31</v>
      </c>
      <c r="K62" s="3" t="s">
        <v>8</v>
      </c>
      <c r="L62" s="4" t="s">
        <v>6</v>
      </c>
    </row>
    <row r="63" spans="1:12">
      <c r="A63" s="1">
        <v>0.23499999999999999</v>
      </c>
      <c r="B63" s="1" t="s">
        <v>10</v>
      </c>
      <c r="C63" s="243" t="s">
        <v>51</v>
      </c>
      <c r="D63" s="243"/>
      <c r="E63" s="243" t="s">
        <v>52</v>
      </c>
      <c r="F63" s="243"/>
      <c r="G63" s="243"/>
      <c r="H63">
        <v>32</v>
      </c>
      <c r="I63">
        <v>0.75</v>
      </c>
      <c r="J63">
        <f>I63*A63</f>
        <v>0.17624999999999999</v>
      </c>
      <c r="K63">
        <f>J63*H63</f>
        <v>5.64</v>
      </c>
      <c r="L63">
        <v>25</v>
      </c>
    </row>
    <row r="64" spans="1:12">
      <c r="A64" s="1">
        <v>0.32</v>
      </c>
      <c r="B64" s="1" t="s">
        <v>10</v>
      </c>
      <c r="C64" s="243" t="s">
        <v>51</v>
      </c>
      <c r="D64" s="243"/>
      <c r="E64" s="243" t="s">
        <v>53</v>
      </c>
      <c r="F64" s="243"/>
      <c r="G64" s="243"/>
      <c r="H64">
        <v>32</v>
      </c>
      <c r="I64">
        <v>0.75</v>
      </c>
      <c r="J64">
        <f t="shared" ref="J64:J66" si="1">I64*A64</f>
        <v>0.24</v>
      </c>
      <c r="K64">
        <f t="shared" ref="K64:K66" si="2">J64*H64</f>
        <v>7.68</v>
      </c>
      <c r="L64">
        <v>5</v>
      </c>
    </row>
    <row r="65" spans="1:13">
      <c r="A65" s="1">
        <v>0.28999999999999998</v>
      </c>
      <c r="B65" s="1" t="s">
        <v>10</v>
      </c>
      <c r="C65" s="243" t="s">
        <v>51</v>
      </c>
      <c r="D65" s="243"/>
      <c r="E65" s="243" t="s">
        <v>127</v>
      </c>
      <c r="F65" s="243"/>
      <c r="G65" s="243"/>
      <c r="H65">
        <v>32</v>
      </c>
      <c r="I65">
        <v>0.75</v>
      </c>
      <c r="J65">
        <f t="shared" si="1"/>
        <v>0.21749999999999997</v>
      </c>
      <c r="K65">
        <f t="shared" si="2"/>
        <v>6.9599999999999991</v>
      </c>
      <c r="L65">
        <v>10</v>
      </c>
    </row>
    <row r="66" spans="1:13">
      <c r="A66" s="1">
        <v>0.05</v>
      </c>
      <c r="C66" s="243" t="s">
        <v>24</v>
      </c>
      <c r="D66" s="243"/>
      <c r="E66" s="243" t="s">
        <v>130</v>
      </c>
      <c r="F66" s="243"/>
      <c r="G66" s="243"/>
      <c r="H66">
        <v>32</v>
      </c>
      <c r="I66">
        <v>2.81</v>
      </c>
      <c r="J66">
        <f t="shared" si="1"/>
        <v>0.14050000000000001</v>
      </c>
      <c r="K66">
        <f t="shared" si="2"/>
        <v>4.4960000000000004</v>
      </c>
      <c r="L66">
        <v>20</v>
      </c>
    </row>
    <row r="67" spans="1:13" ht="15.75" thickBot="1">
      <c r="A67" s="1">
        <v>0.12</v>
      </c>
      <c r="B67" s="1" t="s">
        <v>10</v>
      </c>
      <c r="C67" s="244" t="s">
        <v>138</v>
      </c>
      <c r="D67" s="244"/>
      <c r="E67" s="244" t="s">
        <v>137</v>
      </c>
      <c r="F67" s="244"/>
      <c r="G67" s="244"/>
      <c r="H67">
        <v>22</v>
      </c>
      <c r="I67">
        <v>0.48</v>
      </c>
      <c r="J67">
        <f>I67*A67</f>
        <v>5.7599999999999998E-2</v>
      </c>
      <c r="K67">
        <f>J67*H67</f>
        <v>1.2671999999999999</v>
      </c>
      <c r="L67">
        <v>15</v>
      </c>
    </row>
    <row r="68" spans="1:13" ht="15.75" thickBot="1">
      <c r="J68" s="20" t="s">
        <v>116</v>
      </c>
      <c r="K68" s="22">
        <f>SUM(K63:K67)</f>
        <v>26.043200000000002</v>
      </c>
      <c r="L68" s="21"/>
    </row>
    <row r="69" spans="1:13" ht="15.75" thickBot="1">
      <c r="A69" s="8" t="s">
        <v>135</v>
      </c>
      <c r="B69" s="8"/>
      <c r="C69" s="2"/>
      <c r="D69" s="2"/>
      <c r="E69" s="2"/>
      <c r="F69" s="2"/>
      <c r="G69" s="2"/>
      <c r="H69" s="2"/>
      <c r="I69" s="2"/>
      <c r="J69" s="2"/>
      <c r="K69" s="2"/>
      <c r="L69" s="2">
        <v>40</v>
      </c>
    </row>
    <row r="70" spans="1:13" ht="15.75" thickBot="1">
      <c r="A70" s="9" t="s">
        <v>5</v>
      </c>
      <c r="B70" s="7" t="s">
        <v>11</v>
      </c>
      <c r="C70" s="252" t="s">
        <v>3</v>
      </c>
      <c r="D70" s="253"/>
      <c r="E70" s="252" t="s">
        <v>4</v>
      </c>
      <c r="F70" s="254"/>
      <c r="G70" s="253"/>
      <c r="H70" s="4" t="s">
        <v>9</v>
      </c>
      <c r="I70" s="4" t="s">
        <v>124</v>
      </c>
      <c r="J70" s="4" t="s">
        <v>31</v>
      </c>
      <c r="K70" s="3" t="s">
        <v>8</v>
      </c>
      <c r="L70" s="4" t="s">
        <v>6</v>
      </c>
    </row>
    <row r="71" spans="1:13">
      <c r="A71" s="1">
        <v>2.5000000000000001E-2</v>
      </c>
      <c r="B71" s="1" t="s">
        <v>10</v>
      </c>
      <c r="C71" s="244" t="s">
        <v>136</v>
      </c>
      <c r="D71" s="244"/>
      <c r="E71" s="244" t="s">
        <v>122</v>
      </c>
      <c r="F71" s="244"/>
      <c r="G71" s="244"/>
      <c r="H71">
        <v>22</v>
      </c>
      <c r="I71">
        <v>0.48</v>
      </c>
      <c r="J71">
        <f>I71*A71</f>
        <v>1.2E-2</v>
      </c>
      <c r="K71">
        <f>J71*H71</f>
        <v>0.26400000000000001</v>
      </c>
      <c r="L71">
        <v>5</v>
      </c>
    </row>
    <row r="72" spans="1:13">
      <c r="A72" s="1">
        <v>0.05</v>
      </c>
      <c r="B72" s="1" t="s">
        <v>10</v>
      </c>
      <c r="C72" s="244" t="s">
        <v>136</v>
      </c>
      <c r="D72" s="244"/>
      <c r="E72" s="244" t="s">
        <v>122</v>
      </c>
      <c r="F72" s="244"/>
      <c r="G72" s="244"/>
      <c r="H72">
        <v>22</v>
      </c>
      <c r="I72">
        <v>0.48</v>
      </c>
      <c r="J72">
        <f t="shared" ref="J72:J73" si="3">I72*A72</f>
        <v>2.4E-2</v>
      </c>
      <c r="K72">
        <f t="shared" ref="K72:K73" si="4">J72*H72</f>
        <v>0.52800000000000002</v>
      </c>
      <c r="L72">
        <v>5</v>
      </c>
    </row>
    <row r="73" spans="1:13">
      <c r="A73" s="1">
        <v>0.1</v>
      </c>
      <c r="B73" s="1" t="s">
        <v>10</v>
      </c>
      <c r="C73" s="244" t="s">
        <v>136</v>
      </c>
      <c r="D73" s="244"/>
      <c r="E73" s="244" t="s">
        <v>122</v>
      </c>
      <c r="F73" s="244"/>
      <c r="G73" s="244"/>
      <c r="H73">
        <v>22</v>
      </c>
      <c r="I73">
        <v>0.48</v>
      </c>
      <c r="J73">
        <f t="shared" si="3"/>
        <v>4.8000000000000001E-2</v>
      </c>
      <c r="K73">
        <f t="shared" si="4"/>
        <v>1.056</v>
      </c>
      <c r="L73">
        <v>5</v>
      </c>
    </row>
    <row r="74" spans="1:13">
      <c r="A74" s="25">
        <v>1</v>
      </c>
      <c r="B74" s="25" t="s">
        <v>11</v>
      </c>
      <c r="C74" s="244" t="s">
        <v>139</v>
      </c>
      <c r="D74" s="244"/>
      <c r="E74" s="244" t="s">
        <v>140</v>
      </c>
      <c r="F74" s="244"/>
      <c r="G74" s="244"/>
      <c r="H74">
        <v>360</v>
      </c>
      <c r="J74">
        <v>0.15</v>
      </c>
      <c r="K74">
        <f>J74*H74*A74</f>
        <v>54</v>
      </c>
      <c r="L74" s="233">
        <v>25</v>
      </c>
    </row>
    <row r="75" spans="1:13" ht="15.75" thickBot="1">
      <c r="A75" s="25">
        <v>2</v>
      </c>
      <c r="B75" s="25" t="s">
        <v>11</v>
      </c>
      <c r="C75" s="244" t="s">
        <v>139</v>
      </c>
      <c r="D75" s="244"/>
      <c r="E75" s="244" t="s">
        <v>141</v>
      </c>
      <c r="F75" s="244"/>
      <c r="G75" s="244"/>
      <c r="H75">
        <v>360</v>
      </c>
      <c r="J75">
        <v>0.05</v>
      </c>
      <c r="K75">
        <f>J75*H75*A75</f>
        <v>36</v>
      </c>
      <c r="L75" s="234"/>
    </row>
    <row r="76" spans="1:13" ht="15.75" thickBot="1">
      <c r="J76" s="20" t="s">
        <v>116</v>
      </c>
      <c r="K76" s="22">
        <f>SUM(K71:K75)</f>
        <v>91.847999999999999</v>
      </c>
      <c r="L76" s="21"/>
    </row>
    <row r="78" spans="1:13" ht="15.75" thickBot="1">
      <c r="A78" s="8" t="s">
        <v>54</v>
      </c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3" ht="15.75" thickBot="1">
      <c r="A79" s="10" t="s">
        <v>5</v>
      </c>
      <c r="B79" s="11" t="s">
        <v>11</v>
      </c>
      <c r="C79" s="249" t="s">
        <v>3</v>
      </c>
      <c r="D79" s="250"/>
      <c r="E79" s="249" t="s">
        <v>55</v>
      </c>
      <c r="F79" s="251"/>
      <c r="G79" s="250"/>
      <c r="H79" s="12" t="s">
        <v>9</v>
      </c>
      <c r="I79" s="12" t="s">
        <v>27</v>
      </c>
      <c r="J79" s="12" t="s">
        <v>31</v>
      </c>
      <c r="K79" s="13" t="s">
        <v>8</v>
      </c>
      <c r="L79" s="12" t="s">
        <v>6</v>
      </c>
    </row>
    <row r="80" spans="1:13">
      <c r="A80" s="1">
        <v>2</v>
      </c>
      <c r="B80" s="1" t="s">
        <v>11</v>
      </c>
      <c r="C80" s="243" t="s">
        <v>60</v>
      </c>
      <c r="D80" s="243"/>
      <c r="E80" s="243" t="s">
        <v>56</v>
      </c>
      <c r="F80" s="243"/>
      <c r="G80" s="243"/>
      <c r="H80">
        <v>22.75</v>
      </c>
      <c r="I80">
        <v>0</v>
      </c>
      <c r="K80">
        <f>H80*A80</f>
        <v>45.5</v>
      </c>
      <c r="M80" s="44">
        <v>42235</v>
      </c>
    </row>
    <row r="81" spans="1:13">
      <c r="A81" s="1">
        <v>2</v>
      </c>
      <c r="B81" s="1" t="s">
        <v>11</v>
      </c>
      <c r="C81" s="243" t="s">
        <v>61</v>
      </c>
      <c r="D81" s="243"/>
      <c r="E81" s="243" t="s">
        <v>57</v>
      </c>
      <c r="F81" s="243"/>
      <c r="G81" s="243"/>
      <c r="H81">
        <v>17.5</v>
      </c>
      <c r="K81">
        <f t="shared" ref="K81:K84" si="5">H81*A81</f>
        <v>35</v>
      </c>
      <c r="M81" s="44">
        <v>42235</v>
      </c>
    </row>
    <row r="82" spans="1:13">
      <c r="A82" s="43">
        <v>2</v>
      </c>
      <c r="B82" s="43" t="s">
        <v>11</v>
      </c>
      <c r="C82" s="243" t="s">
        <v>19</v>
      </c>
      <c r="D82" s="243"/>
      <c r="E82" s="243" t="s">
        <v>154</v>
      </c>
      <c r="F82" s="243"/>
      <c r="G82" s="243"/>
      <c r="H82">
        <v>19.5</v>
      </c>
      <c r="K82">
        <f>H82*A82</f>
        <v>39</v>
      </c>
      <c r="M82" s="44">
        <v>42235</v>
      </c>
    </row>
    <row r="83" spans="1:13">
      <c r="A83" s="1">
        <v>1</v>
      </c>
      <c r="B83" s="1" t="s">
        <v>11</v>
      </c>
      <c r="C83" s="243"/>
      <c r="D83" s="243"/>
      <c r="E83" s="243" t="s">
        <v>58</v>
      </c>
      <c r="F83" s="243"/>
      <c r="G83" s="243"/>
      <c r="H83">
        <v>52.7</v>
      </c>
      <c r="K83">
        <f t="shared" si="5"/>
        <v>52.7</v>
      </c>
      <c r="M83" s="44">
        <v>42235</v>
      </c>
    </row>
    <row r="84" spans="1:13" ht="15.75" thickBot="1">
      <c r="A84" s="1">
        <v>2</v>
      </c>
      <c r="B84" s="1" t="s">
        <v>11</v>
      </c>
      <c r="C84" s="243" t="s">
        <v>62</v>
      </c>
      <c r="D84" s="243"/>
      <c r="E84" s="243" t="s">
        <v>59</v>
      </c>
      <c r="F84" s="243"/>
      <c r="G84" s="243"/>
      <c r="H84">
        <v>33</v>
      </c>
      <c r="K84">
        <f t="shared" si="5"/>
        <v>66</v>
      </c>
      <c r="M84" s="44">
        <v>42235</v>
      </c>
    </row>
    <row r="85" spans="1:13" ht="15.75" thickBot="1">
      <c r="J85" s="20" t="s">
        <v>116</v>
      </c>
      <c r="K85" s="23">
        <f>SUM(K80:K84)</f>
        <v>238.2</v>
      </c>
      <c r="L85" s="19"/>
    </row>
    <row r="87" spans="1:13" ht="15.75" thickBot="1">
      <c r="A87" s="8" t="s">
        <v>113</v>
      </c>
      <c r="B87" s="8"/>
      <c r="C87" s="2"/>
      <c r="D87" s="2"/>
      <c r="E87" s="2"/>
      <c r="F87" s="2"/>
      <c r="G87" s="2"/>
      <c r="H87" s="2"/>
      <c r="I87" s="2"/>
      <c r="J87" s="2"/>
      <c r="K87" s="2"/>
      <c r="L87" s="2">
        <v>575</v>
      </c>
    </row>
    <row r="88" spans="1:13" ht="15.75" thickBot="1">
      <c r="A88" s="10" t="s">
        <v>5</v>
      </c>
      <c r="B88" s="11" t="s">
        <v>11</v>
      </c>
      <c r="C88" s="249" t="s">
        <v>3</v>
      </c>
      <c r="D88" s="250"/>
      <c r="E88" s="249" t="s">
        <v>55</v>
      </c>
      <c r="F88" s="251"/>
      <c r="G88" s="250"/>
      <c r="H88" s="12" t="s">
        <v>9</v>
      </c>
      <c r="I88" s="12" t="s">
        <v>27</v>
      </c>
      <c r="J88" s="12" t="s">
        <v>31</v>
      </c>
      <c r="K88" s="13" t="s">
        <v>8</v>
      </c>
      <c r="L88" s="12" t="s">
        <v>6</v>
      </c>
    </row>
    <row r="89" spans="1:13">
      <c r="A89" s="1">
        <v>1</v>
      </c>
      <c r="B89" s="1" t="s">
        <v>11</v>
      </c>
      <c r="C89" s="243" t="s">
        <v>63</v>
      </c>
      <c r="D89" s="243"/>
      <c r="E89" s="243" t="s">
        <v>64</v>
      </c>
      <c r="F89" s="243"/>
      <c r="G89" s="243"/>
      <c r="H89">
        <v>50</v>
      </c>
      <c r="I89">
        <v>0</v>
      </c>
      <c r="K89">
        <v>50</v>
      </c>
    </row>
    <row r="90" spans="1:13">
      <c r="A90" s="1">
        <v>1</v>
      </c>
      <c r="B90" s="1" t="s">
        <v>11</v>
      </c>
      <c r="C90" s="243" t="s">
        <v>65</v>
      </c>
      <c r="D90" s="243"/>
      <c r="E90" s="243" t="s">
        <v>66</v>
      </c>
      <c r="F90" s="243"/>
      <c r="G90" s="243"/>
      <c r="H90">
        <v>165</v>
      </c>
      <c r="K90">
        <v>165</v>
      </c>
      <c r="L90">
        <v>15</v>
      </c>
    </row>
    <row r="91" spans="1:13">
      <c r="A91" s="1">
        <v>1</v>
      </c>
      <c r="B91" s="1" t="s">
        <v>11</v>
      </c>
      <c r="C91" s="243" t="s">
        <v>68</v>
      </c>
      <c r="D91" s="243"/>
      <c r="E91" s="243" t="s">
        <v>67</v>
      </c>
      <c r="F91" s="243"/>
      <c r="G91" s="243"/>
      <c r="H91">
        <v>25</v>
      </c>
      <c r="K91">
        <v>25</v>
      </c>
      <c r="L91">
        <v>20</v>
      </c>
    </row>
    <row r="92" spans="1:13">
      <c r="A92" s="1">
        <v>2</v>
      </c>
      <c r="B92" s="1" t="s">
        <v>11</v>
      </c>
      <c r="C92" s="243" t="s">
        <v>69</v>
      </c>
      <c r="D92" s="243"/>
      <c r="E92" s="243" t="s">
        <v>67</v>
      </c>
      <c r="F92" s="243"/>
      <c r="G92" s="243"/>
      <c r="H92">
        <v>27</v>
      </c>
      <c r="K92">
        <f>H92*A92</f>
        <v>54</v>
      </c>
      <c r="L92">
        <v>20</v>
      </c>
    </row>
    <row r="93" spans="1:13">
      <c r="A93" s="1">
        <v>1</v>
      </c>
      <c r="B93" s="1" t="s">
        <v>11</v>
      </c>
      <c r="C93" s="243" t="s">
        <v>70</v>
      </c>
      <c r="D93" s="243"/>
      <c r="E93" s="243" t="s">
        <v>67</v>
      </c>
      <c r="F93" s="243"/>
      <c r="G93" s="243"/>
      <c r="H93">
        <v>15</v>
      </c>
      <c r="K93">
        <f t="shared" ref="K93:K96" si="6">H93*A93</f>
        <v>15</v>
      </c>
      <c r="L93">
        <v>20</v>
      </c>
    </row>
    <row r="94" spans="1:13">
      <c r="A94" s="1">
        <v>1</v>
      </c>
      <c r="B94" s="1" t="s">
        <v>11</v>
      </c>
      <c r="C94" s="243" t="s">
        <v>71</v>
      </c>
      <c r="D94" s="243"/>
      <c r="E94" s="243" t="s">
        <v>72</v>
      </c>
      <c r="F94" s="243"/>
      <c r="G94" s="243"/>
      <c r="H94">
        <v>15</v>
      </c>
      <c r="K94">
        <f t="shared" si="6"/>
        <v>15</v>
      </c>
      <c r="L94">
        <v>20</v>
      </c>
    </row>
    <row r="95" spans="1:13">
      <c r="A95" s="1">
        <v>2</v>
      </c>
      <c r="B95" s="1" t="s">
        <v>10</v>
      </c>
      <c r="C95" s="243">
        <v>415</v>
      </c>
      <c r="D95" s="243"/>
      <c r="E95" s="243" t="s">
        <v>73</v>
      </c>
      <c r="F95" s="243"/>
      <c r="G95" s="243"/>
      <c r="H95">
        <v>60</v>
      </c>
      <c r="K95">
        <f t="shared" si="6"/>
        <v>120</v>
      </c>
      <c r="L95">
        <v>480</v>
      </c>
    </row>
    <row r="96" spans="1:13">
      <c r="A96" s="1">
        <v>2</v>
      </c>
      <c r="B96" s="1" t="s">
        <v>11</v>
      </c>
      <c r="C96" s="243">
        <v>415</v>
      </c>
      <c r="D96" s="243"/>
      <c r="E96" s="243" t="s">
        <v>74</v>
      </c>
      <c r="F96" s="243"/>
      <c r="G96" s="243"/>
      <c r="H96">
        <v>9</v>
      </c>
      <c r="K96">
        <f t="shared" si="6"/>
        <v>18</v>
      </c>
    </row>
    <row r="97" spans="1:13" ht="15.75" thickBot="1">
      <c r="A97" s="1">
        <v>1</v>
      </c>
      <c r="B97" s="1" t="s">
        <v>11</v>
      </c>
      <c r="C97" s="244" t="s">
        <v>115</v>
      </c>
      <c r="D97" s="244"/>
      <c r="E97" s="244" t="s">
        <v>114</v>
      </c>
      <c r="F97" s="244"/>
      <c r="G97" s="244"/>
      <c r="H97">
        <v>20</v>
      </c>
      <c r="K97">
        <v>20</v>
      </c>
    </row>
    <row r="98" spans="1:13" ht="15.75" thickBot="1">
      <c r="J98" s="20" t="s">
        <v>116</v>
      </c>
      <c r="K98" s="22">
        <f>SUM(K89:K97)</f>
        <v>482</v>
      </c>
      <c r="L98" s="21"/>
    </row>
    <row r="100" spans="1:13" ht="15.75" thickBot="1">
      <c r="A100" s="8" t="s">
        <v>75</v>
      </c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3" ht="15.75" thickBot="1">
      <c r="A101" s="10" t="s">
        <v>5</v>
      </c>
      <c r="B101" s="11" t="s">
        <v>11</v>
      </c>
      <c r="C101" s="249" t="s">
        <v>3</v>
      </c>
      <c r="D101" s="250"/>
      <c r="E101" s="249" t="s">
        <v>55</v>
      </c>
      <c r="F101" s="251"/>
      <c r="G101" s="250"/>
      <c r="H101" s="12" t="s">
        <v>9</v>
      </c>
      <c r="I101" s="12" t="s">
        <v>27</v>
      </c>
      <c r="J101" s="12" t="s">
        <v>31</v>
      </c>
      <c r="K101" s="13" t="s">
        <v>8</v>
      </c>
      <c r="L101" s="12" t="s">
        <v>6</v>
      </c>
    </row>
    <row r="102" spans="1:13">
      <c r="A102" s="1">
        <v>1</v>
      </c>
      <c r="B102" s="1" t="s">
        <v>11</v>
      </c>
      <c r="C102" s="243" t="s">
        <v>76</v>
      </c>
      <c r="D102" s="243"/>
      <c r="E102" s="243" t="s">
        <v>77</v>
      </c>
      <c r="F102" s="243"/>
      <c r="G102" s="243"/>
      <c r="H102">
        <v>32</v>
      </c>
      <c r="I102">
        <v>0</v>
      </c>
      <c r="K102">
        <f>H102*A102</f>
        <v>32</v>
      </c>
    </row>
    <row r="103" spans="1:13">
      <c r="A103" s="1">
        <v>1</v>
      </c>
      <c r="B103" s="1" t="s">
        <v>11</v>
      </c>
      <c r="C103" s="243" t="s">
        <v>79</v>
      </c>
      <c r="D103" s="243"/>
      <c r="E103" s="243" t="s">
        <v>78</v>
      </c>
      <c r="F103" s="243"/>
      <c r="G103" s="243"/>
      <c r="H103">
        <v>690</v>
      </c>
      <c r="K103">
        <f>H103*A103</f>
        <v>690</v>
      </c>
      <c r="L103">
        <v>15</v>
      </c>
      <c r="M103" s="44">
        <v>42235</v>
      </c>
    </row>
    <row r="104" spans="1:13" ht="15.75" thickBot="1">
      <c r="C104" s="243"/>
      <c r="D104" s="243"/>
      <c r="E104" s="243"/>
      <c r="F104" s="243"/>
      <c r="G104" s="243"/>
    </row>
    <row r="105" spans="1:13" ht="15.75" thickBot="1">
      <c r="C105" s="243"/>
      <c r="D105" s="243"/>
      <c r="E105" s="243"/>
      <c r="F105" s="243"/>
      <c r="G105" s="243"/>
      <c r="J105" s="20" t="s">
        <v>116</v>
      </c>
      <c r="K105" s="22">
        <f>SUM(K102:K104)</f>
        <v>722</v>
      </c>
      <c r="L105" s="19"/>
    </row>
    <row r="106" spans="1:13">
      <c r="C106" s="6"/>
      <c r="D106" s="6"/>
      <c r="E106" s="6"/>
      <c r="F106" s="6"/>
      <c r="G106" s="6"/>
      <c r="J106" s="5"/>
      <c r="K106" s="5"/>
    </row>
    <row r="107" spans="1:13">
      <c r="C107" s="6"/>
      <c r="D107" s="6"/>
      <c r="E107" s="6"/>
      <c r="F107" s="6"/>
      <c r="G107" s="6"/>
      <c r="J107" s="5"/>
      <c r="K107" s="5"/>
    </row>
    <row r="108" spans="1:13" ht="15.75" thickBot="1">
      <c r="A108" s="8" t="s">
        <v>80</v>
      </c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>
        <v>30</v>
      </c>
    </row>
    <row r="109" spans="1:13" ht="15.75" thickBot="1">
      <c r="A109" s="10" t="s">
        <v>5</v>
      </c>
      <c r="B109" s="11" t="s">
        <v>11</v>
      </c>
      <c r="C109" s="249" t="s">
        <v>3</v>
      </c>
      <c r="D109" s="250"/>
      <c r="E109" s="249" t="s">
        <v>55</v>
      </c>
      <c r="F109" s="251"/>
      <c r="G109" s="250"/>
      <c r="H109" s="12" t="s">
        <v>9</v>
      </c>
      <c r="I109" s="12" t="s">
        <v>27</v>
      </c>
      <c r="J109" s="12" t="s">
        <v>31</v>
      </c>
      <c r="K109" s="13" t="s">
        <v>8</v>
      </c>
      <c r="L109" s="12" t="s">
        <v>6</v>
      </c>
    </row>
    <row r="110" spans="1:13">
      <c r="A110" s="1">
        <v>1</v>
      </c>
      <c r="B110" s="1" t="s">
        <v>11</v>
      </c>
      <c r="C110" s="243"/>
      <c r="D110" s="243"/>
      <c r="E110" s="243" t="s">
        <v>152</v>
      </c>
      <c r="F110" s="243"/>
      <c r="G110" s="243"/>
      <c r="H110">
        <v>730</v>
      </c>
      <c r="I110">
        <v>0</v>
      </c>
      <c r="K110">
        <f t="shared" ref="K110:K113" si="7">H110*A110</f>
        <v>730</v>
      </c>
      <c r="M110" s="44">
        <v>42235</v>
      </c>
    </row>
    <row r="111" spans="1:13">
      <c r="A111" s="1">
        <v>1</v>
      </c>
      <c r="B111" s="1" t="s">
        <v>11</v>
      </c>
      <c r="C111" s="243"/>
      <c r="D111" s="243"/>
      <c r="E111" s="243" t="s">
        <v>81</v>
      </c>
      <c r="F111" s="243"/>
      <c r="G111" s="243"/>
      <c r="H111">
        <v>47</v>
      </c>
      <c r="K111">
        <f t="shared" si="7"/>
        <v>47</v>
      </c>
    </row>
    <row r="112" spans="1:13">
      <c r="A112" s="1">
        <v>2</v>
      </c>
      <c r="B112" s="1" t="s">
        <v>10</v>
      </c>
      <c r="C112" s="243" t="s">
        <v>117</v>
      </c>
      <c r="D112" s="243"/>
      <c r="E112" s="243" t="s">
        <v>82</v>
      </c>
      <c r="F112" s="243"/>
      <c r="G112" s="243"/>
      <c r="H112">
        <v>9.1999999999999993</v>
      </c>
      <c r="K112">
        <f t="shared" si="7"/>
        <v>18.399999999999999</v>
      </c>
    </row>
    <row r="113" spans="1:12">
      <c r="A113" s="1">
        <v>1</v>
      </c>
      <c r="B113" s="1" t="s">
        <v>11</v>
      </c>
      <c r="C113" s="243"/>
      <c r="D113" s="243"/>
      <c r="E113" s="243" t="s">
        <v>83</v>
      </c>
      <c r="F113" s="243"/>
      <c r="G113" s="243"/>
      <c r="H113">
        <v>24</v>
      </c>
      <c r="K113">
        <f t="shared" si="7"/>
        <v>24</v>
      </c>
    </row>
    <row r="114" spans="1:12" ht="15.75" thickBot="1">
      <c r="A114" s="1">
        <v>5</v>
      </c>
      <c r="B114" s="1" t="s">
        <v>11</v>
      </c>
      <c r="C114" s="243" t="s">
        <v>85</v>
      </c>
      <c r="D114" s="243"/>
      <c r="E114" s="243" t="s">
        <v>84</v>
      </c>
      <c r="F114" s="243"/>
      <c r="G114" s="243"/>
      <c r="H114">
        <v>1</v>
      </c>
      <c r="K114">
        <f t="shared" ref="K114" si="8">H114*A114</f>
        <v>5</v>
      </c>
    </row>
    <row r="115" spans="1:12" ht="15.75" thickBot="1">
      <c r="J115" s="20" t="s">
        <v>116</v>
      </c>
      <c r="K115" s="22">
        <f>SUM(K110:K114)</f>
        <v>824.4</v>
      </c>
      <c r="L115" s="19"/>
    </row>
    <row r="117" spans="1:12" ht="15.75" thickBot="1">
      <c r="A117" s="8" t="s">
        <v>86</v>
      </c>
      <c r="B117" s="8"/>
      <c r="C117" s="2"/>
      <c r="D117" s="2"/>
      <c r="E117" s="2"/>
      <c r="F117" s="2"/>
      <c r="G117" s="2"/>
      <c r="H117" s="2"/>
      <c r="I117" s="2"/>
      <c r="J117" s="2"/>
      <c r="K117" s="2" t="s">
        <v>142</v>
      </c>
      <c r="L117" s="2">
        <v>960</v>
      </c>
    </row>
    <row r="118" spans="1:12" ht="15.75" thickBot="1">
      <c r="A118" s="10" t="s">
        <v>5</v>
      </c>
      <c r="B118" s="11" t="s">
        <v>11</v>
      </c>
      <c r="C118" s="249" t="s">
        <v>3</v>
      </c>
      <c r="D118" s="250"/>
      <c r="E118" s="249" t="s">
        <v>55</v>
      </c>
      <c r="F118" s="251"/>
      <c r="G118" s="250"/>
      <c r="H118" s="12" t="s">
        <v>9</v>
      </c>
      <c r="I118" s="12" t="s">
        <v>27</v>
      </c>
      <c r="J118" s="12" t="s">
        <v>31</v>
      </c>
      <c r="K118" s="13" t="s">
        <v>8</v>
      </c>
      <c r="L118" s="12" t="s">
        <v>6</v>
      </c>
    </row>
    <row r="119" spans="1:12">
      <c r="A119" s="1">
        <v>28</v>
      </c>
      <c r="B119" s="1" t="s">
        <v>11</v>
      </c>
      <c r="C119" s="243" t="s">
        <v>88</v>
      </c>
      <c r="D119" s="243"/>
      <c r="E119" s="243" t="s">
        <v>87</v>
      </c>
      <c r="F119" s="243"/>
      <c r="G119" s="243"/>
      <c r="H119">
        <v>0.93</v>
      </c>
      <c r="I119">
        <v>0</v>
      </c>
      <c r="K119">
        <f>H119*A119</f>
        <v>26.040000000000003</v>
      </c>
    </row>
    <row r="120" spans="1:12">
      <c r="A120" s="1">
        <v>2</v>
      </c>
      <c r="B120" s="1" t="s">
        <v>11</v>
      </c>
      <c r="C120" s="243" t="s">
        <v>89</v>
      </c>
      <c r="D120" s="243"/>
      <c r="E120" s="243" t="s">
        <v>87</v>
      </c>
      <c r="F120" s="243"/>
      <c r="G120" s="243"/>
      <c r="H120">
        <v>0.3</v>
      </c>
      <c r="K120">
        <f t="shared" ref="K120:K127" si="9">H120*A120</f>
        <v>0.6</v>
      </c>
    </row>
    <row r="121" spans="1:12">
      <c r="A121" s="1">
        <v>1</v>
      </c>
      <c r="B121" s="1" t="s">
        <v>11</v>
      </c>
      <c r="C121" s="243" t="s">
        <v>98</v>
      </c>
      <c r="D121" s="243"/>
      <c r="E121" s="243" t="s">
        <v>87</v>
      </c>
      <c r="F121" s="243"/>
      <c r="G121" s="243"/>
      <c r="H121">
        <v>2.5</v>
      </c>
      <c r="K121">
        <f t="shared" si="9"/>
        <v>2.5</v>
      </c>
    </row>
    <row r="122" spans="1:12">
      <c r="A122" s="1">
        <v>1</v>
      </c>
      <c r="B122" s="1" t="s">
        <v>11</v>
      </c>
      <c r="C122" s="243" t="s">
        <v>99</v>
      </c>
      <c r="D122" s="243"/>
      <c r="E122" s="243" t="s">
        <v>87</v>
      </c>
      <c r="F122" s="243"/>
      <c r="G122" s="243"/>
      <c r="H122">
        <v>2.5</v>
      </c>
      <c r="K122">
        <f t="shared" si="9"/>
        <v>2.5</v>
      </c>
    </row>
    <row r="123" spans="1:12">
      <c r="A123" s="1">
        <v>28</v>
      </c>
      <c r="B123" s="1" t="s">
        <v>11</v>
      </c>
      <c r="C123" s="245" t="s">
        <v>91</v>
      </c>
      <c r="D123" s="245"/>
      <c r="E123" s="243" t="s">
        <v>90</v>
      </c>
      <c r="F123" s="243"/>
      <c r="G123" s="243"/>
      <c r="H123">
        <v>0.8</v>
      </c>
      <c r="K123">
        <f t="shared" si="9"/>
        <v>22.400000000000002</v>
      </c>
    </row>
    <row r="124" spans="1:12">
      <c r="A124" s="1">
        <v>32</v>
      </c>
      <c r="B124" s="1" t="s">
        <v>11</v>
      </c>
      <c r="C124" s="243" t="s">
        <v>91</v>
      </c>
      <c r="D124" s="243"/>
      <c r="E124" s="243" t="s">
        <v>92</v>
      </c>
      <c r="F124" s="243"/>
      <c r="G124" s="243"/>
      <c r="H124">
        <v>0.8</v>
      </c>
      <c r="K124">
        <f t="shared" si="9"/>
        <v>25.6</v>
      </c>
    </row>
    <row r="125" spans="1:12">
      <c r="A125" s="1">
        <v>6</v>
      </c>
      <c r="B125" s="1" t="s">
        <v>11</v>
      </c>
      <c r="C125" s="243" t="s">
        <v>88</v>
      </c>
      <c r="D125" s="243"/>
      <c r="E125" s="243" t="s">
        <v>93</v>
      </c>
      <c r="F125" s="243"/>
      <c r="G125" s="243"/>
      <c r="H125">
        <v>2.2000000000000002</v>
      </c>
      <c r="K125">
        <f t="shared" si="9"/>
        <v>13.200000000000001</v>
      </c>
    </row>
    <row r="126" spans="1:12">
      <c r="A126" s="1">
        <v>14</v>
      </c>
      <c r="B126" s="1" t="s">
        <v>11</v>
      </c>
      <c r="C126" s="243" t="s">
        <v>95</v>
      </c>
      <c r="D126" s="243"/>
      <c r="E126" s="243" t="s">
        <v>94</v>
      </c>
      <c r="F126" s="243"/>
      <c r="G126" s="243"/>
      <c r="H126">
        <v>0.5</v>
      </c>
      <c r="K126">
        <f t="shared" si="9"/>
        <v>7</v>
      </c>
    </row>
    <row r="127" spans="1:12" ht="15.75" thickBot="1">
      <c r="A127" s="1">
        <v>12</v>
      </c>
      <c r="B127" s="1" t="s">
        <v>11</v>
      </c>
      <c r="C127" s="243" t="s">
        <v>96</v>
      </c>
      <c r="D127" s="243"/>
      <c r="E127" s="243" t="s">
        <v>97</v>
      </c>
      <c r="F127" s="243"/>
      <c r="G127" s="243"/>
      <c r="H127">
        <v>0.25</v>
      </c>
      <c r="K127">
        <f t="shared" si="9"/>
        <v>3</v>
      </c>
    </row>
    <row r="128" spans="1:12" ht="15.75" thickBot="1">
      <c r="C128" s="243"/>
      <c r="D128" s="243"/>
      <c r="E128" s="243"/>
      <c r="F128" s="243"/>
      <c r="G128" s="243"/>
      <c r="J128" s="20" t="s">
        <v>116</v>
      </c>
      <c r="K128" s="22">
        <f>SUM(K119:K127)</f>
        <v>102.84000000000002</v>
      </c>
      <c r="L128" s="19"/>
    </row>
    <row r="129" spans="1:12">
      <c r="C129" s="243"/>
      <c r="D129" s="243"/>
      <c r="E129" s="243"/>
      <c r="F129" s="243"/>
      <c r="G129" s="243"/>
    </row>
    <row r="130" spans="1:12" ht="15.75" thickBot="1">
      <c r="A130" s="8" t="s">
        <v>100</v>
      </c>
      <c r="B130" s="8"/>
      <c r="C130" s="2"/>
      <c r="D130" s="2"/>
      <c r="E130" s="2"/>
      <c r="F130" s="2"/>
      <c r="G130" s="2"/>
      <c r="H130" s="2"/>
      <c r="I130" s="2"/>
      <c r="J130" s="2" t="s">
        <v>146</v>
      </c>
      <c r="K130" s="2"/>
      <c r="L130" s="2">
        <v>960</v>
      </c>
    </row>
    <row r="131" spans="1:12" ht="15.75" thickBot="1">
      <c r="A131" s="14" t="s">
        <v>5</v>
      </c>
      <c r="B131" s="15" t="s">
        <v>11</v>
      </c>
      <c r="C131" s="246" t="s">
        <v>102</v>
      </c>
      <c r="D131" s="247"/>
      <c r="E131" s="246" t="s">
        <v>55</v>
      </c>
      <c r="F131" s="248"/>
      <c r="G131" s="247"/>
      <c r="H131" s="16" t="s">
        <v>9</v>
      </c>
      <c r="I131" s="16" t="s">
        <v>27</v>
      </c>
      <c r="J131" s="16" t="s">
        <v>31</v>
      </c>
      <c r="K131" s="17" t="s">
        <v>8</v>
      </c>
      <c r="L131" s="16" t="s">
        <v>6</v>
      </c>
    </row>
    <row r="132" spans="1:12">
      <c r="A132" s="1">
        <v>0.25</v>
      </c>
      <c r="B132" s="1" t="s">
        <v>101</v>
      </c>
      <c r="C132" s="243" t="s">
        <v>104</v>
      </c>
      <c r="D132" s="243"/>
      <c r="E132" s="243" t="s">
        <v>103</v>
      </c>
      <c r="F132" s="243"/>
      <c r="G132" s="243"/>
      <c r="H132">
        <v>65</v>
      </c>
      <c r="I132">
        <v>0</v>
      </c>
      <c r="K132">
        <f>H132*A132</f>
        <v>16.25</v>
      </c>
    </row>
    <row r="133" spans="1:12">
      <c r="A133" s="1">
        <v>1</v>
      </c>
      <c r="B133" s="1" t="s">
        <v>11</v>
      </c>
      <c r="C133" s="243" t="s">
        <v>106</v>
      </c>
      <c r="D133" s="243"/>
      <c r="E133" s="243" t="s">
        <v>105</v>
      </c>
      <c r="F133" s="243"/>
      <c r="G133" s="243"/>
      <c r="H133">
        <v>20</v>
      </c>
      <c r="K133">
        <f t="shared" ref="K133:K139" si="10">H133*A133</f>
        <v>20</v>
      </c>
    </row>
    <row r="134" spans="1:12">
      <c r="A134" s="18">
        <v>0.5</v>
      </c>
      <c r="B134" s="1" t="s">
        <v>11</v>
      </c>
      <c r="C134" s="243" t="s">
        <v>107</v>
      </c>
      <c r="D134" s="243"/>
      <c r="E134" s="243" t="s">
        <v>108</v>
      </c>
      <c r="F134" s="243"/>
      <c r="G134" s="243"/>
      <c r="H134">
        <v>2</v>
      </c>
      <c r="K134">
        <f t="shared" si="10"/>
        <v>1</v>
      </c>
    </row>
    <row r="135" spans="1:12">
      <c r="A135" s="1">
        <v>1</v>
      </c>
      <c r="B135" s="1" t="s">
        <v>11</v>
      </c>
      <c r="C135" s="243" t="s">
        <v>112</v>
      </c>
      <c r="D135" s="243"/>
      <c r="E135" s="243" t="s">
        <v>109</v>
      </c>
      <c r="F135" s="243"/>
      <c r="G135" s="243"/>
      <c r="H135">
        <v>80</v>
      </c>
      <c r="K135">
        <f t="shared" si="10"/>
        <v>80</v>
      </c>
    </row>
    <row r="136" spans="1:12">
      <c r="A136" s="1">
        <v>1</v>
      </c>
      <c r="B136" s="1" t="s">
        <v>11</v>
      </c>
      <c r="C136" s="245" t="s">
        <v>112</v>
      </c>
      <c r="D136" s="245"/>
      <c r="E136" s="243" t="s">
        <v>110</v>
      </c>
      <c r="F136" s="243"/>
      <c r="G136" s="243"/>
      <c r="H136">
        <v>30</v>
      </c>
      <c r="K136">
        <f t="shared" si="10"/>
        <v>30</v>
      </c>
    </row>
    <row r="137" spans="1:12">
      <c r="A137" s="1">
        <v>1</v>
      </c>
      <c r="B137" s="1" t="s">
        <v>11</v>
      </c>
      <c r="C137" s="243" t="s">
        <v>112</v>
      </c>
      <c r="D137" s="243"/>
      <c r="E137" s="243" t="s">
        <v>111</v>
      </c>
      <c r="F137" s="243"/>
      <c r="G137" s="243"/>
      <c r="H137">
        <v>100</v>
      </c>
      <c r="K137">
        <f t="shared" si="10"/>
        <v>100</v>
      </c>
    </row>
    <row r="138" spans="1:12">
      <c r="A138" s="1">
        <v>0.5</v>
      </c>
      <c r="B138" s="1" t="s">
        <v>11</v>
      </c>
      <c r="C138" s="243" t="s">
        <v>119</v>
      </c>
      <c r="D138" s="243"/>
      <c r="E138" s="243" t="s">
        <v>118</v>
      </c>
      <c r="F138" s="243"/>
      <c r="G138" s="243"/>
      <c r="H138">
        <v>50</v>
      </c>
      <c r="K138">
        <f t="shared" si="10"/>
        <v>25</v>
      </c>
    </row>
    <row r="139" spans="1:12" ht="15.75" thickBot="1">
      <c r="A139" s="1">
        <v>10</v>
      </c>
      <c r="B139" s="1" t="s">
        <v>11</v>
      </c>
      <c r="C139" s="243" t="s">
        <v>121</v>
      </c>
      <c r="D139" s="243"/>
      <c r="E139" s="243" t="s">
        <v>120</v>
      </c>
      <c r="F139" s="243"/>
      <c r="G139" s="243"/>
      <c r="H139">
        <v>2.5</v>
      </c>
      <c r="K139">
        <f t="shared" si="10"/>
        <v>25</v>
      </c>
    </row>
    <row r="140" spans="1:12" ht="15.75" thickBot="1">
      <c r="C140" s="243"/>
      <c r="D140" s="243"/>
      <c r="E140" s="243"/>
      <c r="F140" s="243"/>
      <c r="G140" s="243"/>
      <c r="J140" s="20" t="s">
        <v>116</v>
      </c>
      <c r="K140" s="22">
        <f>SUM(K132:K139)</f>
        <v>297.25</v>
      </c>
      <c r="L140" s="19"/>
    </row>
    <row r="141" spans="1:12">
      <c r="C141" s="243"/>
      <c r="D141" s="243"/>
      <c r="E141" s="243"/>
      <c r="F141" s="243"/>
      <c r="G141" s="243"/>
    </row>
  </sheetData>
  <mergeCells count="207">
    <mergeCell ref="C15:D15"/>
    <mergeCell ref="C16:D16"/>
    <mergeCell ref="C17:D17"/>
    <mergeCell ref="B3:J4"/>
    <mergeCell ref="D1:G2"/>
    <mergeCell ref="E14:G14"/>
    <mergeCell ref="E15:G15"/>
    <mergeCell ref="E16:G16"/>
    <mergeCell ref="E17:G17"/>
    <mergeCell ref="C14:D14"/>
    <mergeCell ref="E18:G18"/>
    <mergeCell ref="E19:G19"/>
    <mergeCell ref="E21:G21"/>
    <mergeCell ref="E22:G22"/>
    <mergeCell ref="C30:D30"/>
    <mergeCell ref="C24:D24"/>
    <mergeCell ref="C25:D25"/>
    <mergeCell ref="C26:D26"/>
    <mergeCell ref="C28:D28"/>
    <mergeCell ref="C29:D29"/>
    <mergeCell ref="C18:D18"/>
    <mergeCell ref="C19:D19"/>
    <mergeCell ref="C21:D21"/>
    <mergeCell ref="C22:D22"/>
    <mergeCell ref="C23:D23"/>
    <mergeCell ref="E24:G24"/>
    <mergeCell ref="E25:G25"/>
    <mergeCell ref="E26:G26"/>
    <mergeCell ref="E23:G23"/>
    <mergeCell ref="C37:D37"/>
    <mergeCell ref="E37:G37"/>
    <mergeCell ref="C38:D38"/>
    <mergeCell ref="E38:G38"/>
    <mergeCell ref="C39:D39"/>
    <mergeCell ref="E39:G39"/>
    <mergeCell ref="E28:G28"/>
    <mergeCell ref="E29:G29"/>
    <mergeCell ref="E30:G30"/>
    <mergeCell ref="E31:G31"/>
    <mergeCell ref="E32:G32"/>
    <mergeCell ref="E33:G33"/>
    <mergeCell ref="C31:D31"/>
    <mergeCell ref="C32:D32"/>
    <mergeCell ref="C33:D33"/>
    <mergeCell ref="C34:D34"/>
    <mergeCell ref="E34:G34"/>
    <mergeCell ref="C43:D43"/>
    <mergeCell ref="E43:G43"/>
    <mergeCell ref="C44:D44"/>
    <mergeCell ref="E44:G44"/>
    <mergeCell ref="C45:D45"/>
    <mergeCell ref="E45:G45"/>
    <mergeCell ref="C40:D40"/>
    <mergeCell ref="E40:G40"/>
    <mergeCell ref="C41:D41"/>
    <mergeCell ref="E41:G41"/>
    <mergeCell ref="C52:D52"/>
    <mergeCell ref="C53:D53"/>
    <mergeCell ref="C54:D54"/>
    <mergeCell ref="C55:D55"/>
    <mergeCell ref="E52:G52"/>
    <mergeCell ref="E53:G53"/>
    <mergeCell ref="E54:G54"/>
    <mergeCell ref="E55:G55"/>
    <mergeCell ref="C49:D49"/>
    <mergeCell ref="E49:G49"/>
    <mergeCell ref="C50:D50"/>
    <mergeCell ref="E50:G50"/>
    <mergeCell ref="C51:D51"/>
    <mergeCell ref="E51:G51"/>
    <mergeCell ref="C60:D60"/>
    <mergeCell ref="E60:G60"/>
    <mergeCell ref="C62:D62"/>
    <mergeCell ref="E62:G62"/>
    <mergeCell ref="C57:D57"/>
    <mergeCell ref="E57:G57"/>
    <mergeCell ref="C58:D58"/>
    <mergeCell ref="E58:G58"/>
    <mergeCell ref="C59:D59"/>
    <mergeCell ref="E59:G59"/>
    <mergeCell ref="C70:D70"/>
    <mergeCell ref="E70:G70"/>
    <mergeCell ref="C71:D71"/>
    <mergeCell ref="E71:G71"/>
    <mergeCell ref="C72:D72"/>
    <mergeCell ref="E72:G72"/>
    <mergeCell ref="C63:D63"/>
    <mergeCell ref="E63:G63"/>
    <mergeCell ref="C64:D64"/>
    <mergeCell ref="C65:D65"/>
    <mergeCell ref="E64:G64"/>
    <mergeCell ref="E65:G65"/>
    <mergeCell ref="E67:G67"/>
    <mergeCell ref="C67:D67"/>
    <mergeCell ref="C66:D66"/>
    <mergeCell ref="E66:G66"/>
    <mergeCell ref="C81:D81"/>
    <mergeCell ref="E81:G81"/>
    <mergeCell ref="C83:D83"/>
    <mergeCell ref="E83:G83"/>
    <mergeCell ref="E84:G84"/>
    <mergeCell ref="C84:D84"/>
    <mergeCell ref="C73:D73"/>
    <mergeCell ref="E73:G73"/>
    <mergeCell ref="C79:D79"/>
    <mergeCell ref="E79:G79"/>
    <mergeCell ref="C80:D80"/>
    <mergeCell ref="E80:G80"/>
    <mergeCell ref="C74:D74"/>
    <mergeCell ref="E74:G74"/>
    <mergeCell ref="C75:D75"/>
    <mergeCell ref="E75:G75"/>
    <mergeCell ref="C82:D82"/>
    <mergeCell ref="E82:G82"/>
    <mergeCell ref="C91:D91"/>
    <mergeCell ref="E91:G91"/>
    <mergeCell ref="C92:D92"/>
    <mergeCell ref="E92:G92"/>
    <mergeCell ref="C93:D93"/>
    <mergeCell ref="E93:G93"/>
    <mergeCell ref="C88:D88"/>
    <mergeCell ref="E88:G88"/>
    <mergeCell ref="C89:D89"/>
    <mergeCell ref="E89:G89"/>
    <mergeCell ref="C90:D90"/>
    <mergeCell ref="E90:G90"/>
    <mergeCell ref="C101:D101"/>
    <mergeCell ref="E101:G101"/>
    <mergeCell ref="C102:D102"/>
    <mergeCell ref="E102:G102"/>
    <mergeCell ref="C103:D103"/>
    <mergeCell ref="E103:G103"/>
    <mergeCell ref="C94:D94"/>
    <mergeCell ref="E94:G94"/>
    <mergeCell ref="C95:D95"/>
    <mergeCell ref="E95:G95"/>
    <mergeCell ref="C96:D96"/>
    <mergeCell ref="E96:G96"/>
    <mergeCell ref="C109:D109"/>
    <mergeCell ref="E109:G109"/>
    <mergeCell ref="C110:D110"/>
    <mergeCell ref="E110:G110"/>
    <mergeCell ref="C111:D111"/>
    <mergeCell ref="E111:G111"/>
    <mergeCell ref="C104:D104"/>
    <mergeCell ref="E104:G104"/>
    <mergeCell ref="C105:D105"/>
    <mergeCell ref="E105:G105"/>
    <mergeCell ref="C118:D118"/>
    <mergeCell ref="E118:G118"/>
    <mergeCell ref="C119:D119"/>
    <mergeCell ref="E119:G119"/>
    <mergeCell ref="C120:D120"/>
    <mergeCell ref="E120:G120"/>
    <mergeCell ref="C112:D112"/>
    <mergeCell ref="E112:G112"/>
    <mergeCell ref="C113:D113"/>
    <mergeCell ref="E113:G113"/>
    <mergeCell ref="C114:D114"/>
    <mergeCell ref="E114:G114"/>
    <mergeCell ref="E131:G131"/>
    <mergeCell ref="C132:D132"/>
    <mergeCell ref="E132:G132"/>
    <mergeCell ref="C133:D133"/>
    <mergeCell ref="E133:G133"/>
    <mergeCell ref="C129:D129"/>
    <mergeCell ref="E129:G129"/>
    <mergeCell ref="C121:D121"/>
    <mergeCell ref="E121:G121"/>
    <mergeCell ref="C122:D122"/>
    <mergeCell ref="E122:G122"/>
    <mergeCell ref="C126:D126"/>
    <mergeCell ref="E126:G126"/>
    <mergeCell ref="C127:D127"/>
    <mergeCell ref="E127:G127"/>
    <mergeCell ref="C128:D128"/>
    <mergeCell ref="E128:G128"/>
    <mergeCell ref="C123:D123"/>
    <mergeCell ref="E123:G123"/>
    <mergeCell ref="C124:D124"/>
    <mergeCell ref="E124:G124"/>
    <mergeCell ref="C125:D125"/>
    <mergeCell ref="E125:G125"/>
    <mergeCell ref="L74:L75"/>
    <mergeCell ref="J6:K6"/>
    <mergeCell ref="J7:K7"/>
    <mergeCell ref="J10:K10"/>
    <mergeCell ref="J11:K11"/>
    <mergeCell ref="C140:D140"/>
    <mergeCell ref="E140:G140"/>
    <mergeCell ref="C141:D141"/>
    <mergeCell ref="E141:G141"/>
    <mergeCell ref="E97:G97"/>
    <mergeCell ref="C97:D97"/>
    <mergeCell ref="C137:D137"/>
    <mergeCell ref="E137:G137"/>
    <mergeCell ref="C138:D138"/>
    <mergeCell ref="E138:G138"/>
    <mergeCell ref="C139:D139"/>
    <mergeCell ref="E139:G139"/>
    <mergeCell ref="C134:D134"/>
    <mergeCell ref="E134:G134"/>
    <mergeCell ref="C135:D135"/>
    <mergeCell ref="E135:G135"/>
    <mergeCell ref="C136:D136"/>
    <mergeCell ref="E136:G136"/>
    <mergeCell ref="C131:D131"/>
  </mergeCells>
  <pageMargins left="0.43" right="0.25" top="0.57999999999999996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51"/>
  <sheetViews>
    <sheetView topLeftCell="A4" workbookViewId="0">
      <selection activeCell="A11" sqref="A11"/>
    </sheetView>
  </sheetViews>
  <sheetFormatPr baseColWidth="10" defaultRowHeight="15"/>
  <cols>
    <col min="1" max="1" width="14.42578125" style="46" customWidth="1"/>
    <col min="2" max="2" width="25.5703125" style="45" customWidth="1"/>
    <col min="3" max="3" width="4.85546875" customWidth="1"/>
    <col min="7" max="7" width="13" customWidth="1"/>
    <col min="9" max="9" width="14" customWidth="1"/>
    <col min="10" max="10" width="6.140625" style="48" customWidth="1"/>
    <col min="11" max="11" width="13.140625" customWidth="1"/>
  </cols>
  <sheetData>
    <row r="1" spans="1:13" ht="32.25">
      <c r="B1" s="260" t="s">
        <v>1</v>
      </c>
      <c r="C1" s="260"/>
      <c r="D1" s="260"/>
      <c r="E1" s="260"/>
      <c r="F1" s="260"/>
      <c r="G1" s="260"/>
      <c r="H1" s="260"/>
      <c r="I1" s="260"/>
      <c r="J1" s="47"/>
    </row>
    <row r="2" spans="1:13" ht="32.25">
      <c r="D2" s="71"/>
      <c r="E2" s="71"/>
      <c r="F2" s="71"/>
      <c r="G2" s="71"/>
      <c r="H2" s="71"/>
      <c r="I2" s="71"/>
      <c r="J2" s="47"/>
    </row>
    <row r="3" spans="1:13" ht="32.25">
      <c r="D3" s="71"/>
      <c r="E3" s="71"/>
      <c r="F3" s="71"/>
      <c r="G3" s="71"/>
      <c r="H3" s="71"/>
      <c r="I3" s="71"/>
      <c r="J3" s="47"/>
    </row>
    <row r="4" spans="1:13" ht="26.25" customHeight="1">
      <c r="B4" s="70" t="s">
        <v>155</v>
      </c>
      <c r="C4" s="69" t="s">
        <v>156</v>
      </c>
      <c r="D4" s="69"/>
      <c r="E4" s="69"/>
      <c r="F4" s="69"/>
      <c r="G4" s="69"/>
      <c r="H4" s="69"/>
      <c r="I4" s="70"/>
      <c r="J4" s="70"/>
      <c r="K4" s="70"/>
      <c r="L4" s="70"/>
    </row>
    <row r="6" spans="1:13" ht="23.25">
      <c r="C6" s="69"/>
      <c r="D6" s="69"/>
      <c r="E6" s="69"/>
      <c r="F6" s="69"/>
      <c r="G6" s="69"/>
      <c r="H6" s="69"/>
      <c r="I6" s="69"/>
      <c r="J6" s="69"/>
      <c r="K6" s="69"/>
    </row>
    <row r="7" spans="1:13" s="54" customFormat="1" ht="25.5">
      <c r="A7" s="49" t="s">
        <v>292</v>
      </c>
      <c r="B7" s="50" t="s">
        <v>102</v>
      </c>
      <c r="C7" s="50" t="s">
        <v>157</v>
      </c>
      <c r="D7" s="50" t="s">
        <v>159</v>
      </c>
      <c r="E7" s="50" t="s">
        <v>4</v>
      </c>
      <c r="F7" s="50" t="s">
        <v>158</v>
      </c>
      <c r="G7" s="50" t="s">
        <v>291</v>
      </c>
      <c r="H7" s="50" t="s">
        <v>160</v>
      </c>
      <c r="I7" s="50" t="s">
        <v>161</v>
      </c>
      <c r="J7" s="51" t="s">
        <v>434</v>
      </c>
      <c r="K7" s="50" t="s">
        <v>162</v>
      </c>
      <c r="L7" s="52" t="s">
        <v>163</v>
      </c>
      <c r="M7" s="53" t="s">
        <v>164</v>
      </c>
    </row>
    <row r="8" spans="1:13" s="54" customFormat="1" ht="38.25">
      <c r="A8" s="55" t="s">
        <v>293</v>
      </c>
      <c r="B8" s="58" t="s">
        <v>165</v>
      </c>
      <c r="C8" s="57">
        <v>2</v>
      </c>
      <c r="D8" s="58" t="s">
        <v>167</v>
      </c>
      <c r="E8" s="56" t="s">
        <v>166</v>
      </c>
      <c r="F8" s="57" t="s">
        <v>43</v>
      </c>
      <c r="G8" s="58" t="s">
        <v>168</v>
      </c>
      <c r="H8" s="58" t="s">
        <v>169</v>
      </c>
      <c r="I8" s="58" t="s">
        <v>170</v>
      </c>
      <c r="J8" s="59" t="s">
        <v>304</v>
      </c>
      <c r="K8" s="59">
        <v>40</v>
      </c>
      <c r="L8" s="60">
        <f>K8</f>
        <v>40</v>
      </c>
      <c r="M8" s="61" t="str">
        <f>IF(LEN(INT(L8/60))=1,"0"&amp;INT(L8/60),INT(L8/60))&amp;":"&amp;IF(LEN(MOD(L8,60))=1,"0"&amp;MOD(L8,60),MOD(L8,60))</f>
        <v>00:40</v>
      </c>
    </row>
    <row r="9" spans="1:13" s="54" customFormat="1" ht="38.25">
      <c r="A9" s="55" t="s">
        <v>293</v>
      </c>
      <c r="B9" s="58" t="s">
        <v>165</v>
      </c>
      <c r="C9" s="57">
        <v>2</v>
      </c>
      <c r="D9" s="58" t="s">
        <v>171</v>
      </c>
      <c r="E9" s="56" t="s">
        <v>166</v>
      </c>
      <c r="F9" s="57" t="s">
        <v>43</v>
      </c>
      <c r="G9" s="58" t="s">
        <v>172</v>
      </c>
      <c r="H9" s="58"/>
      <c r="I9" s="58" t="s">
        <v>173</v>
      </c>
      <c r="J9" s="59" t="s">
        <v>305</v>
      </c>
      <c r="K9" s="59">
        <v>30</v>
      </c>
      <c r="L9" s="60">
        <f>K9+L8</f>
        <v>70</v>
      </c>
      <c r="M9" s="61" t="str">
        <f t="shared" ref="M9" si="0">IF(LEN(INT(L9/60))=1,"0"&amp;INT(L9/60),INT(L9/60))&amp;":"&amp;IF(LEN(MOD(L9,60))=1,"0"&amp;MOD(L9,60),MOD(L9,60))</f>
        <v>01:10</v>
      </c>
    </row>
    <row r="10" spans="1:13" s="54" customFormat="1" ht="38.25">
      <c r="A10" s="82" t="s">
        <v>294</v>
      </c>
      <c r="B10" s="58" t="s">
        <v>174</v>
      </c>
      <c r="C10" s="57">
        <v>2</v>
      </c>
      <c r="D10" s="58" t="s">
        <v>175</v>
      </c>
      <c r="E10" s="56" t="s">
        <v>166</v>
      </c>
      <c r="F10" s="57" t="s">
        <v>43</v>
      </c>
      <c r="G10" s="58" t="s">
        <v>176</v>
      </c>
      <c r="H10" s="58" t="s">
        <v>177</v>
      </c>
      <c r="I10" s="58" t="s">
        <v>178</v>
      </c>
      <c r="J10" s="59" t="s">
        <v>306</v>
      </c>
      <c r="K10" s="59">
        <v>10</v>
      </c>
      <c r="L10" s="60"/>
      <c r="M10" s="61"/>
    </row>
    <row r="11" spans="1:13" s="54" customFormat="1" ht="63.75">
      <c r="A11" s="63" t="s">
        <v>294</v>
      </c>
      <c r="B11" s="58" t="s">
        <v>174</v>
      </c>
      <c r="C11" s="57">
        <v>2</v>
      </c>
      <c r="D11" s="58" t="s">
        <v>179</v>
      </c>
      <c r="E11" s="56" t="s">
        <v>166</v>
      </c>
      <c r="F11" s="57" t="s">
        <v>43</v>
      </c>
      <c r="G11" s="58" t="s">
        <v>180</v>
      </c>
      <c r="H11" s="58" t="s">
        <v>181</v>
      </c>
      <c r="I11" s="58" t="s">
        <v>182</v>
      </c>
      <c r="J11" s="59" t="s">
        <v>307</v>
      </c>
      <c r="K11" s="59">
        <v>15</v>
      </c>
      <c r="L11" s="60"/>
      <c r="M11" s="61"/>
    </row>
    <row r="12" spans="1:13" s="54" customFormat="1" ht="38.25">
      <c r="A12" s="82" t="s">
        <v>295</v>
      </c>
      <c r="B12" s="58" t="s">
        <v>183</v>
      </c>
      <c r="C12" s="57">
        <v>2</v>
      </c>
      <c r="D12" s="58" t="s">
        <v>167</v>
      </c>
      <c r="E12" s="56" t="s">
        <v>166</v>
      </c>
      <c r="F12" s="58"/>
      <c r="G12" s="58" t="s">
        <v>184</v>
      </c>
      <c r="H12" s="58" t="s">
        <v>185</v>
      </c>
      <c r="I12" s="58" t="s">
        <v>170</v>
      </c>
      <c r="J12" s="59" t="s">
        <v>308</v>
      </c>
      <c r="K12" s="59">
        <v>40</v>
      </c>
      <c r="L12" s="60"/>
      <c r="M12" s="61"/>
    </row>
    <row r="13" spans="1:13" s="54" customFormat="1" ht="51">
      <c r="A13" s="63" t="s">
        <v>295</v>
      </c>
      <c r="B13" s="58" t="s">
        <v>183</v>
      </c>
      <c r="C13" s="57">
        <v>2</v>
      </c>
      <c r="D13" s="58" t="s">
        <v>186</v>
      </c>
      <c r="E13" s="56" t="s">
        <v>166</v>
      </c>
      <c r="F13" s="58"/>
      <c r="G13" s="58" t="s">
        <v>187</v>
      </c>
      <c r="H13" s="58" t="s">
        <v>188</v>
      </c>
      <c r="I13" s="58" t="s">
        <v>189</v>
      </c>
      <c r="J13" s="59" t="s">
        <v>309</v>
      </c>
      <c r="K13" s="59">
        <v>10</v>
      </c>
      <c r="L13" s="60"/>
      <c r="M13" s="61"/>
    </row>
    <row r="14" spans="1:13" s="54" customFormat="1" ht="51">
      <c r="A14" s="82" t="s">
        <v>295</v>
      </c>
      <c r="B14" s="58" t="s">
        <v>183</v>
      </c>
      <c r="C14" s="57">
        <v>2</v>
      </c>
      <c r="D14" s="58" t="s">
        <v>190</v>
      </c>
      <c r="E14" s="56" t="s">
        <v>166</v>
      </c>
      <c r="F14" s="58"/>
      <c r="G14" s="58" t="s">
        <v>191</v>
      </c>
      <c r="H14" s="58" t="s">
        <v>192</v>
      </c>
      <c r="I14" s="58" t="s">
        <v>189</v>
      </c>
      <c r="J14" s="59" t="s">
        <v>310</v>
      </c>
      <c r="K14" s="59">
        <v>10</v>
      </c>
      <c r="L14" s="60"/>
      <c r="M14" s="61"/>
    </row>
    <row r="15" spans="1:13" s="54" customFormat="1" ht="38.25">
      <c r="A15" s="63" t="s">
        <v>296</v>
      </c>
      <c r="B15" s="58" t="s">
        <v>193</v>
      </c>
      <c r="C15" s="57">
        <v>1</v>
      </c>
      <c r="D15" s="58" t="s">
        <v>196</v>
      </c>
      <c r="E15" s="56" t="s">
        <v>194</v>
      </c>
      <c r="F15" s="58" t="s">
        <v>195</v>
      </c>
      <c r="G15" s="58" t="s">
        <v>197</v>
      </c>
      <c r="H15" s="58">
        <v>235</v>
      </c>
      <c r="I15" s="58"/>
      <c r="J15" s="59" t="s">
        <v>311</v>
      </c>
      <c r="K15" s="59">
        <v>2</v>
      </c>
      <c r="L15" s="60"/>
      <c r="M15" s="61"/>
    </row>
    <row r="16" spans="1:13" s="54" customFormat="1" ht="38.25">
      <c r="A16" s="82" t="s">
        <v>296</v>
      </c>
      <c r="B16" s="58" t="s">
        <v>193</v>
      </c>
      <c r="C16" s="57">
        <v>1</v>
      </c>
      <c r="D16" s="58" t="s">
        <v>198</v>
      </c>
      <c r="E16" s="56" t="s">
        <v>194</v>
      </c>
      <c r="F16" s="58" t="s">
        <v>195</v>
      </c>
      <c r="G16" s="58" t="s">
        <v>199</v>
      </c>
      <c r="H16" s="58">
        <v>235</v>
      </c>
      <c r="I16" s="58" t="s">
        <v>200</v>
      </c>
      <c r="J16" s="59" t="s">
        <v>312</v>
      </c>
      <c r="K16" s="59">
        <v>10</v>
      </c>
      <c r="L16" s="60"/>
      <c r="M16" s="61"/>
    </row>
    <row r="17" spans="1:13" s="54" customFormat="1" ht="51">
      <c r="A17" s="63" t="s">
        <v>296</v>
      </c>
      <c r="B17" s="58" t="s">
        <v>193</v>
      </c>
      <c r="C17" s="57">
        <v>2</v>
      </c>
      <c r="D17" s="58" t="s">
        <v>201</v>
      </c>
      <c r="E17" s="56" t="s">
        <v>194</v>
      </c>
      <c r="F17" s="58" t="s">
        <v>195</v>
      </c>
      <c r="G17" s="58" t="s">
        <v>202</v>
      </c>
      <c r="H17" s="58">
        <v>235</v>
      </c>
      <c r="I17" s="58" t="s">
        <v>173</v>
      </c>
      <c r="J17" s="59" t="s">
        <v>313</v>
      </c>
      <c r="K17" s="59">
        <v>8</v>
      </c>
      <c r="L17" s="60"/>
      <c r="M17" s="61"/>
    </row>
    <row r="18" spans="1:13" s="54" customFormat="1" ht="25.5">
      <c r="A18" s="82" t="s">
        <v>297</v>
      </c>
      <c r="B18" s="58" t="s">
        <v>238</v>
      </c>
      <c r="C18" s="57">
        <v>2</v>
      </c>
      <c r="D18" s="58" t="s">
        <v>196</v>
      </c>
      <c r="E18" s="56" t="s">
        <v>194</v>
      </c>
      <c r="F18" s="58" t="s">
        <v>195</v>
      </c>
      <c r="G18" s="58"/>
      <c r="H18" s="58">
        <v>30</v>
      </c>
      <c r="I18" s="58"/>
      <c r="J18" s="59" t="s">
        <v>314</v>
      </c>
      <c r="K18" s="59">
        <v>4</v>
      </c>
      <c r="L18" s="60"/>
      <c r="M18" s="61"/>
    </row>
    <row r="19" spans="1:13" s="54" customFormat="1" ht="25.5">
      <c r="A19" s="63" t="s">
        <v>297</v>
      </c>
      <c r="B19" s="58" t="s">
        <v>238</v>
      </c>
      <c r="C19" s="57">
        <v>2</v>
      </c>
      <c r="D19" s="58" t="s">
        <v>203</v>
      </c>
      <c r="E19" s="56" t="s">
        <v>194</v>
      </c>
      <c r="F19" s="58" t="s">
        <v>195</v>
      </c>
      <c r="G19" s="58"/>
      <c r="H19" s="58">
        <v>30</v>
      </c>
      <c r="I19" s="58" t="s">
        <v>189</v>
      </c>
      <c r="J19" s="59" t="s">
        <v>315</v>
      </c>
      <c r="K19" s="59">
        <v>25</v>
      </c>
      <c r="L19" s="60"/>
      <c r="M19" s="61"/>
    </row>
    <row r="20" spans="1:13" s="54" customFormat="1" ht="25.5">
      <c r="A20" s="82" t="s">
        <v>297</v>
      </c>
      <c r="B20" s="58" t="s">
        <v>238</v>
      </c>
      <c r="C20" s="57">
        <v>1</v>
      </c>
      <c r="D20" s="58" t="s">
        <v>437</v>
      </c>
      <c r="E20" s="56" t="s">
        <v>194</v>
      </c>
      <c r="F20" s="58" t="s">
        <v>195</v>
      </c>
      <c r="G20" s="58"/>
      <c r="H20" s="58">
        <v>30</v>
      </c>
      <c r="I20" s="58" t="s">
        <v>173</v>
      </c>
      <c r="J20" s="59" t="s">
        <v>316</v>
      </c>
      <c r="K20" s="59">
        <v>10</v>
      </c>
      <c r="L20" s="60"/>
      <c r="M20" s="61"/>
    </row>
    <row r="21" spans="1:13" s="54" customFormat="1" ht="25.5">
      <c r="A21" s="63" t="s">
        <v>271</v>
      </c>
      <c r="B21" s="58" t="s">
        <v>205</v>
      </c>
      <c r="C21" s="57">
        <v>1</v>
      </c>
      <c r="D21" s="58" t="s">
        <v>196</v>
      </c>
      <c r="E21" s="56" t="s">
        <v>206</v>
      </c>
      <c r="F21" s="58" t="s">
        <v>15</v>
      </c>
      <c r="G21" s="58"/>
      <c r="H21" s="58">
        <v>330</v>
      </c>
      <c r="I21" s="58"/>
      <c r="J21" s="59" t="s">
        <v>317</v>
      </c>
      <c r="K21" s="59">
        <v>4</v>
      </c>
      <c r="L21" s="60"/>
      <c r="M21" s="61"/>
    </row>
    <row r="22" spans="1:13" s="54" customFormat="1" ht="38.25">
      <c r="A22" s="82" t="s">
        <v>271</v>
      </c>
      <c r="B22" s="58" t="s">
        <v>205</v>
      </c>
      <c r="C22" s="57">
        <v>1</v>
      </c>
      <c r="D22" s="58" t="s">
        <v>198</v>
      </c>
      <c r="E22" s="56" t="s">
        <v>194</v>
      </c>
      <c r="F22" s="58" t="s">
        <v>15</v>
      </c>
      <c r="G22" s="58"/>
      <c r="H22" s="58">
        <v>330</v>
      </c>
      <c r="I22" s="58" t="s">
        <v>200</v>
      </c>
      <c r="J22" s="59" t="s">
        <v>318</v>
      </c>
      <c r="K22" s="59">
        <v>5</v>
      </c>
      <c r="L22" s="60"/>
      <c r="M22" s="61"/>
    </row>
    <row r="23" spans="1:13" s="54" customFormat="1" ht="33" customHeight="1">
      <c r="A23" s="63" t="s">
        <v>271</v>
      </c>
      <c r="B23" s="58" t="s">
        <v>205</v>
      </c>
      <c r="C23" s="57">
        <v>2</v>
      </c>
      <c r="D23" s="58" t="s">
        <v>167</v>
      </c>
      <c r="E23" s="56" t="s">
        <v>194</v>
      </c>
      <c r="F23" s="58" t="s">
        <v>15</v>
      </c>
      <c r="G23" s="58"/>
      <c r="H23" s="58">
        <v>330</v>
      </c>
      <c r="I23" s="58" t="s">
        <v>208</v>
      </c>
      <c r="J23" s="59" t="s">
        <v>319</v>
      </c>
      <c r="K23" s="59">
        <v>20</v>
      </c>
      <c r="L23" s="60"/>
      <c r="M23" s="61"/>
    </row>
    <row r="24" spans="1:13" s="54" customFormat="1" ht="33" customHeight="1">
      <c r="A24" s="82" t="s">
        <v>271</v>
      </c>
      <c r="B24" s="58" t="s">
        <v>272</v>
      </c>
      <c r="C24" s="57">
        <v>2</v>
      </c>
      <c r="D24" s="58" t="s">
        <v>266</v>
      </c>
      <c r="E24" s="56" t="s">
        <v>194</v>
      </c>
      <c r="F24" s="58" t="s">
        <v>15</v>
      </c>
      <c r="G24" s="58" t="s">
        <v>268</v>
      </c>
      <c r="H24" s="58" t="s">
        <v>267</v>
      </c>
      <c r="I24" s="58"/>
      <c r="J24" s="59" t="s">
        <v>320</v>
      </c>
      <c r="K24" s="59">
        <v>4</v>
      </c>
      <c r="L24" s="60"/>
      <c r="M24" s="61"/>
    </row>
    <row r="25" spans="1:13" s="54" customFormat="1" ht="33" customHeight="1">
      <c r="A25" s="63" t="s">
        <v>271</v>
      </c>
      <c r="B25" s="58" t="s">
        <v>273</v>
      </c>
      <c r="C25" s="57">
        <v>1</v>
      </c>
      <c r="D25" s="58" t="s">
        <v>274</v>
      </c>
      <c r="E25" s="56"/>
      <c r="F25" s="58"/>
      <c r="G25" s="58" t="s">
        <v>268</v>
      </c>
      <c r="H25" s="58" t="s">
        <v>275</v>
      </c>
      <c r="I25" s="58"/>
      <c r="J25" s="59" t="s">
        <v>321</v>
      </c>
      <c r="K25" s="59">
        <v>10</v>
      </c>
      <c r="L25" s="60"/>
      <c r="M25" s="61"/>
    </row>
    <row r="26" spans="1:13" s="54" customFormat="1" ht="33" customHeight="1">
      <c r="A26" s="82" t="s">
        <v>271</v>
      </c>
      <c r="B26" s="58" t="s">
        <v>269</v>
      </c>
      <c r="C26" s="57">
        <v>1</v>
      </c>
      <c r="D26" s="58" t="s">
        <v>270</v>
      </c>
      <c r="E26" s="56"/>
      <c r="F26" s="58"/>
      <c r="G26" s="58"/>
      <c r="H26" s="58"/>
      <c r="I26" s="58"/>
      <c r="J26" s="59" t="s">
        <v>322</v>
      </c>
      <c r="K26" s="59">
        <v>10</v>
      </c>
      <c r="L26" s="60"/>
      <c r="M26" s="61"/>
    </row>
    <row r="27" spans="1:13" s="54" customFormat="1" ht="33" customHeight="1">
      <c r="A27" s="63" t="s">
        <v>271</v>
      </c>
      <c r="B27" s="58" t="s">
        <v>278</v>
      </c>
      <c r="C27" s="57">
        <v>2</v>
      </c>
      <c r="D27" s="58" t="s">
        <v>167</v>
      </c>
      <c r="E27" s="56" t="s">
        <v>194</v>
      </c>
      <c r="F27" s="58" t="s">
        <v>15</v>
      </c>
      <c r="G27" s="58" t="s">
        <v>276</v>
      </c>
      <c r="H27" s="58" t="s">
        <v>277</v>
      </c>
      <c r="I27" s="58" t="s">
        <v>208</v>
      </c>
      <c r="J27" s="59" t="s">
        <v>323</v>
      </c>
      <c r="K27" s="59">
        <v>15</v>
      </c>
      <c r="L27" s="60"/>
      <c r="M27" s="61"/>
    </row>
    <row r="28" spans="1:13" s="54" customFormat="1" ht="30.75" customHeight="1">
      <c r="A28" s="82" t="s">
        <v>298</v>
      </c>
      <c r="B28" s="58" t="s">
        <v>209</v>
      </c>
      <c r="C28" s="57">
        <v>1</v>
      </c>
      <c r="D28" s="58" t="s">
        <v>196</v>
      </c>
      <c r="E28" s="56" t="s">
        <v>194</v>
      </c>
      <c r="F28" s="56" t="s">
        <v>15</v>
      </c>
      <c r="G28" s="58"/>
      <c r="H28" s="58">
        <v>360</v>
      </c>
      <c r="I28" s="58" t="s">
        <v>243</v>
      </c>
      <c r="J28" s="59" t="s">
        <v>324</v>
      </c>
      <c r="K28" s="59">
        <v>2</v>
      </c>
      <c r="L28" s="60"/>
      <c r="M28" s="61"/>
    </row>
    <row r="29" spans="1:13" s="54" customFormat="1" ht="38.25">
      <c r="A29" s="63" t="s">
        <v>298</v>
      </c>
      <c r="B29" s="58" t="s">
        <v>209</v>
      </c>
      <c r="C29" s="57">
        <v>1</v>
      </c>
      <c r="D29" s="58" t="s">
        <v>198</v>
      </c>
      <c r="E29" s="56" t="s">
        <v>194</v>
      </c>
      <c r="F29" s="58" t="s">
        <v>15</v>
      </c>
      <c r="G29" s="58"/>
      <c r="H29" s="58">
        <v>360</v>
      </c>
      <c r="I29" s="58" t="s">
        <v>200</v>
      </c>
      <c r="J29" s="59" t="s">
        <v>325</v>
      </c>
      <c r="K29" s="59">
        <v>5</v>
      </c>
      <c r="L29" s="60"/>
      <c r="M29" s="61"/>
    </row>
    <row r="30" spans="1:13" s="54" customFormat="1" ht="25.5">
      <c r="A30" s="82" t="s">
        <v>298</v>
      </c>
      <c r="B30" s="58" t="s">
        <v>209</v>
      </c>
      <c r="C30" s="57">
        <v>1</v>
      </c>
      <c r="D30" s="58" t="s">
        <v>167</v>
      </c>
      <c r="E30" s="56" t="s">
        <v>194</v>
      </c>
      <c r="F30" s="58" t="s">
        <v>15</v>
      </c>
      <c r="G30" s="58"/>
      <c r="H30" s="58">
        <v>360</v>
      </c>
      <c r="I30" s="58" t="s">
        <v>208</v>
      </c>
      <c r="J30" s="59" t="s">
        <v>326</v>
      </c>
      <c r="K30" s="59">
        <v>35</v>
      </c>
      <c r="L30" s="60"/>
      <c r="M30" s="61"/>
    </row>
    <row r="31" spans="1:13" s="54" customFormat="1" ht="25.5">
      <c r="A31" s="63" t="s">
        <v>298</v>
      </c>
      <c r="B31" s="58" t="s">
        <v>279</v>
      </c>
      <c r="C31" s="57">
        <v>2</v>
      </c>
      <c r="D31" s="58" t="s">
        <v>281</v>
      </c>
      <c r="E31" s="56" t="s">
        <v>280</v>
      </c>
      <c r="F31" s="58" t="s">
        <v>214</v>
      </c>
      <c r="G31" s="58" t="s">
        <v>282</v>
      </c>
      <c r="H31" s="58" t="s">
        <v>283</v>
      </c>
      <c r="I31" s="58" t="s">
        <v>287</v>
      </c>
      <c r="J31" s="59" t="s">
        <v>327</v>
      </c>
      <c r="K31" s="59">
        <v>20</v>
      </c>
      <c r="L31" s="60"/>
      <c r="M31" s="61"/>
    </row>
    <row r="32" spans="1:13" s="54" customFormat="1" ht="25.5">
      <c r="A32" s="82" t="s">
        <v>298</v>
      </c>
      <c r="B32" s="58" t="s">
        <v>284</v>
      </c>
      <c r="C32" s="57">
        <v>2</v>
      </c>
      <c r="D32" s="58" t="s">
        <v>167</v>
      </c>
      <c r="E32" s="56" t="s">
        <v>280</v>
      </c>
      <c r="F32" s="58" t="s">
        <v>285</v>
      </c>
      <c r="G32" s="58"/>
      <c r="H32" s="58" t="s">
        <v>286</v>
      </c>
      <c r="I32" s="58"/>
      <c r="J32" s="59" t="s">
        <v>328</v>
      </c>
      <c r="K32" s="59"/>
      <c r="L32" s="60"/>
      <c r="M32" s="61"/>
    </row>
    <row r="33" spans="1:14" s="54" customFormat="1" ht="25.5">
      <c r="A33" s="63" t="s">
        <v>298</v>
      </c>
      <c r="B33" s="58" t="s">
        <v>288</v>
      </c>
      <c r="C33" s="57">
        <v>2</v>
      </c>
      <c r="D33" s="58" t="s">
        <v>270</v>
      </c>
      <c r="E33" s="56" t="s">
        <v>289</v>
      </c>
      <c r="F33" s="58" t="s">
        <v>285</v>
      </c>
      <c r="G33" s="58"/>
      <c r="H33" s="58" t="s">
        <v>286</v>
      </c>
      <c r="I33" s="58" t="s">
        <v>290</v>
      </c>
      <c r="J33" s="59" t="s">
        <v>329</v>
      </c>
      <c r="K33" s="59">
        <v>10</v>
      </c>
      <c r="L33" s="60"/>
      <c r="M33" s="61"/>
    </row>
    <row r="34" spans="1:14" s="54" customFormat="1" ht="25.5">
      <c r="A34" s="82" t="s">
        <v>299</v>
      </c>
      <c r="B34" s="58" t="s">
        <v>210</v>
      </c>
      <c r="C34" s="57">
        <v>1</v>
      </c>
      <c r="D34" s="58" t="s">
        <v>196</v>
      </c>
      <c r="E34" s="56" t="s">
        <v>194</v>
      </c>
      <c r="F34" s="58" t="s">
        <v>15</v>
      </c>
      <c r="G34" s="58"/>
      <c r="H34" s="58">
        <v>40</v>
      </c>
      <c r="I34" s="58"/>
      <c r="J34" s="59" t="s">
        <v>330</v>
      </c>
      <c r="K34" s="59">
        <v>2</v>
      </c>
      <c r="L34" s="60"/>
      <c r="M34" s="61"/>
      <c r="N34" s="62"/>
    </row>
    <row r="35" spans="1:14" s="54" customFormat="1" ht="38.25">
      <c r="A35" s="63" t="s">
        <v>299</v>
      </c>
      <c r="B35" s="58" t="s">
        <v>210</v>
      </c>
      <c r="C35" s="57">
        <v>1</v>
      </c>
      <c r="D35" s="58" t="s">
        <v>198</v>
      </c>
      <c r="E35" s="56" t="s">
        <v>194</v>
      </c>
      <c r="F35" s="58" t="s">
        <v>15</v>
      </c>
      <c r="G35" s="58"/>
      <c r="H35" s="58">
        <v>40</v>
      </c>
      <c r="I35" s="58" t="s">
        <v>200</v>
      </c>
      <c r="J35" s="59" t="s">
        <v>331</v>
      </c>
      <c r="K35" s="59">
        <v>5</v>
      </c>
      <c r="L35" s="60"/>
      <c r="M35" s="61"/>
      <c r="N35" s="62"/>
    </row>
    <row r="36" spans="1:14" s="54" customFormat="1" ht="25.5">
      <c r="A36" s="82" t="s">
        <v>299</v>
      </c>
      <c r="B36" s="58" t="s">
        <v>210</v>
      </c>
      <c r="C36" s="57">
        <v>1</v>
      </c>
      <c r="D36" s="58" t="s">
        <v>167</v>
      </c>
      <c r="E36" s="56" t="s">
        <v>194</v>
      </c>
      <c r="F36" s="58" t="s">
        <v>15</v>
      </c>
      <c r="G36" s="58"/>
      <c r="H36" s="58">
        <v>40</v>
      </c>
      <c r="I36" s="58"/>
      <c r="J36" s="59" t="s">
        <v>332</v>
      </c>
      <c r="K36" s="59">
        <v>15</v>
      </c>
      <c r="L36" s="60"/>
      <c r="M36" s="61"/>
      <c r="N36" s="62"/>
    </row>
    <row r="37" spans="1:14" s="54" customFormat="1" ht="25.5">
      <c r="A37" s="63" t="s">
        <v>299</v>
      </c>
      <c r="B37" s="58" t="s">
        <v>210</v>
      </c>
      <c r="C37" s="57">
        <v>1</v>
      </c>
      <c r="D37" s="58" t="s">
        <v>240</v>
      </c>
      <c r="E37" s="56" t="s">
        <v>194</v>
      </c>
      <c r="F37" s="58" t="s">
        <v>15</v>
      </c>
      <c r="G37" s="58"/>
      <c r="H37" s="58" t="s">
        <v>181</v>
      </c>
      <c r="I37" s="58" t="s">
        <v>239</v>
      </c>
      <c r="J37" s="59" t="s">
        <v>333</v>
      </c>
      <c r="K37" s="59">
        <v>10</v>
      </c>
      <c r="L37" s="60"/>
      <c r="M37" s="61"/>
      <c r="N37" s="62"/>
    </row>
    <row r="38" spans="1:14" s="54" customFormat="1" ht="25.5">
      <c r="A38" s="82" t="s">
        <v>299</v>
      </c>
      <c r="B38" s="58" t="s">
        <v>210</v>
      </c>
      <c r="C38" s="57">
        <v>1</v>
      </c>
      <c r="D38" s="58" t="s">
        <v>204</v>
      </c>
      <c r="E38" s="56" t="s">
        <v>207</v>
      </c>
      <c r="F38" s="58" t="s">
        <v>214</v>
      </c>
      <c r="G38" s="58"/>
      <c r="H38" s="58" t="s">
        <v>241</v>
      </c>
      <c r="I38" s="58" t="s">
        <v>242</v>
      </c>
      <c r="J38" s="59" t="s">
        <v>334</v>
      </c>
      <c r="K38" s="59">
        <v>12</v>
      </c>
      <c r="L38" s="60"/>
      <c r="M38" s="61"/>
      <c r="N38" s="62"/>
    </row>
    <row r="39" spans="1:14" s="54" customFormat="1" ht="25.5">
      <c r="A39" s="63" t="s">
        <v>299</v>
      </c>
      <c r="B39" s="58" t="s">
        <v>211</v>
      </c>
      <c r="C39" s="57">
        <v>1</v>
      </c>
      <c r="D39" s="58" t="s">
        <v>196</v>
      </c>
      <c r="E39" s="56" t="s">
        <v>194</v>
      </c>
      <c r="F39" s="58" t="s">
        <v>15</v>
      </c>
      <c r="G39" s="58"/>
      <c r="H39" s="58" t="s">
        <v>244</v>
      </c>
      <c r="I39" s="58" t="s">
        <v>243</v>
      </c>
      <c r="J39" s="59" t="s">
        <v>335</v>
      </c>
      <c r="K39" s="59">
        <v>3</v>
      </c>
      <c r="L39" s="60"/>
      <c r="M39" s="61"/>
      <c r="N39" s="62"/>
    </row>
    <row r="40" spans="1:14" s="54" customFormat="1" ht="25.5">
      <c r="A40" s="82" t="s">
        <v>299</v>
      </c>
      <c r="B40" s="58" t="s">
        <v>211</v>
      </c>
      <c r="C40" s="57">
        <v>1</v>
      </c>
      <c r="D40" s="58" t="s">
        <v>167</v>
      </c>
      <c r="E40" s="56" t="s">
        <v>194</v>
      </c>
      <c r="F40" s="58" t="s">
        <v>15</v>
      </c>
      <c r="G40" s="58" t="s">
        <v>245</v>
      </c>
      <c r="H40" s="58" t="s">
        <v>246</v>
      </c>
      <c r="I40" s="58" t="s">
        <v>239</v>
      </c>
      <c r="J40" s="59" t="s">
        <v>336</v>
      </c>
      <c r="K40" s="59">
        <v>10</v>
      </c>
      <c r="L40" s="60"/>
      <c r="M40" s="61"/>
      <c r="N40" s="62"/>
    </row>
    <row r="41" spans="1:14" s="54" customFormat="1" ht="25.5">
      <c r="A41" s="63" t="s">
        <v>299</v>
      </c>
      <c r="B41" s="58" t="s">
        <v>211</v>
      </c>
      <c r="C41" s="57">
        <v>1</v>
      </c>
      <c r="D41" s="58"/>
      <c r="E41" s="56" t="s">
        <v>194</v>
      </c>
      <c r="F41" s="58" t="s">
        <v>15</v>
      </c>
      <c r="G41" s="58"/>
      <c r="H41" s="58">
        <v>20</v>
      </c>
      <c r="I41" s="58"/>
      <c r="J41" s="59" t="s">
        <v>337</v>
      </c>
      <c r="K41" s="59">
        <v>15</v>
      </c>
      <c r="L41" s="60"/>
      <c r="M41" s="61"/>
      <c r="N41" s="62"/>
    </row>
    <row r="42" spans="1:14" s="54" customFormat="1" ht="25.5">
      <c r="A42" s="82" t="s">
        <v>299</v>
      </c>
      <c r="B42" s="58" t="s">
        <v>247</v>
      </c>
      <c r="C42" s="57">
        <v>1</v>
      </c>
      <c r="D42" s="58" t="s">
        <v>251</v>
      </c>
      <c r="E42" s="56" t="s">
        <v>248</v>
      </c>
      <c r="F42" s="58" t="s">
        <v>249</v>
      </c>
      <c r="G42" s="58" t="s">
        <v>250</v>
      </c>
      <c r="H42" s="58"/>
      <c r="I42" s="58"/>
      <c r="J42" s="59" t="s">
        <v>338</v>
      </c>
      <c r="K42" s="59">
        <v>3</v>
      </c>
      <c r="L42" s="60"/>
      <c r="M42" s="61"/>
      <c r="N42" s="62"/>
    </row>
    <row r="43" spans="1:14" s="54" customFormat="1" ht="38.25">
      <c r="A43" s="63" t="s">
        <v>299</v>
      </c>
      <c r="B43" s="58" t="s">
        <v>247</v>
      </c>
      <c r="C43" s="57">
        <v>1</v>
      </c>
      <c r="D43" s="58" t="s">
        <v>252</v>
      </c>
      <c r="E43" s="56" t="s">
        <v>248</v>
      </c>
      <c r="F43" s="58" t="s">
        <v>249</v>
      </c>
      <c r="G43" s="58" t="s">
        <v>250</v>
      </c>
      <c r="H43" s="58"/>
      <c r="I43" s="58"/>
      <c r="J43" s="59" t="s">
        <v>339</v>
      </c>
      <c r="K43" s="59">
        <v>6</v>
      </c>
      <c r="L43" s="60"/>
      <c r="M43" s="61"/>
      <c r="N43" s="62"/>
    </row>
    <row r="44" spans="1:14" s="54" customFormat="1" ht="25.5">
      <c r="A44" s="82" t="s">
        <v>299</v>
      </c>
      <c r="B44" s="58" t="s">
        <v>247</v>
      </c>
      <c r="C44" s="57">
        <v>1</v>
      </c>
      <c r="D44" s="58" t="s">
        <v>142</v>
      </c>
      <c r="E44" s="56" t="s">
        <v>438</v>
      </c>
      <c r="F44" s="58"/>
      <c r="G44" s="58" t="s">
        <v>270</v>
      </c>
      <c r="H44" s="58"/>
      <c r="I44" s="58"/>
      <c r="J44" s="59" t="s">
        <v>340</v>
      </c>
      <c r="K44" s="59">
        <v>15</v>
      </c>
      <c r="L44" s="60"/>
      <c r="M44" s="61"/>
      <c r="N44" s="62"/>
    </row>
    <row r="45" spans="1:14" s="54" customFormat="1" ht="25.5">
      <c r="A45" s="63" t="s">
        <v>299</v>
      </c>
      <c r="B45" s="74" t="s">
        <v>495</v>
      </c>
      <c r="C45" s="75">
        <v>1</v>
      </c>
      <c r="D45" s="74" t="s">
        <v>496</v>
      </c>
      <c r="E45" s="76" t="s">
        <v>497</v>
      </c>
      <c r="F45" s="74"/>
      <c r="G45" s="74" t="s">
        <v>498</v>
      </c>
      <c r="H45" s="74" t="s">
        <v>499</v>
      </c>
      <c r="I45" s="74"/>
      <c r="J45" s="59" t="s">
        <v>341</v>
      </c>
      <c r="K45" s="72">
        <v>40</v>
      </c>
      <c r="L45" s="60"/>
      <c r="M45" s="61"/>
      <c r="N45" s="62"/>
    </row>
    <row r="46" spans="1:14" s="54" customFormat="1" ht="38.25">
      <c r="A46" s="82" t="s">
        <v>500</v>
      </c>
      <c r="B46" s="74" t="s">
        <v>502</v>
      </c>
      <c r="C46" s="75">
        <v>3</v>
      </c>
      <c r="D46" s="74" t="s">
        <v>503</v>
      </c>
      <c r="E46" s="76" t="s">
        <v>501</v>
      </c>
      <c r="F46" s="74"/>
      <c r="G46" s="74" t="s">
        <v>431</v>
      </c>
      <c r="H46" s="74" t="s">
        <v>504</v>
      </c>
      <c r="I46" s="74"/>
      <c r="J46" s="59" t="s">
        <v>342</v>
      </c>
      <c r="K46" s="72">
        <v>20</v>
      </c>
      <c r="L46" s="60"/>
      <c r="M46" s="61"/>
      <c r="N46" s="62"/>
    </row>
    <row r="47" spans="1:14" s="54" customFormat="1" ht="25.5">
      <c r="A47" s="63" t="s">
        <v>300</v>
      </c>
      <c r="B47" s="58" t="s">
        <v>253</v>
      </c>
      <c r="C47" s="57">
        <v>1</v>
      </c>
      <c r="D47" s="58" t="s">
        <v>196</v>
      </c>
      <c r="E47" s="56" t="s">
        <v>194</v>
      </c>
      <c r="F47" s="58" t="s">
        <v>15</v>
      </c>
      <c r="G47" s="58"/>
      <c r="H47" s="58">
        <v>50</v>
      </c>
      <c r="I47" s="58"/>
      <c r="J47" s="59" t="s">
        <v>343</v>
      </c>
      <c r="K47" s="59">
        <v>2</v>
      </c>
      <c r="L47" s="60"/>
      <c r="M47" s="61"/>
      <c r="N47" s="62"/>
    </row>
    <row r="48" spans="1:14" s="54" customFormat="1" ht="25.5">
      <c r="A48" s="82" t="s">
        <v>300</v>
      </c>
      <c r="B48" s="58" t="s">
        <v>253</v>
      </c>
      <c r="C48" s="57">
        <v>1</v>
      </c>
      <c r="D48" s="58" t="s">
        <v>213</v>
      </c>
      <c r="E48" s="56" t="s">
        <v>194</v>
      </c>
      <c r="F48" s="58" t="s">
        <v>15</v>
      </c>
      <c r="G48" s="58"/>
      <c r="H48" s="58">
        <v>50</v>
      </c>
      <c r="I48" s="58"/>
      <c r="J48" s="59" t="s">
        <v>344</v>
      </c>
      <c r="K48" s="59">
        <v>8</v>
      </c>
      <c r="L48" s="60"/>
      <c r="M48" s="61"/>
      <c r="N48" s="62"/>
    </row>
    <row r="49" spans="1:14" s="54" customFormat="1" ht="25.5">
      <c r="A49" s="63" t="s">
        <v>300</v>
      </c>
      <c r="B49" s="58" t="s">
        <v>253</v>
      </c>
      <c r="C49" s="57">
        <v>1</v>
      </c>
      <c r="D49" s="58" t="s">
        <v>215</v>
      </c>
      <c r="E49" s="56" t="s">
        <v>207</v>
      </c>
      <c r="F49" s="58" t="s">
        <v>214</v>
      </c>
      <c r="G49" s="58"/>
      <c r="H49" s="58">
        <v>50</v>
      </c>
      <c r="I49" s="58" t="s">
        <v>216</v>
      </c>
      <c r="J49" s="59" t="s">
        <v>345</v>
      </c>
      <c r="K49" s="59">
        <v>8</v>
      </c>
      <c r="L49" s="60"/>
      <c r="M49" s="61"/>
      <c r="N49" s="62"/>
    </row>
    <row r="50" spans="1:14" s="54" customFormat="1" ht="51">
      <c r="A50" s="82" t="s">
        <v>300</v>
      </c>
      <c r="B50" s="58" t="s">
        <v>212</v>
      </c>
      <c r="C50" s="57">
        <v>1</v>
      </c>
      <c r="D50" s="58" t="s">
        <v>217</v>
      </c>
      <c r="E50" s="56" t="s">
        <v>194</v>
      </c>
      <c r="F50" s="58" t="s">
        <v>15</v>
      </c>
      <c r="G50" s="58"/>
      <c r="H50" s="58">
        <v>50</v>
      </c>
      <c r="I50" s="58" t="s">
        <v>218</v>
      </c>
      <c r="J50" s="59" t="s">
        <v>346</v>
      </c>
      <c r="K50" s="59">
        <v>15</v>
      </c>
      <c r="L50" s="60"/>
      <c r="M50" s="61"/>
    </row>
    <row r="51" spans="1:14" s="54" customFormat="1" ht="25.5">
      <c r="A51" s="63" t="s">
        <v>301</v>
      </c>
      <c r="B51" s="74" t="s">
        <v>484</v>
      </c>
      <c r="C51" s="75">
        <v>1</v>
      </c>
      <c r="D51" s="74" t="s">
        <v>479</v>
      </c>
      <c r="E51" s="76" t="s">
        <v>482</v>
      </c>
      <c r="F51" s="74"/>
      <c r="G51" s="74"/>
      <c r="H51" s="74"/>
      <c r="I51" s="74" t="s">
        <v>490</v>
      </c>
      <c r="J51" s="59" t="s">
        <v>347</v>
      </c>
      <c r="K51" s="72">
        <v>15</v>
      </c>
      <c r="L51" s="60"/>
      <c r="M51" s="61"/>
    </row>
    <row r="52" spans="1:14" s="54" customFormat="1" ht="25.5">
      <c r="A52" s="82" t="s">
        <v>301</v>
      </c>
      <c r="B52" s="74" t="s">
        <v>485</v>
      </c>
      <c r="C52" s="75">
        <v>1</v>
      </c>
      <c r="D52" s="74" t="s">
        <v>480</v>
      </c>
      <c r="E52" s="76" t="s">
        <v>482</v>
      </c>
      <c r="F52" s="74"/>
      <c r="G52" s="74" t="s">
        <v>428</v>
      </c>
      <c r="H52" s="74"/>
      <c r="I52" s="74"/>
      <c r="J52" s="59" t="s">
        <v>348</v>
      </c>
      <c r="K52" s="72">
        <v>20</v>
      </c>
      <c r="L52" s="60"/>
      <c r="M52" s="61"/>
    </row>
    <row r="53" spans="1:14" s="54" customFormat="1" ht="25.5">
      <c r="A53" s="63" t="s">
        <v>301</v>
      </c>
      <c r="B53" s="74" t="s">
        <v>481</v>
      </c>
      <c r="C53" s="75">
        <v>1</v>
      </c>
      <c r="D53" s="74" t="s">
        <v>479</v>
      </c>
      <c r="E53" s="76" t="s">
        <v>482</v>
      </c>
      <c r="F53" s="74"/>
      <c r="G53" s="74"/>
      <c r="H53" s="74"/>
      <c r="I53" s="74" t="s">
        <v>483</v>
      </c>
      <c r="J53" s="59" t="s">
        <v>349</v>
      </c>
      <c r="K53" s="72">
        <v>15</v>
      </c>
      <c r="L53" s="60"/>
      <c r="M53" s="61"/>
    </row>
    <row r="54" spans="1:14" s="54" customFormat="1" ht="25.5">
      <c r="A54" s="82" t="s">
        <v>301</v>
      </c>
      <c r="B54" s="74" t="s">
        <v>481</v>
      </c>
      <c r="C54" s="75">
        <v>1</v>
      </c>
      <c r="D54" s="74" t="s">
        <v>480</v>
      </c>
      <c r="E54" s="76" t="s">
        <v>482</v>
      </c>
      <c r="F54" s="74"/>
      <c r="G54" s="74" t="s">
        <v>428</v>
      </c>
      <c r="H54" s="74"/>
      <c r="I54" s="74"/>
      <c r="J54" s="59" t="s">
        <v>350</v>
      </c>
      <c r="K54" s="72">
        <v>20</v>
      </c>
      <c r="L54" s="60"/>
      <c r="M54" s="61"/>
    </row>
    <row r="55" spans="1:14" s="54" customFormat="1" ht="25.5">
      <c r="A55" s="63" t="s">
        <v>301</v>
      </c>
      <c r="B55" s="74" t="s">
        <v>487</v>
      </c>
      <c r="C55" s="75">
        <v>1</v>
      </c>
      <c r="D55" s="74" t="s">
        <v>479</v>
      </c>
      <c r="E55" s="76" t="s">
        <v>482</v>
      </c>
      <c r="F55" s="74"/>
      <c r="G55" s="74"/>
      <c r="H55" s="74"/>
      <c r="I55" s="74" t="s">
        <v>488</v>
      </c>
      <c r="J55" s="59" t="s">
        <v>351</v>
      </c>
      <c r="K55" s="72">
        <v>15</v>
      </c>
      <c r="L55" s="60"/>
      <c r="M55" s="61"/>
    </row>
    <row r="56" spans="1:14" s="54" customFormat="1" ht="25.5">
      <c r="A56" s="82" t="s">
        <v>301</v>
      </c>
      <c r="B56" s="74" t="s">
        <v>487</v>
      </c>
      <c r="C56" s="75">
        <v>1</v>
      </c>
      <c r="D56" s="74" t="s">
        <v>480</v>
      </c>
      <c r="E56" s="76" t="s">
        <v>482</v>
      </c>
      <c r="F56" s="74"/>
      <c r="G56" s="74" t="s">
        <v>428</v>
      </c>
      <c r="H56" s="74"/>
      <c r="I56" s="74"/>
      <c r="J56" s="59" t="s">
        <v>352</v>
      </c>
      <c r="K56" s="72">
        <v>20</v>
      </c>
      <c r="L56" s="60"/>
      <c r="M56" s="61"/>
    </row>
    <row r="57" spans="1:14" s="54" customFormat="1" ht="25.5">
      <c r="A57" s="63" t="s">
        <v>301</v>
      </c>
      <c r="B57" s="74" t="s">
        <v>486</v>
      </c>
      <c r="C57" s="75">
        <v>1</v>
      </c>
      <c r="D57" s="74" t="s">
        <v>479</v>
      </c>
      <c r="E57" s="76" t="s">
        <v>482</v>
      </c>
      <c r="F57" s="74"/>
      <c r="G57" s="74"/>
      <c r="H57" s="74"/>
      <c r="I57" s="74" t="s">
        <v>489</v>
      </c>
      <c r="J57" s="59" t="s">
        <v>353</v>
      </c>
      <c r="K57" s="72">
        <v>15</v>
      </c>
      <c r="L57" s="60"/>
      <c r="M57" s="61"/>
    </row>
    <row r="58" spans="1:14" s="54" customFormat="1" ht="25.5">
      <c r="A58" s="82" t="s">
        <v>301</v>
      </c>
      <c r="B58" s="74" t="s">
        <v>486</v>
      </c>
      <c r="C58" s="75">
        <v>1</v>
      </c>
      <c r="D58" s="74" t="s">
        <v>480</v>
      </c>
      <c r="E58" s="76" t="s">
        <v>482</v>
      </c>
      <c r="F58" s="74"/>
      <c r="G58" s="74" t="s">
        <v>428</v>
      </c>
      <c r="H58" s="74"/>
      <c r="I58" s="74"/>
      <c r="J58" s="59" t="s">
        <v>354</v>
      </c>
      <c r="K58" s="72">
        <v>60</v>
      </c>
      <c r="L58" s="60"/>
      <c r="M58" s="61"/>
    </row>
    <row r="59" spans="1:14" s="54" customFormat="1" ht="38.25">
      <c r="A59" s="63" t="s">
        <v>301</v>
      </c>
      <c r="B59" s="74" t="s">
        <v>491</v>
      </c>
      <c r="C59" s="75">
        <v>1</v>
      </c>
      <c r="D59" s="74" t="s">
        <v>492</v>
      </c>
      <c r="E59" s="76"/>
      <c r="F59" s="74"/>
      <c r="G59" s="74" t="s">
        <v>274</v>
      </c>
      <c r="H59" s="74"/>
      <c r="I59" s="74" t="s">
        <v>493</v>
      </c>
      <c r="J59" s="59" t="s">
        <v>355</v>
      </c>
      <c r="K59" s="72">
        <v>35</v>
      </c>
      <c r="L59" s="60"/>
      <c r="M59" s="61"/>
    </row>
    <row r="60" spans="1:14" s="54" customFormat="1" ht="25.5">
      <c r="A60" s="82" t="s">
        <v>301</v>
      </c>
      <c r="B60" s="74" t="s">
        <v>491</v>
      </c>
      <c r="C60" s="75">
        <v>1</v>
      </c>
      <c r="D60" s="74" t="s">
        <v>494</v>
      </c>
      <c r="E60" s="76"/>
      <c r="F60" s="74"/>
      <c r="G60" s="74" t="s">
        <v>274</v>
      </c>
      <c r="H60" s="74" t="s">
        <v>505</v>
      </c>
      <c r="I60" s="74" t="s">
        <v>506</v>
      </c>
      <c r="J60" s="59" t="s">
        <v>356</v>
      </c>
      <c r="K60" s="72">
        <v>20</v>
      </c>
      <c r="L60" s="60"/>
      <c r="M60" s="61"/>
    </row>
    <row r="61" spans="1:14" s="54" customFormat="1" ht="25.5">
      <c r="A61" s="63" t="s">
        <v>301</v>
      </c>
      <c r="B61" s="58" t="s">
        <v>219</v>
      </c>
      <c r="C61" s="57">
        <v>3</v>
      </c>
      <c r="D61" s="58" t="s">
        <v>196</v>
      </c>
      <c r="E61" s="56" t="s">
        <v>194</v>
      </c>
      <c r="F61" s="58" t="s">
        <v>220</v>
      </c>
      <c r="G61" s="58"/>
      <c r="H61" s="58" t="s">
        <v>254</v>
      </c>
      <c r="I61" s="58"/>
      <c r="J61" s="59" t="s">
        <v>357</v>
      </c>
      <c r="K61" s="59">
        <v>15</v>
      </c>
      <c r="L61" s="60"/>
      <c r="M61" s="61"/>
    </row>
    <row r="62" spans="1:14" s="54" customFormat="1" ht="25.5">
      <c r="A62" s="82" t="s">
        <v>301</v>
      </c>
      <c r="B62" s="58" t="s">
        <v>219</v>
      </c>
      <c r="C62" s="57">
        <v>3</v>
      </c>
      <c r="D62" s="58" t="s">
        <v>257</v>
      </c>
      <c r="E62" s="56" t="s">
        <v>194</v>
      </c>
      <c r="F62" s="58" t="s">
        <v>220</v>
      </c>
      <c r="G62" s="58" t="s">
        <v>256</v>
      </c>
      <c r="H62" s="58"/>
      <c r="I62" s="58"/>
      <c r="J62" s="59" t="s">
        <v>358</v>
      </c>
      <c r="K62" s="59">
        <v>15</v>
      </c>
      <c r="L62" s="60"/>
      <c r="M62" s="61"/>
    </row>
    <row r="63" spans="1:14" s="54" customFormat="1" ht="25.5">
      <c r="A63" s="63" t="s">
        <v>301</v>
      </c>
      <c r="B63" s="58" t="s">
        <v>219</v>
      </c>
      <c r="C63" s="57">
        <v>3</v>
      </c>
      <c r="D63" s="58" t="s">
        <v>224</v>
      </c>
      <c r="E63" s="56" t="s">
        <v>194</v>
      </c>
      <c r="F63" s="58" t="s">
        <v>220</v>
      </c>
      <c r="G63" s="58"/>
      <c r="H63" s="58" t="s">
        <v>258</v>
      </c>
      <c r="I63" s="58" t="s">
        <v>259</v>
      </c>
      <c r="J63" s="59" t="s">
        <v>359</v>
      </c>
      <c r="K63" s="59">
        <v>15</v>
      </c>
      <c r="L63" s="60"/>
      <c r="M63" s="61"/>
    </row>
    <row r="64" spans="1:14" s="54" customFormat="1" ht="25.5">
      <c r="A64" s="82" t="s">
        <v>301</v>
      </c>
      <c r="B64" s="58" t="s">
        <v>219</v>
      </c>
      <c r="C64" s="57">
        <v>3</v>
      </c>
      <c r="D64" s="58" t="s">
        <v>224</v>
      </c>
      <c r="E64" s="56" t="s">
        <v>194</v>
      </c>
      <c r="F64" s="58" t="s">
        <v>220</v>
      </c>
      <c r="G64" s="58" t="s">
        <v>262</v>
      </c>
      <c r="H64" s="58" t="s">
        <v>260</v>
      </c>
      <c r="I64" s="58" t="s">
        <v>261</v>
      </c>
      <c r="J64" s="59" t="s">
        <v>360</v>
      </c>
      <c r="K64" s="59">
        <v>15</v>
      </c>
      <c r="L64" s="60"/>
      <c r="M64" s="61"/>
    </row>
    <row r="65" spans="1:13" s="54" customFormat="1" ht="25.5">
      <c r="A65" s="63" t="s">
        <v>301</v>
      </c>
      <c r="B65" s="58" t="s">
        <v>219</v>
      </c>
      <c r="C65" s="57">
        <v>3</v>
      </c>
      <c r="D65" s="58" t="s">
        <v>204</v>
      </c>
      <c r="E65" s="56" t="s">
        <v>194</v>
      </c>
      <c r="F65" s="58" t="s">
        <v>255</v>
      </c>
      <c r="G65" s="58" t="s">
        <v>262</v>
      </c>
      <c r="H65" s="58" t="s">
        <v>263</v>
      </c>
      <c r="I65" s="58" t="s">
        <v>264</v>
      </c>
      <c r="J65" s="59" t="s">
        <v>361</v>
      </c>
      <c r="K65" s="59">
        <v>40</v>
      </c>
      <c r="L65" s="60"/>
      <c r="M65" s="61"/>
    </row>
    <row r="66" spans="1:13" s="54" customFormat="1" ht="25.5">
      <c r="A66" s="82" t="s">
        <v>301</v>
      </c>
      <c r="B66" s="58" t="s">
        <v>510</v>
      </c>
      <c r="C66" s="75">
        <v>1</v>
      </c>
      <c r="D66" s="74" t="s">
        <v>511</v>
      </c>
      <c r="E66" s="76"/>
      <c r="F66" s="74"/>
      <c r="G66" s="74" t="s">
        <v>512</v>
      </c>
      <c r="H66" s="74"/>
      <c r="I66" s="74"/>
      <c r="J66" s="59" t="s">
        <v>362</v>
      </c>
      <c r="K66" s="72">
        <v>15</v>
      </c>
      <c r="L66" s="60"/>
      <c r="M66" s="61"/>
    </row>
    <row r="67" spans="1:13" s="54" customFormat="1" ht="25.5">
      <c r="A67" s="63" t="s">
        <v>301</v>
      </c>
      <c r="B67" s="58" t="s">
        <v>507</v>
      </c>
      <c r="C67" s="75">
        <v>1</v>
      </c>
      <c r="D67" s="74" t="s">
        <v>511</v>
      </c>
      <c r="E67" s="76"/>
      <c r="F67" s="74"/>
      <c r="G67" s="74" t="s">
        <v>512</v>
      </c>
      <c r="H67" s="74"/>
      <c r="I67" s="74"/>
      <c r="J67" s="59" t="s">
        <v>363</v>
      </c>
      <c r="K67" s="72">
        <v>15</v>
      </c>
      <c r="L67" s="60"/>
      <c r="M67" s="61"/>
    </row>
    <row r="68" spans="1:13" s="54" customFormat="1" ht="25.5">
      <c r="A68" s="82" t="s">
        <v>301</v>
      </c>
      <c r="B68" s="58" t="s">
        <v>508</v>
      </c>
      <c r="C68" s="75">
        <v>1</v>
      </c>
      <c r="D68" s="74" t="s">
        <v>511</v>
      </c>
      <c r="E68" s="76"/>
      <c r="F68" s="74"/>
      <c r="G68" s="74" t="s">
        <v>512</v>
      </c>
      <c r="H68" s="74"/>
      <c r="I68" s="74"/>
      <c r="J68" s="59" t="s">
        <v>364</v>
      </c>
      <c r="K68" s="72">
        <v>15</v>
      </c>
      <c r="L68" s="60"/>
      <c r="M68" s="61"/>
    </row>
    <row r="69" spans="1:13" s="54" customFormat="1" ht="25.5">
      <c r="A69" s="63" t="s">
        <v>301</v>
      </c>
      <c r="B69" s="58" t="s">
        <v>509</v>
      </c>
      <c r="C69" s="75">
        <v>1</v>
      </c>
      <c r="D69" s="74" t="s">
        <v>511</v>
      </c>
      <c r="E69" s="76"/>
      <c r="F69" s="74"/>
      <c r="G69" s="74" t="s">
        <v>512</v>
      </c>
      <c r="H69" s="74"/>
      <c r="I69" s="74"/>
      <c r="J69" s="59" t="s">
        <v>365</v>
      </c>
      <c r="K69" s="72">
        <v>15</v>
      </c>
      <c r="L69" s="60"/>
      <c r="M69" s="61"/>
    </row>
    <row r="70" spans="1:13" s="54" customFormat="1" ht="25.5">
      <c r="A70" s="82" t="s">
        <v>302</v>
      </c>
      <c r="B70" s="58" t="s">
        <v>221</v>
      </c>
      <c r="C70" s="57">
        <v>1</v>
      </c>
      <c r="D70" s="58" t="s">
        <v>196</v>
      </c>
      <c r="E70" s="56" t="s">
        <v>222</v>
      </c>
      <c r="F70" s="58" t="s">
        <v>223</v>
      </c>
      <c r="G70" s="58"/>
      <c r="H70" s="58">
        <v>230</v>
      </c>
      <c r="I70" s="58"/>
      <c r="J70" s="59" t="s">
        <v>366</v>
      </c>
      <c r="K70" s="59">
        <v>2</v>
      </c>
      <c r="L70" s="60"/>
      <c r="M70" s="61"/>
    </row>
    <row r="71" spans="1:13" s="54" customFormat="1" ht="25.5">
      <c r="A71" s="63" t="s">
        <v>302</v>
      </c>
      <c r="B71" s="58" t="s">
        <v>221</v>
      </c>
      <c r="C71" s="57">
        <v>1</v>
      </c>
      <c r="D71" s="58" t="s">
        <v>224</v>
      </c>
      <c r="E71" s="56" t="s">
        <v>222</v>
      </c>
      <c r="F71" s="58" t="s">
        <v>223</v>
      </c>
      <c r="G71" s="58"/>
      <c r="H71" s="58">
        <v>230</v>
      </c>
      <c r="I71" s="58" t="s">
        <v>225</v>
      </c>
      <c r="J71" s="59" t="s">
        <v>367</v>
      </c>
      <c r="K71" s="59">
        <v>15</v>
      </c>
      <c r="L71" s="60"/>
      <c r="M71" s="61"/>
    </row>
    <row r="72" spans="1:13" s="54" customFormat="1" ht="25.5">
      <c r="A72" s="82" t="s">
        <v>302</v>
      </c>
      <c r="B72" s="58" t="s">
        <v>226</v>
      </c>
      <c r="C72" s="57">
        <v>2</v>
      </c>
      <c r="D72" s="58" t="s">
        <v>196</v>
      </c>
      <c r="E72" s="56" t="s">
        <v>222</v>
      </c>
      <c r="F72" s="58" t="s">
        <v>227</v>
      </c>
      <c r="G72" s="58"/>
      <c r="H72" s="58">
        <v>30</v>
      </c>
      <c r="I72" s="58"/>
      <c r="J72" s="59" t="s">
        <v>368</v>
      </c>
      <c r="K72" s="59">
        <v>1</v>
      </c>
      <c r="L72" s="60"/>
      <c r="M72" s="61"/>
    </row>
    <row r="73" spans="1:13" s="54" customFormat="1" ht="25.5">
      <c r="A73" s="63" t="s">
        <v>300</v>
      </c>
      <c r="B73" s="58" t="s">
        <v>228</v>
      </c>
      <c r="C73" s="57">
        <v>1</v>
      </c>
      <c r="D73" s="58"/>
      <c r="E73" s="56" t="s">
        <v>229</v>
      </c>
      <c r="F73" s="58" t="s">
        <v>230</v>
      </c>
      <c r="G73" s="58"/>
      <c r="H73" s="58">
        <v>120</v>
      </c>
      <c r="I73" s="58"/>
      <c r="J73" s="59" t="s">
        <v>369</v>
      </c>
      <c r="K73" s="59">
        <v>15</v>
      </c>
      <c r="L73" s="60"/>
      <c r="M73" s="61"/>
    </row>
    <row r="74" spans="1:13" s="54" customFormat="1" ht="30">
      <c r="A74" s="82" t="s">
        <v>303</v>
      </c>
      <c r="B74" s="58" t="s">
        <v>231</v>
      </c>
      <c r="C74" s="57">
        <v>1</v>
      </c>
      <c r="D74" s="58" t="s">
        <v>196</v>
      </c>
      <c r="E74" s="56" t="s">
        <v>229</v>
      </c>
      <c r="F74" s="58" t="s">
        <v>232</v>
      </c>
      <c r="G74" s="58" t="s">
        <v>428</v>
      </c>
      <c r="H74" s="58">
        <v>30</v>
      </c>
      <c r="I74" s="58"/>
      <c r="J74" s="59" t="s">
        <v>370</v>
      </c>
      <c r="K74" s="59">
        <v>15</v>
      </c>
      <c r="L74" s="60"/>
      <c r="M74" s="61"/>
    </row>
    <row r="75" spans="1:13" s="54" customFormat="1" ht="30">
      <c r="A75" s="63" t="s">
        <v>303</v>
      </c>
      <c r="B75" s="58" t="s">
        <v>233</v>
      </c>
      <c r="C75" s="57">
        <v>1</v>
      </c>
      <c r="D75" s="58" t="s">
        <v>196</v>
      </c>
      <c r="E75" s="56" t="s">
        <v>229</v>
      </c>
      <c r="F75" s="58" t="s">
        <v>232</v>
      </c>
      <c r="G75" s="58" t="s">
        <v>428</v>
      </c>
      <c r="H75" s="58">
        <v>50</v>
      </c>
      <c r="I75" s="58"/>
      <c r="J75" s="59" t="s">
        <v>371</v>
      </c>
      <c r="K75" s="59">
        <v>15</v>
      </c>
      <c r="L75" s="60"/>
      <c r="M75" s="61"/>
    </row>
    <row r="76" spans="1:13" s="54" customFormat="1" ht="30">
      <c r="A76" s="82" t="s">
        <v>303</v>
      </c>
      <c r="B76" s="58" t="s">
        <v>234</v>
      </c>
      <c r="C76" s="57">
        <v>1</v>
      </c>
      <c r="D76" s="58" t="s">
        <v>196</v>
      </c>
      <c r="E76" s="56" t="s">
        <v>229</v>
      </c>
      <c r="F76" s="58" t="s">
        <v>232</v>
      </c>
      <c r="G76" s="58" t="s">
        <v>428</v>
      </c>
      <c r="H76" s="58">
        <v>100</v>
      </c>
      <c r="I76" s="58"/>
      <c r="J76" s="59" t="s">
        <v>372</v>
      </c>
      <c r="K76" s="59">
        <v>15</v>
      </c>
      <c r="L76" s="60"/>
      <c r="M76" s="61"/>
    </row>
    <row r="77" spans="1:13" s="54" customFormat="1" ht="30">
      <c r="A77" s="63" t="s">
        <v>303</v>
      </c>
      <c r="B77" s="58" t="s">
        <v>231</v>
      </c>
      <c r="C77" s="57">
        <v>1</v>
      </c>
      <c r="D77" s="58" t="s">
        <v>224</v>
      </c>
      <c r="E77" s="56" t="s">
        <v>229</v>
      </c>
      <c r="F77" s="58" t="s">
        <v>232</v>
      </c>
      <c r="G77" s="58" t="s">
        <v>431</v>
      </c>
      <c r="H77" s="58" t="s">
        <v>432</v>
      </c>
      <c r="I77" s="58"/>
      <c r="J77" s="59" t="s">
        <v>373</v>
      </c>
      <c r="K77" s="59">
        <v>5</v>
      </c>
      <c r="L77" s="60"/>
      <c r="M77" s="61"/>
    </row>
    <row r="78" spans="1:13" s="62" customFormat="1" ht="30">
      <c r="A78" s="82" t="s">
        <v>303</v>
      </c>
      <c r="B78" s="58" t="s">
        <v>231</v>
      </c>
      <c r="C78" s="57">
        <v>1</v>
      </c>
      <c r="D78" s="58" t="s">
        <v>429</v>
      </c>
      <c r="E78" s="56" t="s">
        <v>229</v>
      </c>
      <c r="F78" s="58" t="s">
        <v>232</v>
      </c>
      <c r="G78" s="58" t="s">
        <v>430</v>
      </c>
      <c r="H78" s="58"/>
      <c r="I78" s="58"/>
      <c r="J78" s="59" t="s">
        <v>374</v>
      </c>
      <c r="K78" s="59">
        <v>5</v>
      </c>
      <c r="L78" s="60"/>
      <c r="M78" s="64"/>
    </row>
    <row r="79" spans="1:13" s="62" customFormat="1" ht="30">
      <c r="A79" s="63" t="s">
        <v>303</v>
      </c>
      <c r="B79" s="58" t="s">
        <v>233</v>
      </c>
      <c r="C79" s="57">
        <v>1</v>
      </c>
      <c r="D79" s="58" t="s">
        <v>224</v>
      </c>
      <c r="E79" s="56" t="s">
        <v>229</v>
      </c>
      <c r="F79" s="58" t="s">
        <v>232</v>
      </c>
      <c r="G79" s="58" t="s">
        <v>431</v>
      </c>
      <c r="H79" s="58" t="s">
        <v>432</v>
      </c>
      <c r="I79" s="58"/>
      <c r="J79" s="59" t="s">
        <v>375</v>
      </c>
      <c r="K79" s="59">
        <v>5</v>
      </c>
      <c r="L79" s="60"/>
      <c r="M79" s="64"/>
    </row>
    <row r="80" spans="1:13" s="62" customFormat="1" ht="63.75">
      <c r="A80" s="82" t="s">
        <v>303</v>
      </c>
      <c r="B80" s="58" t="s">
        <v>233</v>
      </c>
      <c r="C80" s="57">
        <v>1</v>
      </c>
      <c r="D80" s="58" t="s">
        <v>270</v>
      </c>
      <c r="E80" s="56" t="s">
        <v>435</v>
      </c>
      <c r="F80" s="58"/>
      <c r="G80" s="58" t="s">
        <v>406</v>
      </c>
      <c r="H80" s="58" t="s">
        <v>433</v>
      </c>
      <c r="I80" s="58"/>
      <c r="J80" s="59" t="s">
        <v>376</v>
      </c>
      <c r="K80" s="59">
        <v>8</v>
      </c>
      <c r="L80" s="60"/>
      <c r="M80" s="64"/>
    </row>
    <row r="81" spans="1:14" s="62" customFormat="1" ht="30">
      <c r="A81" s="63" t="s">
        <v>303</v>
      </c>
      <c r="B81" s="58" t="s">
        <v>234</v>
      </c>
      <c r="C81" s="57">
        <v>2</v>
      </c>
      <c r="D81" s="58" t="s">
        <v>224</v>
      </c>
      <c r="E81" s="56" t="s">
        <v>229</v>
      </c>
      <c r="F81" s="58" t="s">
        <v>232</v>
      </c>
      <c r="G81" s="58" t="s">
        <v>432</v>
      </c>
      <c r="H81" s="58"/>
      <c r="I81" s="58" t="s">
        <v>436</v>
      </c>
      <c r="J81" s="59" t="s">
        <v>377</v>
      </c>
      <c r="K81" s="59">
        <v>6</v>
      </c>
      <c r="L81" s="60"/>
      <c r="M81" s="64"/>
    </row>
    <row r="82" spans="1:14" s="54" customFormat="1" ht="30">
      <c r="A82" s="82" t="s">
        <v>294</v>
      </c>
      <c r="B82" s="58" t="s">
        <v>385</v>
      </c>
      <c r="C82" s="57">
        <v>2</v>
      </c>
      <c r="D82" s="58"/>
      <c r="E82" s="56" t="s">
        <v>235</v>
      </c>
      <c r="F82" s="67" t="s">
        <v>236</v>
      </c>
      <c r="G82" s="58"/>
      <c r="H82" s="58">
        <v>100</v>
      </c>
      <c r="I82" s="58"/>
      <c r="J82" s="59" t="s">
        <v>378</v>
      </c>
      <c r="K82" s="59">
        <v>15</v>
      </c>
      <c r="L82" s="60"/>
      <c r="M82" s="61"/>
    </row>
    <row r="83" spans="1:14" s="54" customFormat="1" ht="25.5">
      <c r="A83" s="63" t="s">
        <v>299</v>
      </c>
      <c r="B83" s="58" t="s">
        <v>265</v>
      </c>
      <c r="C83" s="57">
        <v>1</v>
      </c>
      <c r="D83" s="58"/>
      <c r="E83" s="56" t="s">
        <v>235</v>
      </c>
      <c r="F83" s="67" t="s">
        <v>236</v>
      </c>
      <c r="G83" s="58"/>
      <c r="H83" s="58">
        <v>270</v>
      </c>
      <c r="I83" s="58"/>
      <c r="J83" s="59" t="s">
        <v>379</v>
      </c>
      <c r="K83" s="59">
        <v>15</v>
      </c>
      <c r="L83" s="60"/>
      <c r="M83" s="61"/>
    </row>
    <row r="84" spans="1:14" s="54" customFormat="1" ht="30">
      <c r="A84" s="82" t="s">
        <v>386</v>
      </c>
      <c r="B84" s="58" t="s">
        <v>387</v>
      </c>
      <c r="C84" s="57">
        <v>1</v>
      </c>
      <c r="D84" s="58"/>
      <c r="E84" s="56" t="s">
        <v>235</v>
      </c>
      <c r="F84" s="58" t="s">
        <v>237</v>
      </c>
      <c r="G84" s="58"/>
      <c r="H84" s="58">
        <v>250</v>
      </c>
      <c r="I84" s="58"/>
      <c r="J84" s="59" t="s">
        <v>380</v>
      </c>
      <c r="K84" s="59">
        <v>15</v>
      </c>
      <c r="L84" s="60"/>
      <c r="M84" s="61"/>
    </row>
    <row r="85" spans="1:14" s="54" customFormat="1" ht="25.5">
      <c r="A85" s="63" t="s">
        <v>388</v>
      </c>
      <c r="B85" s="58" t="s">
        <v>393</v>
      </c>
      <c r="C85" s="57">
        <v>2</v>
      </c>
      <c r="D85" s="58" t="s">
        <v>394</v>
      </c>
      <c r="E85" s="56" t="s">
        <v>390</v>
      </c>
      <c r="F85" s="58"/>
      <c r="G85" s="58" t="s">
        <v>395</v>
      </c>
      <c r="H85" s="58"/>
      <c r="I85" s="58"/>
      <c r="J85" s="59" t="s">
        <v>381</v>
      </c>
      <c r="K85" s="59">
        <v>40</v>
      </c>
      <c r="L85" s="60"/>
      <c r="M85" s="61"/>
    </row>
    <row r="86" spans="1:14" s="54" customFormat="1">
      <c r="A86" s="82" t="s">
        <v>388</v>
      </c>
      <c r="B86" s="58" t="s">
        <v>389</v>
      </c>
      <c r="C86" s="57">
        <v>2</v>
      </c>
      <c r="D86" s="58"/>
      <c r="E86" s="56" t="s">
        <v>390</v>
      </c>
      <c r="F86" s="58" t="s">
        <v>391</v>
      </c>
      <c r="G86" s="58"/>
      <c r="H86" s="58"/>
      <c r="I86" s="58"/>
      <c r="J86" s="59" t="s">
        <v>382</v>
      </c>
      <c r="K86" s="59">
        <v>30</v>
      </c>
      <c r="L86" s="60"/>
      <c r="M86" s="61"/>
    </row>
    <row r="87" spans="1:14" s="54" customFormat="1">
      <c r="A87" s="63" t="s">
        <v>388</v>
      </c>
      <c r="B87" s="58" t="s">
        <v>389</v>
      </c>
      <c r="C87" s="57">
        <v>2</v>
      </c>
      <c r="D87" s="58"/>
      <c r="E87" s="56" t="s">
        <v>390</v>
      </c>
      <c r="F87" s="58" t="s">
        <v>392</v>
      </c>
      <c r="G87" s="58"/>
      <c r="H87" s="58"/>
      <c r="I87" s="58"/>
      <c r="J87" s="59" t="s">
        <v>383</v>
      </c>
      <c r="K87" s="59">
        <v>30</v>
      </c>
      <c r="L87" s="60"/>
      <c r="M87" s="61"/>
    </row>
    <row r="88" spans="1:14" s="54" customFormat="1" ht="25.5">
      <c r="A88" s="82" t="s">
        <v>388</v>
      </c>
      <c r="B88" s="58" t="s">
        <v>396</v>
      </c>
      <c r="C88" s="57">
        <v>1</v>
      </c>
      <c r="D88" s="58"/>
      <c r="E88" s="56" t="s">
        <v>390</v>
      </c>
      <c r="F88" s="58" t="s">
        <v>237</v>
      </c>
      <c r="G88" s="58"/>
      <c r="H88" s="58">
        <v>250</v>
      </c>
      <c r="I88" s="58"/>
      <c r="J88" s="59" t="s">
        <v>384</v>
      </c>
      <c r="K88" s="59">
        <v>5</v>
      </c>
      <c r="L88" s="60"/>
      <c r="M88" s="61"/>
    </row>
    <row r="89" spans="1:14" s="62" customFormat="1" ht="25.5">
      <c r="A89" s="63" t="s">
        <v>388</v>
      </c>
      <c r="B89" s="58" t="s">
        <v>397</v>
      </c>
      <c r="C89" s="57">
        <v>2</v>
      </c>
      <c r="D89" s="58" t="s">
        <v>270</v>
      </c>
      <c r="E89" s="56" t="s">
        <v>390</v>
      </c>
      <c r="F89" s="58"/>
      <c r="G89" s="58" t="s">
        <v>406</v>
      </c>
      <c r="H89" s="58" t="s">
        <v>407</v>
      </c>
      <c r="I89" s="58"/>
      <c r="J89" s="59" t="s">
        <v>513</v>
      </c>
      <c r="K89" s="59">
        <v>60</v>
      </c>
      <c r="L89" s="60"/>
      <c r="M89" s="64"/>
    </row>
    <row r="90" spans="1:14" s="54" customFormat="1" ht="25.5">
      <c r="A90" s="82" t="s">
        <v>388</v>
      </c>
      <c r="B90" s="58" t="s">
        <v>398</v>
      </c>
      <c r="C90" s="57">
        <v>2</v>
      </c>
      <c r="D90" s="58" t="s">
        <v>404</v>
      </c>
      <c r="E90" s="56" t="s">
        <v>390</v>
      </c>
      <c r="F90" s="58"/>
      <c r="G90" s="58" t="s">
        <v>405</v>
      </c>
      <c r="H90" s="58"/>
      <c r="I90" s="58"/>
      <c r="J90" s="59" t="s">
        <v>514</v>
      </c>
      <c r="K90" s="59">
        <v>40</v>
      </c>
      <c r="L90" s="60"/>
      <c r="M90" s="61"/>
    </row>
    <row r="91" spans="1:14" s="62" customFormat="1" ht="25.5">
      <c r="A91" s="63" t="s">
        <v>388</v>
      </c>
      <c r="B91" s="58" t="s">
        <v>399</v>
      </c>
      <c r="C91" s="57">
        <v>1</v>
      </c>
      <c r="D91" s="58" t="s">
        <v>400</v>
      </c>
      <c r="E91" s="56" t="s">
        <v>390</v>
      </c>
      <c r="F91" s="58"/>
      <c r="G91" s="58" t="s">
        <v>401</v>
      </c>
      <c r="H91" s="58" t="s">
        <v>402</v>
      </c>
      <c r="I91" s="58" t="s">
        <v>403</v>
      </c>
      <c r="J91" s="59" t="s">
        <v>515</v>
      </c>
      <c r="K91" s="59">
        <v>15</v>
      </c>
      <c r="L91" s="60"/>
      <c r="M91" s="64"/>
    </row>
    <row r="92" spans="1:14" s="62" customFormat="1">
      <c r="A92" s="82" t="s">
        <v>388</v>
      </c>
      <c r="B92" s="58" t="s">
        <v>439</v>
      </c>
      <c r="C92" s="57">
        <v>2</v>
      </c>
      <c r="D92" s="58" t="s">
        <v>224</v>
      </c>
      <c r="E92" s="56"/>
      <c r="F92" s="58"/>
      <c r="G92" s="58"/>
      <c r="H92" s="58"/>
      <c r="I92" s="58" t="s">
        <v>440</v>
      </c>
      <c r="J92" s="59" t="s">
        <v>516</v>
      </c>
      <c r="K92" s="59">
        <v>6</v>
      </c>
      <c r="L92" s="60"/>
      <c r="M92" s="64"/>
    </row>
    <row r="93" spans="1:14" s="54" customFormat="1" ht="25.5">
      <c r="A93" s="63" t="s">
        <v>388</v>
      </c>
      <c r="B93" s="58" t="s">
        <v>423</v>
      </c>
      <c r="C93" s="57">
        <v>4</v>
      </c>
      <c r="D93" s="58" t="s">
        <v>408</v>
      </c>
      <c r="E93" s="56" t="s">
        <v>14</v>
      </c>
      <c r="F93" s="58" t="s">
        <v>425</v>
      </c>
      <c r="G93" s="58"/>
      <c r="H93" s="58" t="s">
        <v>409</v>
      </c>
      <c r="I93" s="58"/>
      <c r="J93" s="59" t="s">
        <v>517</v>
      </c>
      <c r="K93" s="59">
        <v>5</v>
      </c>
      <c r="L93" s="60"/>
      <c r="M93" s="61"/>
    </row>
    <row r="94" spans="1:14" s="54" customFormat="1">
      <c r="A94" s="82" t="s">
        <v>388</v>
      </c>
      <c r="B94" s="63" t="s">
        <v>424</v>
      </c>
      <c r="C94" s="57">
        <v>4</v>
      </c>
      <c r="D94" s="58" t="s">
        <v>270</v>
      </c>
      <c r="E94" s="56" t="s">
        <v>14</v>
      </c>
      <c r="F94" s="58" t="s">
        <v>425</v>
      </c>
      <c r="G94" s="58" t="s">
        <v>406</v>
      </c>
      <c r="H94" s="58"/>
      <c r="I94" s="58"/>
      <c r="J94" s="59" t="s">
        <v>518</v>
      </c>
      <c r="K94" s="59">
        <v>10</v>
      </c>
      <c r="L94" s="60"/>
      <c r="M94" s="61"/>
    </row>
    <row r="95" spans="1:14" s="54" customFormat="1" ht="25.5">
      <c r="A95" s="63" t="s">
        <v>388</v>
      </c>
      <c r="B95" s="58" t="s">
        <v>410</v>
      </c>
      <c r="C95" s="57">
        <v>4</v>
      </c>
      <c r="D95" s="58" t="s">
        <v>414</v>
      </c>
      <c r="E95" s="56" t="s">
        <v>390</v>
      </c>
      <c r="F95" s="58" t="s">
        <v>411</v>
      </c>
      <c r="G95" s="58"/>
      <c r="H95" s="58"/>
      <c r="I95" s="58"/>
      <c r="J95" s="59" t="s">
        <v>519</v>
      </c>
      <c r="K95" s="59">
        <v>15</v>
      </c>
      <c r="L95" s="60"/>
      <c r="M95" s="61"/>
      <c r="N95" s="54" t="s">
        <v>422</v>
      </c>
    </row>
    <row r="96" spans="1:14" s="54" customFormat="1" ht="25.5">
      <c r="A96" s="82" t="s">
        <v>388</v>
      </c>
      <c r="B96" s="58" t="s">
        <v>410</v>
      </c>
      <c r="C96" s="57">
        <v>12</v>
      </c>
      <c r="D96" s="58" t="s">
        <v>413</v>
      </c>
      <c r="E96" s="56" t="s">
        <v>235</v>
      </c>
      <c r="F96" s="58"/>
      <c r="G96" s="58" t="s">
        <v>412</v>
      </c>
      <c r="H96" s="58"/>
      <c r="I96" s="58"/>
      <c r="J96" s="59" t="s">
        <v>520</v>
      </c>
      <c r="K96" s="59">
        <v>10</v>
      </c>
      <c r="L96" s="60"/>
      <c r="M96" s="61"/>
    </row>
    <row r="97" spans="1:13" s="62" customFormat="1">
      <c r="A97" s="63" t="s">
        <v>388</v>
      </c>
      <c r="B97" s="58" t="s">
        <v>445</v>
      </c>
      <c r="C97" s="57">
        <v>14</v>
      </c>
      <c r="D97" s="58" t="s">
        <v>196</v>
      </c>
      <c r="E97" s="56" t="s">
        <v>390</v>
      </c>
      <c r="F97" s="58" t="s">
        <v>446</v>
      </c>
      <c r="G97" s="58" t="s">
        <v>447</v>
      </c>
      <c r="H97" s="58"/>
      <c r="I97" s="58" t="s">
        <v>448</v>
      </c>
      <c r="J97" s="59" t="s">
        <v>521</v>
      </c>
      <c r="K97" s="59">
        <v>20</v>
      </c>
      <c r="L97" s="60"/>
      <c r="M97" s="64"/>
    </row>
    <row r="98" spans="1:13" s="62" customFormat="1" ht="25.5">
      <c r="A98" s="82" t="s">
        <v>388</v>
      </c>
      <c r="B98" s="58" t="s">
        <v>445</v>
      </c>
      <c r="C98" s="57">
        <v>14</v>
      </c>
      <c r="D98" s="58" t="s">
        <v>449</v>
      </c>
      <c r="E98" s="56" t="s">
        <v>450</v>
      </c>
      <c r="F98" s="58"/>
      <c r="G98" s="58" t="s">
        <v>451</v>
      </c>
      <c r="H98" s="58"/>
      <c r="I98" s="58" t="s">
        <v>452</v>
      </c>
      <c r="J98" s="59" t="s">
        <v>522</v>
      </c>
      <c r="K98" s="59">
        <v>10</v>
      </c>
      <c r="L98" s="60"/>
      <c r="M98" s="64"/>
    </row>
    <row r="99" spans="1:13" s="62" customFormat="1">
      <c r="A99" s="63" t="s">
        <v>388</v>
      </c>
      <c r="B99" s="58" t="s">
        <v>445</v>
      </c>
      <c r="C99" s="57">
        <v>14</v>
      </c>
      <c r="D99" s="58" t="s">
        <v>453</v>
      </c>
      <c r="E99" s="56" t="s">
        <v>454</v>
      </c>
      <c r="F99" s="58"/>
      <c r="G99" s="58"/>
      <c r="H99" s="58"/>
      <c r="I99" s="58" t="s">
        <v>455</v>
      </c>
      <c r="J99" s="59" t="s">
        <v>523</v>
      </c>
      <c r="K99" s="59">
        <v>10</v>
      </c>
      <c r="L99" s="60"/>
      <c r="M99" s="64"/>
    </row>
    <row r="100" spans="1:13" s="54" customFormat="1" ht="25.5">
      <c r="A100" s="82" t="s">
        <v>441</v>
      </c>
      <c r="B100" s="58" t="s">
        <v>458</v>
      </c>
      <c r="C100" s="57">
        <v>1</v>
      </c>
      <c r="D100" s="58" t="s">
        <v>442</v>
      </c>
      <c r="E100" s="56" t="s">
        <v>390</v>
      </c>
      <c r="F100" s="58"/>
      <c r="G100" s="58"/>
      <c r="H100" s="58"/>
      <c r="I100" s="58" t="s">
        <v>459</v>
      </c>
      <c r="J100" s="59" t="s">
        <v>524</v>
      </c>
      <c r="K100" s="59">
        <v>15</v>
      </c>
      <c r="L100" s="60"/>
      <c r="M100" s="61"/>
    </row>
    <row r="101" spans="1:13" s="54" customFormat="1" ht="25.5">
      <c r="A101" s="63" t="s">
        <v>441</v>
      </c>
      <c r="B101" s="58" t="s">
        <v>458</v>
      </c>
      <c r="C101" s="57">
        <v>1</v>
      </c>
      <c r="D101" s="58" t="s">
        <v>443</v>
      </c>
      <c r="E101" s="56" t="s">
        <v>390</v>
      </c>
      <c r="F101" s="58"/>
      <c r="G101" s="58"/>
      <c r="H101" s="58"/>
      <c r="I101" s="58" t="s">
        <v>456</v>
      </c>
      <c r="J101" s="59" t="s">
        <v>525</v>
      </c>
      <c r="K101" s="59">
        <v>6</v>
      </c>
      <c r="L101" s="60"/>
      <c r="M101" s="61"/>
    </row>
    <row r="102" spans="1:13" s="54" customFormat="1" ht="25.5">
      <c r="A102" s="82" t="s">
        <v>441</v>
      </c>
      <c r="B102" s="58" t="s">
        <v>458</v>
      </c>
      <c r="C102" s="57">
        <v>1</v>
      </c>
      <c r="D102" s="58" t="s">
        <v>444</v>
      </c>
      <c r="E102" s="56" t="s">
        <v>390</v>
      </c>
      <c r="F102" s="58"/>
      <c r="G102" s="58"/>
      <c r="H102" s="58"/>
      <c r="I102" s="58" t="s">
        <v>457</v>
      </c>
      <c r="J102" s="59" t="s">
        <v>526</v>
      </c>
      <c r="K102" s="59">
        <v>10</v>
      </c>
      <c r="L102" s="60"/>
      <c r="M102" s="61"/>
    </row>
    <row r="103" spans="1:13" s="54" customFormat="1" ht="30">
      <c r="A103" s="63" t="s">
        <v>415</v>
      </c>
      <c r="B103" s="58" t="s">
        <v>416</v>
      </c>
      <c r="C103" s="57">
        <v>1</v>
      </c>
      <c r="D103" s="58" t="s">
        <v>196</v>
      </c>
      <c r="E103" s="56" t="s">
        <v>417</v>
      </c>
      <c r="F103" s="58" t="s">
        <v>418</v>
      </c>
      <c r="G103" s="58" t="s">
        <v>243</v>
      </c>
      <c r="H103" s="58" t="s">
        <v>419</v>
      </c>
      <c r="I103" s="58"/>
      <c r="J103" s="59" t="s">
        <v>527</v>
      </c>
      <c r="K103" s="59">
        <v>3</v>
      </c>
      <c r="L103" s="60"/>
      <c r="M103" s="61"/>
    </row>
    <row r="104" spans="1:13" s="54" customFormat="1" ht="30">
      <c r="A104" s="82" t="s">
        <v>415</v>
      </c>
      <c r="B104" s="58" t="s">
        <v>416</v>
      </c>
      <c r="C104" s="57">
        <v>1</v>
      </c>
      <c r="D104" s="58" t="s">
        <v>224</v>
      </c>
      <c r="E104" s="56" t="s">
        <v>417</v>
      </c>
      <c r="F104" s="58" t="s">
        <v>418</v>
      </c>
      <c r="G104" s="58" t="s">
        <v>421</v>
      </c>
      <c r="H104" s="58" t="s">
        <v>420</v>
      </c>
      <c r="I104" s="58"/>
      <c r="J104" s="59" t="s">
        <v>528</v>
      </c>
      <c r="K104" s="59">
        <v>15</v>
      </c>
      <c r="L104" s="60"/>
      <c r="M104" s="61"/>
    </row>
    <row r="105" spans="1:13" s="54" customFormat="1" ht="63.75">
      <c r="A105" s="63" t="s">
        <v>415</v>
      </c>
      <c r="B105" s="58" t="s">
        <v>416</v>
      </c>
      <c r="C105" s="57">
        <v>1</v>
      </c>
      <c r="D105" s="58" t="s">
        <v>426</v>
      </c>
      <c r="E105" s="56" t="s">
        <v>417</v>
      </c>
      <c r="F105" s="58" t="s">
        <v>418</v>
      </c>
      <c r="G105" s="58"/>
      <c r="H105" s="56" t="s">
        <v>427</v>
      </c>
      <c r="I105" s="58"/>
      <c r="J105" s="59" t="s">
        <v>529</v>
      </c>
      <c r="K105" s="59">
        <v>15</v>
      </c>
      <c r="L105" s="60"/>
      <c r="M105" s="61"/>
    </row>
    <row r="106" spans="1:13" s="54" customFormat="1" ht="30">
      <c r="A106" s="82" t="s">
        <v>415</v>
      </c>
      <c r="B106" s="58" t="s">
        <v>416</v>
      </c>
      <c r="C106" s="57">
        <v>1</v>
      </c>
      <c r="D106" s="58" t="s">
        <v>204</v>
      </c>
      <c r="E106" s="56" t="s">
        <v>417</v>
      </c>
      <c r="F106" s="58" t="s">
        <v>418</v>
      </c>
      <c r="G106" s="58"/>
      <c r="H106" s="57" t="s">
        <v>474</v>
      </c>
      <c r="I106" s="58"/>
      <c r="J106" s="59" t="s">
        <v>530</v>
      </c>
      <c r="K106" s="59">
        <v>10</v>
      </c>
      <c r="L106" s="60"/>
      <c r="M106" s="61"/>
    </row>
    <row r="107" spans="1:13" s="54" customFormat="1" ht="30">
      <c r="A107" s="63" t="s">
        <v>415</v>
      </c>
      <c r="B107" s="58" t="s">
        <v>470</v>
      </c>
      <c r="C107" s="57">
        <v>2</v>
      </c>
      <c r="D107" s="58" t="s">
        <v>196</v>
      </c>
      <c r="E107" s="56" t="s">
        <v>417</v>
      </c>
      <c r="F107" s="58" t="s">
        <v>139</v>
      </c>
      <c r="G107" s="58" t="s">
        <v>243</v>
      </c>
      <c r="H107" s="58"/>
      <c r="I107" s="58"/>
      <c r="J107" s="59" t="s">
        <v>531</v>
      </c>
      <c r="K107" s="59">
        <v>4</v>
      </c>
      <c r="L107" s="60"/>
      <c r="M107" s="61"/>
    </row>
    <row r="108" spans="1:13" s="54" customFormat="1" ht="30">
      <c r="A108" s="82" t="s">
        <v>415</v>
      </c>
      <c r="B108" s="58" t="s">
        <v>470</v>
      </c>
      <c r="C108" s="57">
        <v>2</v>
      </c>
      <c r="D108" s="58" t="s">
        <v>224</v>
      </c>
      <c r="E108" s="56" t="s">
        <v>417</v>
      </c>
      <c r="F108" s="58" t="s">
        <v>139</v>
      </c>
      <c r="G108" s="58" t="s">
        <v>421</v>
      </c>
      <c r="H108" s="58" t="s">
        <v>471</v>
      </c>
      <c r="I108" s="58" t="s">
        <v>472</v>
      </c>
      <c r="J108" s="59" t="s">
        <v>532</v>
      </c>
      <c r="K108" s="59">
        <v>4</v>
      </c>
      <c r="L108" s="60"/>
      <c r="M108" s="61"/>
    </row>
    <row r="109" spans="1:13" s="54" customFormat="1" ht="38.25">
      <c r="A109" s="63" t="s">
        <v>415</v>
      </c>
      <c r="B109" s="58" t="s">
        <v>470</v>
      </c>
      <c r="C109" s="57">
        <v>2</v>
      </c>
      <c r="D109" s="58" t="s">
        <v>475</v>
      </c>
      <c r="E109" s="56" t="s">
        <v>417</v>
      </c>
      <c r="F109" s="58" t="s">
        <v>139</v>
      </c>
      <c r="G109" s="58" t="s">
        <v>476</v>
      </c>
      <c r="H109" s="58" t="s">
        <v>477</v>
      </c>
      <c r="I109" s="58" t="s">
        <v>478</v>
      </c>
      <c r="J109" s="59" t="s">
        <v>533</v>
      </c>
      <c r="K109" s="59">
        <v>3</v>
      </c>
      <c r="L109" s="60"/>
      <c r="M109" s="61"/>
    </row>
    <row r="110" spans="1:13" s="54" customFormat="1" ht="30">
      <c r="A110" s="82" t="s">
        <v>415</v>
      </c>
      <c r="B110" s="58" t="s">
        <v>470</v>
      </c>
      <c r="C110" s="57">
        <v>2</v>
      </c>
      <c r="D110" s="58" t="s">
        <v>204</v>
      </c>
      <c r="E110" s="56" t="s">
        <v>417</v>
      </c>
      <c r="F110" s="58" t="s">
        <v>139</v>
      </c>
      <c r="G110" s="58"/>
      <c r="H110" s="58" t="s">
        <v>473</v>
      </c>
      <c r="I110" s="58"/>
      <c r="J110" s="59" t="s">
        <v>534</v>
      </c>
      <c r="K110" s="59">
        <v>3</v>
      </c>
      <c r="L110" s="60"/>
      <c r="M110" s="61"/>
    </row>
    <row r="111" spans="1:13" s="54" customFormat="1" ht="30">
      <c r="A111" s="63" t="s">
        <v>415</v>
      </c>
      <c r="B111" s="58" t="s">
        <v>462</v>
      </c>
      <c r="C111" s="57">
        <v>1</v>
      </c>
      <c r="D111" s="58" t="s">
        <v>196</v>
      </c>
      <c r="E111" s="58" t="s">
        <v>461</v>
      </c>
      <c r="F111" s="58"/>
      <c r="G111" s="58"/>
      <c r="H111" s="58" t="s">
        <v>460</v>
      </c>
      <c r="I111" s="58"/>
      <c r="J111" s="59" t="s">
        <v>535</v>
      </c>
      <c r="K111" s="59">
        <v>8</v>
      </c>
      <c r="L111" s="60"/>
      <c r="M111" s="61"/>
    </row>
    <row r="112" spans="1:13" s="54" customFormat="1" ht="38.25">
      <c r="A112" s="82" t="s">
        <v>415</v>
      </c>
      <c r="B112" s="58" t="s">
        <v>462</v>
      </c>
      <c r="C112" s="57">
        <v>1</v>
      </c>
      <c r="D112" s="58" t="s">
        <v>463</v>
      </c>
      <c r="E112" s="58" t="s">
        <v>461</v>
      </c>
      <c r="F112" s="58" t="s">
        <v>466</v>
      </c>
      <c r="G112" s="58"/>
      <c r="H112" s="58" t="s">
        <v>464</v>
      </c>
      <c r="I112" s="58" t="s">
        <v>467</v>
      </c>
      <c r="J112" s="59" t="s">
        <v>536</v>
      </c>
      <c r="K112" s="59">
        <v>10</v>
      </c>
      <c r="L112" s="60"/>
      <c r="M112" s="61"/>
    </row>
    <row r="113" spans="1:13" s="62" customFormat="1" ht="30">
      <c r="A113" s="63" t="s">
        <v>415</v>
      </c>
      <c r="B113" s="58" t="s">
        <v>462</v>
      </c>
      <c r="C113" s="57">
        <v>1</v>
      </c>
      <c r="D113" s="58" t="s">
        <v>465</v>
      </c>
      <c r="E113" s="58" t="s">
        <v>461</v>
      </c>
      <c r="F113" s="58" t="s">
        <v>468</v>
      </c>
      <c r="G113" s="58"/>
      <c r="H113" s="58"/>
      <c r="I113" s="58" t="s">
        <v>469</v>
      </c>
      <c r="J113" s="59" t="s">
        <v>537</v>
      </c>
      <c r="K113" s="59">
        <v>5</v>
      </c>
      <c r="L113" s="60"/>
      <c r="M113" s="64"/>
    </row>
    <row r="114" spans="1:13" s="54" customFormat="1">
      <c r="A114" s="82"/>
      <c r="B114" s="58"/>
      <c r="C114" s="57"/>
      <c r="D114" s="58"/>
      <c r="E114" s="56"/>
      <c r="F114" s="58"/>
      <c r="G114" s="58"/>
      <c r="H114" s="58"/>
      <c r="I114" s="58"/>
      <c r="J114" s="59" t="s">
        <v>538</v>
      </c>
      <c r="K114" s="59"/>
      <c r="L114" s="60"/>
      <c r="M114" s="61"/>
    </row>
    <row r="115" spans="1:13" s="54" customFormat="1">
      <c r="A115" s="63"/>
      <c r="B115" s="58"/>
      <c r="C115" s="57"/>
      <c r="D115" s="58"/>
      <c r="E115" s="56"/>
      <c r="F115" s="58"/>
      <c r="G115" s="58"/>
      <c r="H115" s="58"/>
      <c r="I115" s="58"/>
      <c r="J115" s="59" t="s">
        <v>539</v>
      </c>
      <c r="K115" s="59"/>
      <c r="L115" s="60"/>
      <c r="M115" s="61"/>
    </row>
    <row r="116" spans="1:13" s="54" customFormat="1">
      <c r="A116" s="63"/>
      <c r="B116" s="58"/>
      <c r="C116" s="57"/>
      <c r="D116" s="58"/>
      <c r="E116" s="56"/>
      <c r="F116" s="58"/>
      <c r="G116" s="58"/>
      <c r="H116" s="58"/>
      <c r="I116" s="58"/>
      <c r="J116" s="59" t="s">
        <v>540</v>
      </c>
      <c r="K116" s="59"/>
      <c r="L116" s="60"/>
      <c r="M116" s="61"/>
    </row>
    <row r="117" spans="1:13" s="54" customFormat="1">
      <c r="A117" s="63"/>
      <c r="B117" s="58"/>
      <c r="C117" s="57"/>
      <c r="D117" s="58"/>
      <c r="E117" s="56"/>
      <c r="F117" s="58"/>
      <c r="G117" s="58"/>
      <c r="H117" s="58"/>
      <c r="I117" s="58"/>
      <c r="J117" s="59"/>
      <c r="K117" s="59"/>
      <c r="L117" s="60"/>
      <c r="M117" s="61"/>
    </row>
    <row r="118" spans="1:13" s="54" customFormat="1">
      <c r="A118" s="63"/>
      <c r="B118" s="58"/>
      <c r="C118" s="57"/>
      <c r="D118" s="58"/>
      <c r="E118" s="56"/>
      <c r="F118" s="58"/>
      <c r="G118" s="58"/>
      <c r="H118" s="58"/>
      <c r="I118" s="58"/>
      <c r="J118" s="59"/>
      <c r="K118" s="59"/>
      <c r="L118" s="60"/>
      <c r="M118" s="61"/>
    </row>
    <row r="119" spans="1:13" s="54" customFormat="1">
      <c r="A119" s="63"/>
      <c r="B119" s="58"/>
      <c r="C119" s="57"/>
      <c r="D119" s="58"/>
      <c r="E119" s="56"/>
      <c r="F119" s="58"/>
      <c r="G119" s="58"/>
      <c r="H119" s="58"/>
      <c r="I119" s="58"/>
      <c r="J119" s="59"/>
      <c r="K119" s="59"/>
      <c r="L119" s="60"/>
      <c r="M119" s="61"/>
    </row>
    <row r="120" spans="1:13" s="54" customFormat="1">
      <c r="A120" s="63"/>
      <c r="B120" s="58"/>
      <c r="C120" s="57"/>
      <c r="D120" s="58"/>
      <c r="E120" s="56"/>
      <c r="F120" s="58"/>
      <c r="G120" s="58"/>
      <c r="H120" s="58"/>
      <c r="I120" s="58"/>
      <c r="J120" s="59"/>
      <c r="K120" s="59"/>
      <c r="L120" s="60"/>
      <c r="M120" s="61"/>
    </row>
    <row r="121" spans="1:13" s="54" customFormat="1">
      <c r="A121" s="63"/>
      <c r="B121" s="58"/>
      <c r="C121" s="57"/>
      <c r="D121" s="58"/>
      <c r="E121" s="56"/>
      <c r="F121" s="58"/>
      <c r="G121" s="58"/>
      <c r="H121" s="58"/>
      <c r="I121" s="58"/>
      <c r="J121" s="59"/>
      <c r="K121" s="59"/>
      <c r="L121" s="60"/>
      <c r="M121" s="61"/>
    </row>
    <row r="122" spans="1:13" s="54" customFormat="1">
      <c r="A122" s="63"/>
      <c r="B122" s="63"/>
      <c r="C122" s="77"/>
      <c r="D122" s="77"/>
      <c r="E122" s="77"/>
      <c r="F122" s="77"/>
      <c r="G122" s="77"/>
      <c r="H122" s="77"/>
      <c r="I122" s="77"/>
      <c r="J122" s="59"/>
      <c r="K122" s="77"/>
      <c r="L122" s="62"/>
    </row>
    <row r="123" spans="1:13" s="54" customFormat="1">
      <c r="A123" s="63"/>
      <c r="B123" s="58"/>
      <c r="C123" s="57"/>
      <c r="D123" s="58"/>
      <c r="E123" s="56"/>
      <c r="F123" s="58"/>
      <c r="G123" s="58"/>
      <c r="H123" s="58"/>
      <c r="I123" s="58"/>
      <c r="J123" s="59"/>
      <c r="K123" s="59"/>
      <c r="L123" s="62"/>
    </row>
    <row r="124" spans="1:13" s="54" customFormat="1">
      <c r="A124" s="63"/>
      <c r="B124" s="58"/>
      <c r="C124" s="57"/>
      <c r="D124" s="58"/>
      <c r="E124" s="56"/>
      <c r="F124" s="58"/>
      <c r="G124" s="58"/>
      <c r="H124" s="58"/>
      <c r="I124" s="58"/>
      <c r="J124" s="59"/>
      <c r="K124" s="59"/>
      <c r="L124" s="62"/>
    </row>
    <row r="125" spans="1:13" s="54" customFormat="1">
      <c r="A125" s="63"/>
      <c r="B125" s="58"/>
      <c r="C125" s="57"/>
      <c r="D125" s="58"/>
      <c r="E125" s="56"/>
      <c r="F125" s="58"/>
      <c r="G125" s="58"/>
      <c r="H125" s="58"/>
      <c r="I125" s="58"/>
      <c r="J125" s="59"/>
      <c r="K125" s="59"/>
      <c r="L125" s="62"/>
    </row>
    <row r="126" spans="1:13" s="54" customFormat="1">
      <c r="A126" s="63"/>
      <c r="B126" s="78"/>
      <c r="C126" s="79"/>
      <c r="D126" s="78"/>
      <c r="E126" s="80"/>
      <c r="F126" s="78"/>
      <c r="G126" s="78"/>
      <c r="H126" s="78"/>
      <c r="I126" s="78"/>
      <c r="J126" s="73"/>
      <c r="K126" s="73"/>
      <c r="L126" s="62"/>
    </row>
    <row r="127" spans="1:13" s="54" customFormat="1">
      <c r="A127" s="63"/>
      <c r="B127" s="63"/>
      <c r="C127" s="77"/>
      <c r="D127" s="77"/>
      <c r="E127" s="77"/>
      <c r="F127" s="77"/>
      <c r="G127" s="77"/>
      <c r="H127" s="77"/>
      <c r="I127" s="77"/>
      <c r="J127" s="81"/>
      <c r="K127" s="77"/>
      <c r="L127" s="62"/>
    </row>
    <row r="128" spans="1:13" s="54" customFormat="1">
      <c r="A128" s="63"/>
      <c r="B128" s="63"/>
      <c r="C128" s="77"/>
      <c r="D128" s="77"/>
      <c r="E128" s="77"/>
      <c r="F128" s="77"/>
      <c r="G128" s="77"/>
      <c r="H128" s="77"/>
      <c r="I128" s="77"/>
      <c r="J128" s="81"/>
      <c r="K128" s="77"/>
      <c r="L128" s="62"/>
    </row>
    <row r="129" spans="1:12" s="54" customFormat="1">
      <c r="A129" s="63"/>
      <c r="B129" s="63"/>
      <c r="C129" s="77"/>
      <c r="D129" s="77"/>
      <c r="E129" s="77"/>
      <c r="F129" s="77"/>
      <c r="G129" s="77"/>
      <c r="H129" s="77"/>
      <c r="I129" s="77"/>
      <c r="J129" s="81"/>
      <c r="K129" s="77"/>
      <c r="L129" s="62"/>
    </row>
    <row r="130" spans="1:12" s="54" customFormat="1">
      <c r="A130" s="63"/>
      <c r="B130" s="63"/>
      <c r="C130" s="77"/>
      <c r="D130" s="77"/>
      <c r="E130" s="77"/>
      <c r="F130" s="77"/>
      <c r="G130" s="77"/>
      <c r="H130" s="77"/>
      <c r="I130" s="77"/>
      <c r="J130" s="81"/>
      <c r="K130" s="77"/>
      <c r="L130" s="62"/>
    </row>
    <row r="131" spans="1:12" s="54" customFormat="1">
      <c r="A131" s="63"/>
      <c r="B131" s="63"/>
      <c r="C131" s="77"/>
      <c r="D131" s="77"/>
      <c r="E131" s="77"/>
      <c r="F131" s="77"/>
      <c r="G131" s="77"/>
      <c r="H131" s="77"/>
      <c r="I131" s="77"/>
      <c r="J131" s="81"/>
      <c r="K131" s="77"/>
      <c r="L131" s="62"/>
    </row>
    <row r="132" spans="1:12" s="54" customFormat="1">
      <c r="A132" s="63"/>
      <c r="B132" s="63"/>
      <c r="C132" s="77"/>
      <c r="D132" s="77"/>
      <c r="E132" s="77"/>
      <c r="F132" s="77"/>
      <c r="G132" s="77"/>
      <c r="H132" s="77"/>
      <c r="I132" s="77"/>
      <c r="J132" s="81"/>
      <c r="K132" s="77"/>
      <c r="L132" s="62"/>
    </row>
    <row r="133" spans="1:12" s="54" customFormat="1">
      <c r="A133" s="63"/>
      <c r="B133" s="63"/>
      <c r="C133" s="77"/>
      <c r="D133" s="77"/>
      <c r="E133" s="77"/>
      <c r="F133" s="77"/>
      <c r="G133" s="77"/>
      <c r="H133" s="77"/>
      <c r="I133" s="77"/>
      <c r="J133" s="81"/>
      <c r="K133" s="77"/>
      <c r="L133" s="62"/>
    </row>
    <row r="134" spans="1:12" s="54" customFormat="1">
      <c r="A134" s="63"/>
      <c r="B134" s="63"/>
      <c r="C134" s="77"/>
      <c r="D134" s="77"/>
      <c r="E134" s="77"/>
      <c r="F134" s="77"/>
      <c r="G134" s="77"/>
      <c r="H134" s="77"/>
      <c r="I134" s="77"/>
      <c r="J134" s="81"/>
      <c r="K134" s="77"/>
      <c r="L134" s="62"/>
    </row>
    <row r="135" spans="1:12" s="54" customFormat="1">
      <c r="A135" s="63"/>
      <c r="B135" s="63"/>
      <c r="C135" s="77"/>
      <c r="D135" s="77"/>
      <c r="E135" s="77"/>
      <c r="F135" s="77"/>
      <c r="G135" s="77"/>
      <c r="H135" s="77"/>
      <c r="I135" s="77"/>
      <c r="J135" s="81"/>
      <c r="K135" s="77"/>
      <c r="L135" s="62"/>
    </row>
    <row r="136" spans="1:12" s="54" customFormat="1">
      <c r="A136" s="63"/>
      <c r="B136" s="63"/>
      <c r="C136" s="77"/>
      <c r="D136" s="77"/>
      <c r="E136" s="77"/>
      <c r="F136" s="77"/>
      <c r="G136" s="77"/>
      <c r="H136" s="77"/>
      <c r="I136" s="77"/>
      <c r="J136" s="81"/>
      <c r="K136" s="77"/>
      <c r="L136" s="62"/>
    </row>
    <row r="137" spans="1:12" s="54" customFormat="1">
      <c r="A137" s="63"/>
      <c r="B137" s="63"/>
      <c r="C137" s="77"/>
      <c r="D137" s="77"/>
      <c r="E137" s="77"/>
      <c r="F137" s="77"/>
      <c r="G137" s="77"/>
      <c r="H137" s="77"/>
      <c r="I137" s="77"/>
      <c r="J137" s="81"/>
      <c r="K137" s="77"/>
      <c r="L137" s="62"/>
    </row>
    <row r="138" spans="1:12" s="54" customFormat="1">
      <c r="A138" s="63"/>
      <c r="B138" s="63"/>
      <c r="C138" s="77"/>
      <c r="D138" s="77"/>
      <c r="E138" s="77"/>
      <c r="F138" s="77"/>
      <c r="G138" s="77"/>
      <c r="H138" s="77"/>
      <c r="I138" s="77"/>
      <c r="J138" s="81"/>
      <c r="K138" s="77"/>
      <c r="L138" s="62"/>
    </row>
    <row r="139" spans="1:12" s="54" customFormat="1">
      <c r="A139" s="63"/>
      <c r="B139" s="63"/>
      <c r="C139" s="77"/>
      <c r="D139" s="77"/>
      <c r="E139" s="77"/>
      <c r="F139" s="77"/>
      <c r="G139" s="77"/>
      <c r="H139" s="77"/>
      <c r="I139" s="77"/>
      <c r="J139" s="81"/>
      <c r="K139" s="77"/>
      <c r="L139" s="62"/>
    </row>
    <row r="140" spans="1:12" s="54" customFormat="1">
      <c r="A140" s="63"/>
      <c r="B140" s="63"/>
      <c r="C140" s="77"/>
      <c r="D140" s="77"/>
      <c r="E140" s="77"/>
      <c r="F140" s="77"/>
      <c r="G140" s="77"/>
      <c r="H140" s="77"/>
      <c r="I140" s="77"/>
      <c r="J140" s="81"/>
      <c r="K140" s="77"/>
      <c r="L140" s="62"/>
    </row>
    <row r="141" spans="1:12" s="54" customFormat="1">
      <c r="A141" s="63"/>
      <c r="B141" s="63"/>
      <c r="C141" s="77"/>
      <c r="D141" s="77"/>
      <c r="E141" s="77"/>
      <c r="F141" s="77"/>
      <c r="G141" s="77"/>
      <c r="H141" s="77"/>
      <c r="I141" s="77"/>
      <c r="J141" s="81"/>
      <c r="K141" s="77"/>
      <c r="L141" s="62"/>
    </row>
    <row r="142" spans="1:12" s="54" customFormat="1">
      <c r="A142" s="63"/>
      <c r="B142" s="63"/>
      <c r="C142" s="77"/>
      <c r="D142" s="77"/>
      <c r="E142" s="77"/>
      <c r="F142" s="77"/>
      <c r="G142" s="77"/>
      <c r="H142" s="77"/>
      <c r="I142" s="77"/>
      <c r="J142" s="81"/>
      <c r="K142" s="77"/>
      <c r="L142" s="62"/>
    </row>
    <row r="143" spans="1:12" s="54" customFormat="1">
      <c r="A143" s="63"/>
      <c r="B143" s="63"/>
      <c r="C143" s="77"/>
      <c r="D143" s="77"/>
      <c r="E143" s="77"/>
      <c r="F143" s="77"/>
      <c r="G143" s="77"/>
      <c r="H143" s="77"/>
      <c r="I143" s="77"/>
      <c r="J143" s="81"/>
      <c r="K143" s="77"/>
      <c r="L143" s="62"/>
    </row>
    <row r="144" spans="1:12" s="54" customFormat="1">
      <c r="A144" s="63"/>
      <c r="B144" s="63"/>
      <c r="C144" s="77"/>
      <c r="D144" s="77"/>
      <c r="E144" s="77"/>
      <c r="F144" s="77"/>
      <c r="G144" s="77"/>
      <c r="H144" s="77"/>
      <c r="I144" s="77"/>
      <c r="J144" s="81"/>
      <c r="K144" s="77"/>
      <c r="L144" s="62"/>
    </row>
    <row r="145" spans="1:12" s="54" customFormat="1">
      <c r="A145" s="63"/>
      <c r="B145" s="63"/>
      <c r="C145" s="77"/>
      <c r="D145" s="77"/>
      <c r="E145" s="77"/>
      <c r="F145" s="77"/>
      <c r="G145" s="77"/>
      <c r="H145" s="77"/>
      <c r="I145" s="77"/>
      <c r="J145" s="81"/>
      <c r="K145" s="77"/>
      <c r="L145" s="62"/>
    </row>
    <row r="146" spans="1:12" s="54" customFormat="1">
      <c r="A146" s="63"/>
      <c r="B146" s="63"/>
      <c r="C146" s="77"/>
      <c r="D146" s="77"/>
      <c r="E146" s="77"/>
      <c r="F146" s="77"/>
      <c r="G146" s="77"/>
      <c r="H146" s="77"/>
      <c r="I146" s="77"/>
      <c r="J146" s="81"/>
      <c r="K146" s="77"/>
      <c r="L146" s="62"/>
    </row>
    <row r="147" spans="1:12" s="54" customFormat="1">
      <c r="A147" s="63"/>
      <c r="B147" s="63"/>
      <c r="C147" s="77"/>
      <c r="D147" s="77"/>
      <c r="E147" s="77"/>
      <c r="F147" s="77"/>
      <c r="G147" s="77"/>
      <c r="H147" s="77"/>
      <c r="I147" s="77"/>
      <c r="J147" s="81"/>
      <c r="K147" s="77"/>
      <c r="L147" s="62"/>
    </row>
    <row r="148" spans="1:12" s="54" customFormat="1">
      <c r="A148" s="63"/>
      <c r="B148" s="63"/>
      <c r="C148" s="77"/>
      <c r="D148" s="77"/>
      <c r="E148" s="77"/>
      <c r="F148" s="77"/>
      <c r="G148" s="77"/>
      <c r="H148" s="77"/>
      <c r="I148" s="77"/>
      <c r="J148" s="81"/>
      <c r="K148" s="77"/>
      <c r="L148" s="62"/>
    </row>
    <row r="149" spans="1:12" s="54" customFormat="1">
      <c r="A149" s="63"/>
      <c r="B149" s="63"/>
      <c r="C149" s="77"/>
      <c r="D149" s="77"/>
      <c r="E149" s="77"/>
      <c r="F149" s="77"/>
      <c r="G149" s="77"/>
      <c r="H149" s="77"/>
      <c r="I149" s="77"/>
      <c r="J149" s="81"/>
      <c r="K149" s="77"/>
      <c r="L149" s="62"/>
    </row>
    <row r="150" spans="1:12" s="54" customFormat="1">
      <c r="A150" s="63"/>
      <c r="B150" s="63"/>
      <c r="C150" s="77"/>
      <c r="D150" s="77"/>
      <c r="E150" s="77"/>
      <c r="F150" s="77"/>
      <c r="G150" s="77"/>
      <c r="H150" s="77"/>
      <c r="I150" s="77"/>
      <c r="J150" s="81"/>
      <c r="K150" s="77"/>
      <c r="L150" s="62"/>
    </row>
    <row r="151" spans="1:12" s="54" customFormat="1">
      <c r="A151" s="63"/>
      <c r="B151" s="63"/>
      <c r="C151" s="77"/>
      <c r="D151" s="77"/>
      <c r="E151" s="77"/>
      <c r="F151" s="77"/>
      <c r="G151" s="77"/>
      <c r="H151" s="77"/>
      <c r="I151" s="77"/>
      <c r="J151" s="81"/>
      <c r="K151" s="77"/>
      <c r="L151" s="62"/>
    </row>
    <row r="152" spans="1:12" s="54" customFormat="1">
      <c r="A152" s="63"/>
      <c r="B152" s="63"/>
      <c r="C152" s="77"/>
      <c r="D152" s="77"/>
      <c r="E152" s="77"/>
      <c r="F152" s="77"/>
      <c r="G152" s="77"/>
      <c r="H152" s="77"/>
      <c r="I152" s="77"/>
      <c r="J152" s="81"/>
      <c r="K152" s="77"/>
      <c r="L152" s="62"/>
    </row>
    <row r="153" spans="1:12" s="54" customFormat="1">
      <c r="A153" s="63"/>
      <c r="B153" s="63"/>
      <c r="C153" s="77"/>
      <c r="D153" s="77"/>
      <c r="E153" s="77"/>
      <c r="F153" s="77"/>
      <c r="G153" s="77"/>
      <c r="H153" s="77"/>
      <c r="I153" s="77"/>
      <c r="J153" s="81"/>
      <c r="K153" s="77"/>
      <c r="L153" s="62"/>
    </row>
    <row r="154" spans="1:12" s="54" customFormat="1">
      <c r="A154" s="63"/>
      <c r="B154" s="63"/>
      <c r="C154" s="77"/>
      <c r="D154" s="77"/>
      <c r="E154" s="77"/>
      <c r="F154" s="77"/>
      <c r="G154" s="77"/>
      <c r="H154" s="77"/>
      <c r="I154" s="77"/>
      <c r="J154" s="81"/>
      <c r="K154" s="77"/>
      <c r="L154" s="62"/>
    </row>
    <row r="155" spans="1:12" s="54" customFormat="1">
      <c r="A155" s="63"/>
      <c r="B155" s="63"/>
      <c r="C155" s="77"/>
      <c r="D155" s="77"/>
      <c r="E155" s="77"/>
      <c r="F155" s="77"/>
      <c r="G155" s="77"/>
      <c r="H155" s="77"/>
      <c r="I155" s="77"/>
      <c r="J155" s="81"/>
      <c r="K155" s="77"/>
      <c r="L155" s="62"/>
    </row>
    <row r="156" spans="1:12" s="54" customFormat="1">
      <c r="A156" s="63"/>
      <c r="B156" s="63"/>
      <c r="C156" s="77"/>
      <c r="D156" s="77"/>
      <c r="E156" s="77"/>
      <c r="F156" s="77"/>
      <c r="G156" s="77"/>
      <c r="H156" s="77"/>
      <c r="I156" s="77"/>
      <c r="J156" s="81"/>
      <c r="K156" s="77"/>
      <c r="L156" s="62"/>
    </row>
    <row r="157" spans="1:12" s="54" customFormat="1">
      <c r="A157" s="63"/>
      <c r="B157" s="63"/>
      <c r="C157" s="77"/>
      <c r="D157" s="77"/>
      <c r="E157" s="77"/>
      <c r="F157" s="77"/>
      <c r="G157" s="77"/>
      <c r="H157" s="77"/>
      <c r="I157" s="77"/>
      <c r="J157" s="81"/>
      <c r="K157" s="77"/>
      <c r="L157" s="62"/>
    </row>
    <row r="158" spans="1:12" s="54" customFormat="1">
      <c r="A158" s="63"/>
      <c r="B158" s="63"/>
      <c r="C158" s="77"/>
      <c r="D158" s="77"/>
      <c r="E158" s="77"/>
      <c r="F158" s="77"/>
      <c r="G158" s="77"/>
      <c r="H158" s="77"/>
      <c r="I158" s="77"/>
      <c r="J158" s="81"/>
      <c r="K158" s="77"/>
      <c r="L158" s="62"/>
    </row>
    <row r="159" spans="1:12" s="54" customFormat="1">
      <c r="A159" s="63"/>
      <c r="B159" s="63"/>
      <c r="C159" s="77"/>
      <c r="D159" s="77"/>
      <c r="E159" s="77"/>
      <c r="F159" s="77"/>
      <c r="G159" s="77"/>
      <c r="H159" s="77"/>
      <c r="I159" s="77"/>
      <c r="J159" s="81"/>
      <c r="K159" s="77"/>
      <c r="L159" s="62"/>
    </row>
    <row r="160" spans="1:12" s="54" customFormat="1">
      <c r="A160" s="63"/>
      <c r="B160" s="63"/>
      <c r="C160" s="77"/>
      <c r="D160" s="77"/>
      <c r="E160" s="77"/>
      <c r="F160" s="77"/>
      <c r="G160" s="77"/>
      <c r="H160" s="77"/>
      <c r="I160" s="77"/>
      <c r="J160" s="81"/>
      <c r="K160" s="77"/>
      <c r="L160" s="62"/>
    </row>
    <row r="161" spans="1:12" s="54" customFormat="1">
      <c r="A161" s="63"/>
      <c r="B161" s="63"/>
      <c r="C161" s="77"/>
      <c r="D161" s="77"/>
      <c r="E161" s="77"/>
      <c r="F161" s="77"/>
      <c r="G161" s="77"/>
      <c r="H161" s="77"/>
      <c r="I161" s="77"/>
      <c r="J161" s="81"/>
      <c r="K161" s="77"/>
      <c r="L161" s="62"/>
    </row>
    <row r="162" spans="1:12" s="54" customFormat="1">
      <c r="A162" s="63"/>
      <c r="B162" s="63"/>
      <c r="C162" s="77"/>
      <c r="D162" s="77"/>
      <c r="E162" s="77"/>
      <c r="F162" s="77"/>
      <c r="G162" s="77"/>
      <c r="H162" s="77"/>
      <c r="I162" s="77"/>
      <c r="J162" s="81"/>
      <c r="K162" s="77"/>
      <c r="L162" s="62"/>
    </row>
    <row r="163" spans="1:12" s="54" customFormat="1">
      <c r="A163" s="63"/>
      <c r="B163" s="63"/>
      <c r="C163" s="77"/>
      <c r="D163" s="77"/>
      <c r="E163" s="77"/>
      <c r="F163" s="77"/>
      <c r="G163" s="77"/>
      <c r="H163" s="77"/>
      <c r="I163" s="77"/>
      <c r="J163" s="81"/>
      <c r="K163" s="77"/>
      <c r="L163" s="62"/>
    </row>
    <row r="164" spans="1:12" s="54" customFormat="1">
      <c r="A164" s="63"/>
      <c r="B164" s="63"/>
      <c r="C164" s="77"/>
      <c r="D164" s="77"/>
      <c r="E164" s="77"/>
      <c r="F164" s="77"/>
      <c r="G164" s="77"/>
      <c r="H164" s="77"/>
      <c r="I164" s="77"/>
      <c r="J164" s="81"/>
      <c r="K164" s="77"/>
      <c r="L164" s="62"/>
    </row>
    <row r="165" spans="1:12" s="54" customFormat="1">
      <c r="A165" s="63"/>
      <c r="B165" s="63"/>
      <c r="C165" s="77"/>
      <c r="D165" s="77"/>
      <c r="E165" s="77"/>
      <c r="F165" s="77"/>
      <c r="G165" s="77"/>
      <c r="H165" s="77"/>
      <c r="I165" s="77"/>
      <c r="J165" s="81"/>
      <c r="K165" s="77"/>
      <c r="L165" s="62"/>
    </row>
    <row r="166" spans="1:12" s="54" customFormat="1">
      <c r="A166" s="63"/>
      <c r="B166" s="63"/>
      <c r="C166" s="77"/>
      <c r="D166" s="77"/>
      <c r="E166" s="77"/>
      <c r="F166" s="77"/>
      <c r="G166" s="77"/>
      <c r="H166" s="77"/>
      <c r="I166" s="77"/>
      <c r="J166" s="81"/>
      <c r="K166" s="77"/>
      <c r="L166" s="62"/>
    </row>
    <row r="167" spans="1:12" s="54" customFormat="1">
      <c r="A167" s="63"/>
      <c r="B167" s="63"/>
      <c r="C167" s="77"/>
      <c r="D167" s="77"/>
      <c r="E167" s="77"/>
      <c r="F167" s="77"/>
      <c r="G167" s="77"/>
      <c r="H167" s="77"/>
      <c r="I167" s="77"/>
      <c r="J167" s="81"/>
      <c r="K167" s="77"/>
      <c r="L167" s="62"/>
    </row>
    <row r="168" spans="1:12" s="54" customFormat="1">
      <c r="A168" s="63"/>
      <c r="B168" s="63"/>
      <c r="C168" s="77"/>
      <c r="D168" s="77"/>
      <c r="E168" s="77"/>
      <c r="F168" s="77"/>
      <c r="G168" s="77"/>
      <c r="H168" s="77"/>
      <c r="I168" s="77"/>
      <c r="J168" s="81"/>
      <c r="K168" s="77"/>
      <c r="L168" s="62"/>
    </row>
    <row r="169" spans="1:12" s="54" customFormat="1">
      <c r="A169" s="63"/>
      <c r="B169" s="63"/>
      <c r="C169" s="77"/>
      <c r="D169" s="77"/>
      <c r="E169" s="77"/>
      <c r="F169" s="77"/>
      <c r="G169" s="77"/>
      <c r="H169" s="77"/>
      <c r="I169" s="77"/>
      <c r="J169" s="81"/>
      <c r="K169" s="77"/>
      <c r="L169" s="62"/>
    </row>
    <row r="170" spans="1:12" s="54" customFormat="1">
      <c r="A170" s="63"/>
      <c r="B170" s="63"/>
      <c r="C170" s="77"/>
      <c r="D170" s="77"/>
      <c r="E170" s="77"/>
      <c r="F170" s="77"/>
      <c r="G170" s="77"/>
      <c r="H170" s="77"/>
      <c r="I170" s="77"/>
      <c r="J170" s="81"/>
      <c r="K170" s="77"/>
      <c r="L170" s="62"/>
    </row>
    <row r="171" spans="1:12" s="54" customFormat="1">
      <c r="A171" s="63"/>
      <c r="B171" s="63"/>
      <c r="C171" s="77"/>
      <c r="D171" s="77"/>
      <c r="E171" s="77"/>
      <c r="F171" s="77"/>
      <c r="G171" s="77"/>
      <c r="H171" s="77"/>
      <c r="I171" s="77"/>
      <c r="J171" s="81"/>
      <c r="K171" s="77"/>
      <c r="L171" s="62"/>
    </row>
    <row r="172" spans="1:12" s="54" customFormat="1">
      <c r="A172" s="63"/>
      <c r="B172" s="63"/>
      <c r="C172" s="77"/>
      <c r="D172" s="77"/>
      <c r="E172" s="77"/>
      <c r="F172" s="77"/>
      <c r="G172" s="77"/>
      <c r="H172" s="77"/>
      <c r="I172" s="77"/>
      <c r="J172" s="81"/>
      <c r="K172" s="77"/>
      <c r="L172" s="62"/>
    </row>
    <row r="173" spans="1:12" s="54" customFormat="1">
      <c r="A173" s="63"/>
      <c r="B173" s="63"/>
      <c r="C173" s="77"/>
      <c r="D173" s="77"/>
      <c r="E173" s="77"/>
      <c r="F173" s="77"/>
      <c r="G173" s="77"/>
      <c r="H173" s="77"/>
      <c r="I173" s="77"/>
      <c r="J173" s="81"/>
      <c r="K173" s="77"/>
      <c r="L173" s="62"/>
    </row>
    <row r="174" spans="1:12" s="54" customFormat="1">
      <c r="A174" s="63"/>
      <c r="B174" s="63"/>
      <c r="C174" s="77"/>
      <c r="D174" s="77"/>
      <c r="E174" s="77"/>
      <c r="F174" s="77"/>
      <c r="G174" s="77"/>
      <c r="H174" s="77"/>
      <c r="I174" s="77"/>
      <c r="J174" s="81"/>
      <c r="K174" s="77"/>
      <c r="L174" s="62"/>
    </row>
    <row r="175" spans="1:12" s="54" customFormat="1">
      <c r="A175" s="63"/>
      <c r="B175" s="63"/>
      <c r="C175" s="77"/>
      <c r="D175" s="77"/>
      <c r="E175" s="77"/>
      <c r="F175" s="77"/>
      <c r="G175" s="77"/>
      <c r="H175" s="77"/>
      <c r="I175" s="77"/>
      <c r="J175" s="81"/>
      <c r="K175" s="77"/>
      <c r="L175" s="62"/>
    </row>
    <row r="176" spans="1:12" s="54" customFormat="1">
      <c r="A176" s="63"/>
      <c r="B176" s="63"/>
      <c r="C176" s="77"/>
      <c r="D176" s="77"/>
      <c r="E176" s="77"/>
      <c r="F176" s="77"/>
      <c r="G176" s="77"/>
      <c r="H176" s="77"/>
      <c r="I176" s="77"/>
      <c r="J176" s="81"/>
      <c r="K176" s="77"/>
      <c r="L176" s="62"/>
    </row>
    <row r="177" spans="1:12" s="54" customFormat="1">
      <c r="A177" s="63"/>
      <c r="B177" s="63"/>
      <c r="C177" s="77"/>
      <c r="D177" s="77"/>
      <c r="E177" s="77"/>
      <c r="F177" s="77"/>
      <c r="G177" s="77"/>
      <c r="H177" s="77"/>
      <c r="I177" s="77"/>
      <c r="J177" s="81"/>
      <c r="K177" s="77"/>
      <c r="L177" s="62"/>
    </row>
    <row r="178" spans="1:12" s="54" customFormat="1">
      <c r="A178" s="63"/>
      <c r="B178" s="63"/>
      <c r="C178" s="77"/>
      <c r="D178" s="77"/>
      <c r="E178" s="77"/>
      <c r="F178" s="77"/>
      <c r="G178" s="77"/>
      <c r="H178" s="77"/>
      <c r="I178" s="77"/>
      <c r="J178" s="81"/>
      <c r="K178" s="77"/>
      <c r="L178" s="62"/>
    </row>
    <row r="179" spans="1:12" s="54" customFormat="1">
      <c r="A179" s="63"/>
      <c r="B179" s="63"/>
      <c r="C179" s="77"/>
      <c r="D179" s="77"/>
      <c r="E179" s="77"/>
      <c r="F179" s="77"/>
      <c r="G179" s="77"/>
      <c r="H179" s="77"/>
      <c r="I179" s="77"/>
      <c r="J179" s="81"/>
      <c r="K179" s="77"/>
      <c r="L179" s="62"/>
    </row>
    <row r="180" spans="1:12" s="54" customFormat="1">
      <c r="A180" s="63"/>
      <c r="B180" s="63"/>
      <c r="C180" s="77"/>
      <c r="D180" s="77"/>
      <c r="E180" s="77"/>
      <c r="F180" s="77"/>
      <c r="G180" s="77"/>
      <c r="H180" s="77"/>
      <c r="I180" s="77"/>
      <c r="J180" s="81"/>
      <c r="K180" s="77"/>
      <c r="L180" s="62"/>
    </row>
    <row r="181" spans="1:12" s="54" customFormat="1">
      <c r="A181" s="63"/>
      <c r="B181" s="63"/>
      <c r="C181" s="77"/>
      <c r="D181" s="77"/>
      <c r="E181" s="77"/>
      <c r="F181" s="77"/>
      <c r="G181" s="77"/>
      <c r="H181" s="77"/>
      <c r="I181" s="77"/>
      <c r="J181" s="81"/>
      <c r="K181" s="77"/>
      <c r="L181" s="62"/>
    </row>
    <row r="182" spans="1:12" s="54" customFormat="1">
      <c r="A182" s="63"/>
      <c r="B182" s="63"/>
      <c r="C182" s="77"/>
      <c r="D182" s="77"/>
      <c r="E182" s="77"/>
      <c r="F182" s="77"/>
      <c r="G182" s="77"/>
      <c r="H182" s="77"/>
      <c r="I182" s="77"/>
      <c r="J182" s="81"/>
      <c r="K182" s="77"/>
      <c r="L182" s="62"/>
    </row>
    <row r="183" spans="1:12" s="54" customFormat="1">
      <c r="A183" s="63"/>
      <c r="B183" s="63"/>
      <c r="C183" s="77"/>
      <c r="D183" s="77"/>
      <c r="E183" s="77"/>
      <c r="F183" s="77"/>
      <c r="G183" s="77"/>
      <c r="H183" s="77"/>
      <c r="I183" s="77"/>
      <c r="J183" s="81"/>
      <c r="K183" s="77"/>
      <c r="L183" s="62"/>
    </row>
    <row r="184" spans="1:12" s="54" customFormat="1">
      <c r="A184" s="63"/>
      <c r="B184" s="63"/>
      <c r="C184" s="77"/>
      <c r="D184" s="77"/>
      <c r="E184" s="77"/>
      <c r="F184" s="77"/>
      <c r="G184" s="77"/>
      <c r="H184" s="77"/>
      <c r="I184" s="77"/>
      <c r="J184" s="81"/>
      <c r="K184" s="77"/>
      <c r="L184" s="62"/>
    </row>
    <row r="185" spans="1:12" s="54" customFormat="1">
      <c r="A185" s="63"/>
      <c r="B185" s="63"/>
      <c r="C185" s="77"/>
      <c r="D185" s="77"/>
      <c r="E185" s="77"/>
      <c r="F185" s="77"/>
      <c r="G185" s="77"/>
      <c r="H185" s="77"/>
      <c r="I185" s="77"/>
      <c r="J185" s="81"/>
      <c r="K185" s="77"/>
      <c r="L185" s="62"/>
    </row>
    <row r="186" spans="1:12" s="54" customFormat="1">
      <c r="A186" s="63"/>
      <c r="B186" s="63"/>
      <c r="C186" s="77"/>
      <c r="D186" s="77"/>
      <c r="E186" s="77"/>
      <c r="F186" s="77"/>
      <c r="G186" s="77"/>
      <c r="H186" s="77"/>
      <c r="I186" s="77"/>
      <c r="J186" s="81"/>
      <c r="K186" s="77"/>
      <c r="L186" s="62"/>
    </row>
    <row r="187" spans="1:12" s="54" customFormat="1">
      <c r="A187" s="63"/>
      <c r="B187" s="63"/>
      <c r="C187" s="77"/>
      <c r="D187" s="77"/>
      <c r="E187" s="77"/>
      <c r="F187" s="77"/>
      <c r="G187" s="77"/>
      <c r="H187" s="77"/>
      <c r="I187" s="77"/>
      <c r="J187" s="81"/>
      <c r="K187" s="77"/>
      <c r="L187" s="62"/>
    </row>
    <row r="188" spans="1:12" s="54" customFormat="1">
      <c r="A188" s="63"/>
      <c r="B188" s="63"/>
      <c r="C188" s="77"/>
      <c r="D188" s="77"/>
      <c r="E188" s="77"/>
      <c r="F188" s="77"/>
      <c r="G188" s="77"/>
      <c r="H188" s="77"/>
      <c r="I188" s="77"/>
      <c r="J188" s="81"/>
      <c r="K188" s="77"/>
      <c r="L188" s="62"/>
    </row>
    <row r="189" spans="1:12" s="54" customFormat="1">
      <c r="A189" s="63"/>
      <c r="B189" s="63"/>
      <c r="C189" s="77"/>
      <c r="D189" s="77"/>
      <c r="E189" s="77"/>
      <c r="F189" s="77"/>
      <c r="G189" s="77"/>
      <c r="H189" s="77"/>
      <c r="I189" s="77"/>
      <c r="J189" s="81"/>
      <c r="K189" s="77"/>
      <c r="L189" s="62"/>
    </row>
    <row r="190" spans="1:12" s="54" customFormat="1">
      <c r="A190" s="63"/>
      <c r="B190" s="63"/>
      <c r="C190" s="77"/>
      <c r="D190" s="77"/>
      <c r="E190" s="77"/>
      <c r="F190" s="77"/>
      <c r="G190" s="77"/>
      <c r="H190" s="77"/>
      <c r="I190" s="77"/>
      <c r="J190" s="81"/>
      <c r="K190" s="77"/>
      <c r="L190" s="62"/>
    </row>
    <row r="191" spans="1:12" s="54" customFormat="1">
      <c r="A191" s="63"/>
      <c r="B191" s="63"/>
      <c r="C191" s="77"/>
      <c r="D191" s="77"/>
      <c r="E191" s="77"/>
      <c r="F191" s="77"/>
      <c r="G191" s="77"/>
      <c r="H191" s="77"/>
      <c r="I191" s="77"/>
      <c r="J191" s="81"/>
      <c r="K191" s="77"/>
      <c r="L191" s="62"/>
    </row>
    <row r="192" spans="1:12" s="54" customFormat="1">
      <c r="A192" s="63"/>
      <c r="B192" s="63"/>
      <c r="C192" s="77"/>
      <c r="D192" s="77"/>
      <c r="E192" s="77"/>
      <c r="F192" s="77"/>
      <c r="G192" s="77"/>
      <c r="H192" s="77"/>
      <c r="I192" s="77"/>
      <c r="J192" s="81"/>
      <c r="K192" s="77"/>
      <c r="L192" s="62"/>
    </row>
    <row r="193" spans="1:12" s="54" customFormat="1">
      <c r="A193" s="63"/>
      <c r="B193" s="63"/>
      <c r="C193" s="77"/>
      <c r="D193" s="77"/>
      <c r="E193" s="77"/>
      <c r="F193" s="77"/>
      <c r="G193" s="77"/>
      <c r="H193" s="77"/>
      <c r="I193" s="77"/>
      <c r="J193" s="81"/>
      <c r="K193" s="77"/>
      <c r="L193" s="62"/>
    </row>
    <row r="194" spans="1:12" s="54" customFormat="1">
      <c r="A194" s="63"/>
      <c r="B194" s="63"/>
      <c r="C194" s="77"/>
      <c r="D194" s="77"/>
      <c r="E194" s="77"/>
      <c r="F194" s="77"/>
      <c r="G194" s="77"/>
      <c r="H194" s="77"/>
      <c r="I194" s="77"/>
      <c r="J194" s="81"/>
      <c r="K194" s="77"/>
      <c r="L194" s="62"/>
    </row>
    <row r="195" spans="1:12" s="54" customFormat="1">
      <c r="A195" s="63"/>
      <c r="B195" s="63"/>
      <c r="C195" s="77"/>
      <c r="D195" s="77"/>
      <c r="E195" s="77"/>
      <c r="F195" s="77"/>
      <c r="G195" s="77"/>
      <c r="H195" s="77"/>
      <c r="I195" s="77"/>
      <c r="J195" s="81"/>
      <c r="K195" s="77"/>
      <c r="L195" s="62"/>
    </row>
    <row r="196" spans="1:12" s="54" customFormat="1">
      <c r="A196" s="63"/>
      <c r="B196" s="63"/>
      <c r="C196" s="77"/>
      <c r="D196" s="77"/>
      <c r="E196" s="77"/>
      <c r="F196" s="77"/>
      <c r="G196" s="77"/>
      <c r="H196" s="77"/>
      <c r="I196" s="77"/>
      <c r="J196" s="81"/>
      <c r="K196" s="77"/>
      <c r="L196" s="62"/>
    </row>
    <row r="197" spans="1:12" s="54" customFormat="1">
      <c r="A197" s="63"/>
      <c r="B197" s="63"/>
      <c r="C197" s="77"/>
      <c r="D197" s="77"/>
      <c r="E197" s="77"/>
      <c r="F197" s="77"/>
      <c r="G197" s="77"/>
      <c r="H197" s="77"/>
      <c r="I197" s="77"/>
      <c r="J197" s="81"/>
      <c r="K197" s="77"/>
      <c r="L197" s="62"/>
    </row>
    <row r="198" spans="1:12" s="54" customFormat="1">
      <c r="A198" s="63"/>
      <c r="B198" s="63"/>
      <c r="C198" s="77"/>
      <c r="D198" s="77"/>
      <c r="E198" s="77"/>
      <c r="F198" s="77"/>
      <c r="G198" s="77"/>
      <c r="H198" s="77"/>
      <c r="I198" s="77"/>
      <c r="J198" s="81"/>
      <c r="K198" s="77"/>
      <c r="L198" s="62"/>
    </row>
    <row r="199" spans="1:12" s="54" customFormat="1">
      <c r="A199" s="63"/>
      <c r="B199" s="63"/>
      <c r="C199" s="77"/>
      <c r="D199" s="77"/>
      <c r="E199" s="77"/>
      <c r="F199" s="77"/>
      <c r="G199" s="77"/>
      <c r="H199" s="77"/>
      <c r="I199" s="77"/>
      <c r="J199" s="81"/>
      <c r="K199" s="77"/>
      <c r="L199" s="62"/>
    </row>
    <row r="200" spans="1:12" s="54" customFormat="1">
      <c r="A200" s="63"/>
      <c r="B200" s="63"/>
      <c r="C200" s="77"/>
      <c r="D200" s="77"/>
      <c r="E200" s="77"/>
      <c r="F200" s="77"/>
      <c r="G200" s="77"/>
      <c r="H200" s="77"/>
      <c r="I200" s="77"/>
      <c r="J200" s="81"/>
      <c r="K200" s="77"/>
      <c r="L200" s="62"/>
    </row>
    <row r="201" spans="1:12" s="54" customFormat="1">
      <c r="A201" s="63"/>
      <c r="B201" s="63"/>
      <c r="C201" s="77"/>
      <c r="D201" s="77"/>
      <c r="E201" s="77"/>
      <c r="F201" s="77"/>
      <c r="G201" s="77"/>
      <c r="H201" s="77"/>
      <c r="I201" s="77"/>
      <c r="J201" s="81"/>
      <c r="K201" s="77"/>
      <c r="L201" s="62"/>
    </row>
    <row r="202" spans="1:12" s="54" customFormat="1">
      <c r="A202" s="63"/>
      <c r="B202" s="63"/>
      <c r="C202" s="77"/>
      <c r="D202" s="77"/>
      <c r="E202" s="77"/>
      <c r="F202" s="77"/>
      <c r="G202" s="77"/>
      <c r="H202" s="77"/>
      <c r="I202" s="77"/>
      <c r="J202" s="81"/>
      <c r="K202" s="77"/>
      <c r="L202" s="62"/>
    </row>
    <row r="203" spans="1:12" s="54" customFormat="1">
      <c r="A203" s="63"/>
      <c r="B203" s="63"/>
      <c r="C203" s="77"/>
      <c r="D203" s="77"/>
      <c r="E203" s="77"/>
      <c r="F203" s="77"/>
      <c r="G203" s="77"/>
      <c r="H203" s="77"/>
      <c r="I203" s="77"/>
      <c r="J203" s="81"/>
      <c r="K203" s="77"/>
      <c r="L203" s="62"/>
    </row>
    <row r="204" spans="1:12" s="54" customFormat="1">
      <c r="A204" s="63"/>
      <c r="B204" s="63"/>
      <c r="C204" s="77"/>
      <c r="D204" s="77"/>
      <c r="E204" s="77"/>
      <c r="F204" s="77"/>
      <c r="G204" s="77"/>
      <c r="H204" s="77"/>
      <c r="I204" s="77"/>
      <c r="J204" s="81"/>
      <c r="K204" s="77"/>
      <c r="L204" s="62"/>
    </row>
    <row r="205" spans="1:12" s="54" customFormat="1">
      <c r="A205" s="63"/>
      <c r="B205" s="63"/>
      <c r="C205" s="77"/>
      <c r="D205" s="77"/>
      <c r="E205" s="77"/>
      <c r="F205" s="77"/>
      <c r="G205" s="77"/>
      <c r="H205" s="77"/>
      <c r="I205" s="77"/>
      <c r="J205" s="81"/>
      <c r="K205" s="77"/>
      <c r="L205" s="62"/>
    </row>
    <row r="206" spans="1:12" s="54" customFormat="1">
      <c r="A206" s="63"/>
      <c r="B206" s="63"/>
      <c r="C206" s="77"/>
      <c r="D206" s="77"/>
      <c r="E206" s="77"/>
      <c r="F206" s="77"/>
      <c r="G206" s="77"/>
      <c r="H206" s="77"/>
      <c r="I206" s="77"/>
      <c r="J206" s="81"/>
      <c r="K206" s="77"/>
      <c r="L206" s="62"/>
    </row>
    <row r="207" spans="1:12" s="54" customFormat="1">
      <c r="A207" s="63"/>
      <c r="B207" s="63"/>
      <c r="C207" s="77"/>
      <c r="D207" s="77"/>
      <c r="E207" s="77"/>
      <c r="F207" s="77"/>
      <c r="G207" s="77"/>
      <c r="H207" s="77"/>
      <c r="I207" s="77"/>
      <c r="J207" s="81"/>
      <c r="K207" s="77"/>
      <c r="L207" s="62"/>
    </row>
    <row r="208" spans="1:12" s="54" customFormat="1">
      <c r="A208" s="63"/>
      <c r="B208" s="63"/>
      <c r="C208" s="77"/>
      <c r="D208" s="77"/>
      <c r="E208" s="77"/>
      <c r="F208" s="77"/>
      <c r="G208" s="77"/>
      <c r="H208" s="77"/>
      <c r="I208" s="77"/>
      <c r="J208" s="81"/>
      <c r="K208" s="77"/>
      <c r="L208" s="62"/>
    </row>
    <row r="209" spans="1:12" s="54" customFormat="1">
      <c r="A209" s="63"/>
      <c r="B209" s="63"/>
      <c r="C209" s="77"/>
      <c r="D209" s="77"/>
      <c r="E209" s="77"/>
      <c r="F209" s="77"/>
      <c r="G209" s="77"/>
      <c r="H209" s="77"/>
      <c r="I209" s="77"/>
      <c r="J209" s="81"/>
      <c r="K209" s="77"/>
      <c r="L209" s="62"/>
    </row>
    <row r="210" spans="1:12" s="54" customFormat="1">
      <c r="A210" s="63"/>
      <c r="B210" s="63"/>
      <c r="C210" s="77"/>
      <c r="D210" s="77"/>
      <c r="E210" s="77"/>
      <c r="F210" s="77"/>
      <c r="G210" s="77"/>
      <c r="H210" s="77"/>
      <c r="I210" s="77"/>
      <c r="J210" s="81"/>
      <c r="K210" s="77"/>
      <c r="L210" s="62"/>
    </row>
    <row r="211" spans="1:12" s="54" customFormat="1">
      <c r="A211" s="63"/>
      <c r="B211" s="63"/>
      <c r="C211" s="77"/>
      <c r="D211" s="77"/>
      <c r="E211" s="77"/>
      <c r="F211" s="77"/>
      <c r="G211" s="77"/>
      <c r="H211" s="77"/>
      <c r="I211" s="77"/>
      <c r="J211" s="81"/>
      <c r="K211" s="77"/>
      <c r="L211" s="62"/>
    </row>
    <row r="212" spans="1:12" s="54" customFormat="1">
      <c r="A212" s="63"/>
      <c r="B212" s="63"/>
      <c r="C212" s="77"/>
      <c r="D212" s="77"/>
      <c r="E212" s="77"/>
      <c r="F212" s="77"/>
      <c r="G212" s="77"/>
      <c r="H212" s="77"/>
      <c r="I212" s="77"/>
      <c r="J212" s="81"/>
      <c r="K212" s="77"/>
      <c r="L212" s="62"/>
    </row>
    <row r="213" spans="1:12" s="54" customFormat="1">
      <c r="A213" s="63"/>
      <c r="B213" s="63"/>
      <c r="C213" s="77"/>
      <c r="D213" s="77"/>
      <c r="E213" s="77"/>
      <c r="F213" s="77"/>
      <c r="G213" s="77"/>
      <c r="H213" s="77"/>
      <c r="I213" s="77"/>
      <c r="J213" s="81"/>
      <c r="K213" s="77"/>
      <c r="L213" s="62"/>
    </row>
    <row r="214" spans="1:12" s="54" customFormat="1">
      <c r="A214" s="63"/>
      <c r="B214" s="63"/>
      <c r="C214" s="77"/>
      <c r="D214" s="77"/>
      <c r="E214" s="77"/>
      <c r="F214" s="77"/>
      <c r="G214" s="77"/>
      <c r="H214" s="77"/>
      <c r="I214" s="77"/>
      <c r="J214" s="81"/>
      <c r="K214" s="77"/>
      <c r="L214" s="62"/>
    </row>
    <row r="215" spans="1:12" s="54" customFormat="1">
      <c r="A215" s="63"/>
      <c r="B215" s="63"/>
      <c r="C215" s="77"/>
      <c r="D215" s="77"/>
      <c r="E215" s="77"/>
      <c r="F215" s="77"/>
      <c r="G215" s="77"/>
      <c r="H215" s="77"/>
      <c r="I215" s="77"/>
      <c r="J215" s="81"/>
      <c r="K215" s="77"/>
      <c r="L215" s="62"/>
    </row>
    <row r="216" spans="1:12" s="54" customFormat="1">
      <c r="A216" s="63"/>
      <c r="B216" s="63"/>
      <c r="C216" s="77"/>
      <c r="D216" s="77"/>
      <c r="E216" s="77"/>
      <c r="F216" s="77"/>
      <c r="G216" s="77"/>
      <c r="H216" s="77"/>
      <c r="I216" s="77"/>
      <c r="J216" s="81"/>
      <c r="K216" s="77"/>
      <c r="L216" s="62"/>
    </row>
    <row r="217" spans="1:12" s="54" customFormat="1">
      <c r="A217" s="63"/>
      <c r="B217" s="63"/>
      <c r="C217" s="77"/>
      <c r="D217" s="77"/>
      <c r="E217" s="77"/>
      <c r="F217" s="77"/>
      <c r="G217" s="77"/>
      <c r="H217" s="77"/>
      <c r="I217" s="77"/>
      <c r="J217" s="81"/>
      <c r="K217" s="77"/>
      <c r="L217" s="62"/>
    </row>
    <row r="218" spans="1:12" s="54" customFormat="1">
      <c r="A218" s="63"/>
      <c r="B218" s="63"/>
      <c r="C218" s="77"/>
      <c r="D218" s="77"/>
      <c r="E218" s="77"/>
      <c r="F218" s="77"/>
      <c r="G218" s="77"/>
      <c r="H218" s="77"/>
      <c r="I218" s="77"/>
      <c r="J218" s="81"/>
      <c r="K218" s="77"/>
      <c r="L218" s="62"/>
    </row>
    <row r="219" spans="1:12" s="54" customFormat="1">
      <c r="A219" s="63"/>
      <c r="B219" s="63"/>
      <c r="C219" s="77"/>
      <c r="D219" s="77"/>
      <c r="E219" s="77"/>
      <c r="F219" s="77"/>
      <c r="G219" s="77"/>
      <c r="H219" s="77"/>
      <c r="I219" s="77"/>
      <c r="J219" s="81"/>
      <c r="K219" s="77"/>
      <c r="L219" s="62"/>
    </row>
    <row r="220" spans="1:12" s="54" customFormat="1">
      <c r="A220" s="63"/>
      <c r="B220" s="63"/>
      <c r="C220" s="77"/>
      <c r="D220" s="77"/>
      <c r="E220" s="77"/>
      <c r="F220" s="77"/>
      <c r="G220" s="77"/>
      <c r="H220" s="77"/>
      <c r="I220" s="77"/>
      <c r="J220" s="81"/>
      <c r="K220" s="77"/>
      <c r="L220" s="62"/>
    </row>
    <row r="221" spans="1:12" s="54" customFormat="1">
      <c r="A221" s="63"/>
      <c r="B221" s="63"/>
      <c r="C221" s="77"/>
      <c r="D221" s="77"/>
      <c r="E221" s="77"/>
      <c r="F221" s="77"/>
      <c r="G221" s="77"/>
      <c r="H221" s="77"/>
      <c r="I221" s="77"/>
      <c r="J221" s="81"/>
      <c r="K221" s="77"/>
      <c r="L221" s="62"/>
    </row>
    <row r="222" spans="1:12" s="54" customFormat="1">
      <c r="A222" s="63"/>
      <c r="B222" s="63"/>
      <c r="C222" s="77"/>
      <c r="D222" s="77"/>
      <c r="E222" s="77"/>
      <c r="F222" s="77"/>
      <c r="G222" s="77"/>
      <c r="H222" s="77"/>
      <c r="I222" s="77"/>
      <c r="J222" s="81"/>
      <c r="K222" s="77"/>
      <c r="L222" s="62"/>
    </row>
    <row r="223" spans="1:12" s="54" customFormat="1">
      <c r="A223" s="63"/>
      <c r="B223" s="63"/>
      <c r="C223" s="77"/>
      <c r="D223" s="77"/>
      <c r="E223" s="77"/>
      <c r="F223" s="77"/>
      <c r="G223" s="77"/>
      <c r="H223" s="77"/>
      <c r="I223" s="77"/>
      <c r="J223" s="81"/>
      <c r="K223" s="77"/>
      <c r="L223" s="62"/>
    </row>
    <row r="224" spans="1:12" s="54" customFormat="1">
      <c r="A224" s="63"/>
      <c r="B224" s="63"/>
      <c r="C224" s="77"/>
      <c r="D224" s="77"/>
      <c r="E224" s="77"/>
      <c r="F224" s="77"/>
      <c r="G224" s="77"/>
      <c r="H224" s="77"/>
      <c r="I224" s="77"/>
      <c r="J224" s="81"/>
      <c r="K224" s="77"/>
      <c r="L224" s="62"/>
    </row>
    <row r="225" spans="1:12" s="54" customFormat="1">
      <c r="A225" s="63"/>
      <c r="B225" s="63"/>
      <c r="C225" s="77"/>
      <c r="D225" s="77"/>
      <c r="E225" s="77"/>
      <c r="F225" s="77"/>
      <c r="G225" s="77"/>
      <c r="H225" s="77"/>
      <c r="I225" s="77"/>
      <c r="J225" s="81"/>
      <c r="K225" s="77"/>
      <c r="L225" s="62"/>
    </row>
    <row r="226" spans="1:12" s="54" customFormat="1">
      <c r="A226" s="63"/>
      <c r="B226" s="68"/>
      <c r="C226" s="62"/>
      <c r="D226" s="62"/>
      <c r="E226" s="62"/>
      <c r="F226" s="62"/>
      <c r="G226" s="62"/>
      <c r="H226" s="62"/>
      <c r="I226" s="62"/>
      <c r="J226" s="81"/>
      <c r="K226" s="62"/>
      <c r="L226" s="62"/>
    </row>
    <row r="227" spans="1:12" s="54" customFormat="1">
      <c r="A227" s="63"/>
      <c r="B227" s="68"/>
      <c r="C227" s="62"/>
      <c r="D227" s="62"/>
      <c r="E227" s="62"/>
      <c r="F227" s="62"/>
      <c r="G227" s="62"/>
      <c r="H227" s="62"/>
      <c r="I227" s="62"/>
      <c r="J227" s="81"/>
      <c r="K227" s="62"/>
      <c r="L227" s="62"/>
    </row>
    <row r="228" spans="1:12" s="54" customFormat="1">
      <c r="A228" s="63"/>
      <c r="B228" s="68"/>
      <c r="C228" s="62"/>
      <c r="D228" s="62"/>
      <c r="E228" s="62"/>
      <c r="F228" s="62"/>
      <c r="G228" s="62"/>
      <c r="H228" s="62"/>
      <c r="I228" s="62"/>
      <c r="J228" s="81"/>
      <c r="K228" s="62"/>
      <c r="L228" s="62"/>
    </row>
    <row r="229" spans="1:12" s="54" customFormat="1">
      <c r="A229" s="63"/>
      <c r="B229" s="68"/>
      <c r="C229" s="62"/>
      <c r="D229" s="62"/>
      <c r="E229" s="62"/>
      <c r="F229" s="62"/>
      <c r="G229" s="62"/>
      <c r="H229" s="62"/>
      <c r="I229" s="62"/>
      <c r="J229" s="81"/>
      <c r="K229" s="62"/>
      <c r="L229" s="62"/>
    </row>
    <row r="230" spans="1:12" s="54" customFormat="1">
      <c r="A230" s="63"/>
      <c r="B230" s="68"/>
      <c r="C230" s="62"/>
      <c r="D230" s="62"/>
      <c r="E230" s="62"/>
      <c r="F230" s="62"/>
      <c r="G230" s="62"/>
      <c r="H230" s="62"/>
      <c r="I230" s="62"/>
      <c r="J230" s="81"/>
      <c r="K230" s="62"/>
      <c r="L230" s="62"/>
    </row>
    <row r="231" spans="1:12" s="54" customFormat="1">
      <c r="A231" s="63"/>
      <c r="B231" s="68"/>
      <c r="C231" s="62"/>
      <c r="D231" s="62"/>
      <c r="E231" s="62"/>
      <c r="F231" s="62"/>
      <c r="G231" s="62"/>
      <c r="H231" s="62"/>
      <c r="I231" s="62"/>
      <c r="J231" s="81"/>
      <c r="K231" s="62"/>
      <c r="L231" s="62"/>
    </row>
    <row r="232" spans="1:12" s="54" customFormat="1">
      <c r="A232" s="63"/>
      <c r="B232" s="68"/>
      <c r="C232" s="62"/>
      <c r="D232" s="62"/>
      <c r="E232" s="62"/>
      <c r="F232" s="62"/>
      <c r="G232" s="62"/>
      <c r="H232" s="62"/>
      <c r="I232" s="62"/>
      <c r="J232" s="81"/>
      <c r="K232" s="62"/>
      <c r="L232" s="62"/>
    </row>
    <row r="233" spans="1:12" s="54" customFormat="1">
      <c r="A233" s="63"/>
      <c r="B233" s="68"/>
      <c r="C233" s="62"/>
      <c r="D233" s="62"/>
      <c r="E233" s="62"/>
      <c r="F233" s="62"/>
      <c r="G233" s="62"/>
      <c r="H233" s="62"/>
      <c r="I233" s="62"/>
      <c r="J233" s="81"/>
      <c r="K233" s="62"/>
      <c r="L233" s="62"/>
    </row>
    <row r="234" spans="1:12" s="54" customFormat="1">
      <c r="A234" s="63"/>
      <c r="B234" s="68"/>
      <c r="C234" s="62"/>
      <c r="D234" s="62"/>
      <c r="E234" s="62"/>
      <c r="F234" s="62"/>
      <c r="G234" s="62"/>
      <c r="H234" s="62"/>
      <c r="I234" s="62"/>
      <c r="J234" s="81"/>
      <c r="K234" s="62"/>
      <c r="L234" s="62"/>
    </row>
    <row r="235" spans="1:12" s="54" customFormat="1">
      <c r="A235" s="63"/>
      <c r="B235" s="68"/>
      <c r="C235" s="62"/>
      <c r="D235" s="62"/>
      <c r="E235" s="62"/>
      <c r="F235" s="62"/>
      <c r="G235" s="62"/>
      <c r="H235" s="62"/>
      <c r="I235" s="62"/>
      <c r="J235" s="81"/>
      <c r="K235" s="62"/>
      <c r="L235" s="62"/>
    </row>
    <row r="236" spans="1:12" s="54" customFormat="1">
      <c r="A236" s="63"/>
      <c r="B236" s="68"/>
      <c r="C236" s="62"/>
      <c r="D236" s="62"/>
      <c r="E236" s="62"/>
      <c r="F236" s="62"/>
      <c r="G236" s="62"/>
      <c r="H236" s="62"/>
      <c r="I236" s="62"/>
      <c r="J236" s="81"/>
      <c r="K236" s="62"/>
      <c r="L236" s="62"/>
    </row>
    <row r="237" spans="1:12" s="54" customFormat="1">
      <c r="A237" s="63"/>
      <c r="B237" s="68"/>
      <c r="C237" s="62"/>
      <c r="D237" s="62"/>
      <c r="E237" s="62"/>
      <c r="F237" s="62"/>
      <c r="G237" s="62"/>
      <c r="H237" s="62"/>
      <c r="I237" s="62"/>
      <c r="J237" s="81"/>
      <c r="K237" s="62"/>
      <c r="L237" s="62"/>
    </row>
    <row r="238" spans="1:12" s="54" customFormat="1">
      <c r="A238" s="63"/>
      <c r="B238" s="68"/>
      <c r="C238" s="62"/>
      <c r="D238" s="62"/>
      <c r="E238" s="62"/>
      <c r="F238" s="62"/>
      <c r="G238" s="62"/>
      <c r="H238" s="62"/>
      <c r="I238" s="62"/>
      <c r="J238" s="81"/>
      <c r="K238" s="62"/>
      <c r="L238" s="62"/>
    </row>
    <row r="239" spans="1:12" s="54" customFormat="1">
      <c r="A239" s="63"/>
      <c r="B239" s="68"/>
      <c r="C239" s="62"/>
      <c r="D239" s="62"/>
      <c r="E239" s="62"/>
      <c r="F239" s="62"/>
      <c r="G239" s="62"/>
      <c r="H239" s="62"/>
      <c r="I239" s="62"/>
      <c r="J239" s="81"/>
      <c r="K239" s="62"/>
      <c r="L239" s="62"/>
    </row>
    <row r="240" spans="1:12" s="54" customFormat="1">
      <c r="A240" s="63"/>
      <c r="B240" s="68"/>
      <c r="C240" s="62"/>
      <c r="D240" s="62"/>
      <c r="E240" s="62"/>
      <c r="F240" s="62"/>
      <c r="G240" s="62"/>
      <c r="H240" s="62"/>
      <c r="I240" s="62"/>
      <c r="J240" s="81"/>
      <c r="K240" s="62"/>
      <c r="L240" s="62"/>
    </row>
    <row r="241" spans="1:12" s="54" customFormat="1">
      <c r="A241" s="63"/>
      <c r="B241" s="68"/>
      <c r="C241" s="62"/>
      <c r="D241" s="62"/>
      <c r="E241" s="62"/>
      <c r="F241" s="62"/>
      <c r="G241" s="62"/>
      <c r="H241" s="62"/>
      <c r="I241" s="62"/>
      <c r="J241" s="81"/>
      <c r="K241" s="62"/>
      <c r="L241" s="62"/>
    </row>
    <row r="242" spans="1:12" s="54" customFormat="1">
      <c r="A242" s="63"/>
      <c r="B242" s="68"/>
      <c r="C242" s="62"/>
      <c r="D242" s="62"/>
      <c r="E242" s="62"/>
      <c r="F242" s="62"/>
      <c r="G242" s="62"/>
      <c r="H242" s="62"/>
      <c r="I242" s="62"/>
      <c r="J242" s="81"/>
      <c r="K242" s="62"/>
      <c r="L242" s="62"/>
    </row>
    <row r="243" spans="1:12" s="54" customFormat="1">
      <c r="A243" s="63"/>
      <c r="B243" s="68"/>
      <c r="C243" s="62"/>
      <c r="D243" s="62"/>
      <c r="E243" s="62"/>
      <c r="F243" s="62"/>
      <c r="G243" s="62"/>
      <c r="H243" s="62"/>
      <c r="I243" s="62"/>
      <c r="J243" s="81"/>
      <c r="K243" s="62"/>
      <c r="L243" s="62"/>
    </row>
    <row r="244" spans="1:12" s="54" customFormat="1">
      <c r="A244" s="63"/>
      <c r="B244" s="68"/>
      <c r="C244" s="62"/>
      <c r="D244" s="62"/>
      <c r="E244" s="62"/>
      <c r="F244" s="62"/>
      <c r="G244" s="62"/>
      <c r="H244" s="62"/>
      <c r="I244" s="62"/>
      <c r="J244" s="81"/>
      <c r="K244" s="62"/>
      <c r="L244" s="62"/>
    </row>
    <row r="245" spans="1:12" s="54" customFormat="1">
      <c r="A245" s="55"/>
      <c r="B245" s="65"/>
      <c r="J245" s="66"/>
    </row>
    <row r="246" spans="1:12" s="54" customFormat="1">
      <c r="A246" s="55"/>
      <c r="B246" s="65"/>
      <c r="J246" s="66"/>
    </row>
    <row r="247" spans="1:12" s="54" customFormat="1">
      <c r="A247" s="55"/>
      <c r="B247" s="65"/>
      <c r="J247" s="66"/>
    </row>
    <row r="248" spans="1:12" s="54" customFormat="1">
      <c r="A248" s="55"/>
      <c r="B248" s="65"/>
      <c r="J248" s="66"/>
    </row>
    <row r="249" spans="1:12" s="54" customFormat="1">
      <c r="A249" s="55"/>
      <c r="B249" s="65"/>
      <c r="J249" s="66"/>
    </row>
    <row r="250" spans="1:12" s="54" customFormat="1">
      <c r="A250" s="55"/>
      <c r="B250" s="65"/>
      <c r="J250" s="66"/>
    </row>
    <row r="251" spans="1:12" s="54" customFormat="1">
      <c r="A251" s="55"/>
      <c r="B251" s="65"/>
      <c r="J251" s="66"/>
    </row>
    <row r="252" spans="1:12" s="54" customFormat="1">
      <c r="A252" s="55"/>
      <c r="B252" s="65"/>
      <c r="J252" s="66"/>
    </row>
    <row r="253" spans="1:12" s="54" customFormat="1">
      <c r="A253" s="55"/>
      <c r="B253" s="65"/>
      <c r="J253" s="66"/>
    </row>
    <row r="254" spans="1:12" s="54" customFormat="1">
      <c r="A254" s="55"/>
      <c r="B254" s="65"/>
      <c r="J254" s="66"/>
    </row>
    <row r="255" spans="1:12" s="54" customFormat="1">
      <c r="A255" s="55"/>
      <c r="B255" s="65"/>
      <c r="J255" s="66"/>
    </row>
    <row r="256" spans="1:12" s="54" customFormat="1">
      <c r="A256" s="55"/>
      <c r="B256" s="65"/>
      <c r="J256" s="66"/>
    </row>
    <row r="257" spans="1:10" s="54" customFormat="1">
      <c r="A257" s="55"/>
      <c r="B257" s="65"/>
      <c r="J257" s="66"/>
    </row>
    <row r="258" spans="1:10" s="54" customFormat="1">
      <c r="A258" s="55"/>
      <c r="B258" s="65"/>
      <c r="J258" s="66"/>
    </row>
    <row r="259" spans="1:10" s="54" customFormat="1">
      <c r="A259" s="55"/>
      <c r="B259" s="65"/>
      <c r="J259" s="66"/>
    </row>
    <row r="260" spans="1:10" s="54" customFormat="1">
      <c r="A260" s="55"/>
      <c r="B260" s="65"/>
      <c r="J260" s="66"/>
    </row>
    <row r="261" spans="1:10" s="54" customFormat="1">
      <c r="A261" s="55"/>
      <c r="B261" s="65"/>
      <c r="J261" s="66"/>
    </row>
    <row r="262" spans="1:10" s="54" customFormat="1">
      <c r="A262" s="55"/>
      <c r="B262" s="65"/>
      <c r="J262" s="66"/>
    </row>
    <row r="263" spans="1:10" s="54" customFormat="1">
      <c r="A263" s="55"/>
      <c r="B263" s="65"/>
      <c r="J263" s="66"/>
    </row>
    <row r="264" spans="1:10" s="54" customFormat="1">
      <c r="A264" s="55"/>
      <c r="B264" s="65"/>
      <c r="J264" s="66"/>
    </row>
    <row r="265" spans="1:10" s="54" customFormat="1">
      <c r="A265" s="55"/>
      <c r="B265" s="65"/>
      <c r="J265" s="66"/>
    </row>
    <row r="266" spans="1:10" s="54" customFormat="1">
      <c r="A266" s="55"/>
      <c r="B266" s="65"/>
      <c r="J266" s="66"/>
    </row>
    <row r="267" spans="1:10" s="54" customFormat="1">
      <c r="A267" s="55"/>
      <c r="B267" s="65"/>
      <c r="J267" s="66"/>
    </row>
    <row r="268" spans="1:10" s="54" customFormat="1">
      <c r="A268" s="55"/>
      <c r="B268" s="65"/>
      <c r="J268" s="66"/>
    </row>
    <row r="269" spans="1:10" s="54" customFormat="1">
      <c r="A269" s="55"/>
      <c r="B269" s="65"/>
      <c r="J269" s="66"/>
    </row>
    <row r="270" spans="1:10" s="54" customFormat="1">
      <c r="A270" s="55"/>
      <c r="B270" s="65"/>
      <c r="J270" s="66"/>
    </row>
    <row r="271" spans="1:10" s="54" customFormat="1">
      <c r="A271" s="55"/>
      <c r="B271" s="65"/>
      <c r="J271" s="66"/>
    </row>
    <row r="272" spans="1:10" s="54" customFormat="1">
      <c r="A272" s="55"/>
      <c r="B272" s="65"/>
      <c r="J272" s="66"/>
    </row>
    <row r="273" spans="1:10" s="54" customFormat="1">
      <c r="A273" s="55"/>
      <c r="B273" s="65"/>
      <c r="J273" s="66"/>
    </row>
    <row r="274" spans="1:10" s="54" customFormat="1">
      <c r="A274" s="55"/>
      <c r="B274" s="65"/>
      <c r="J274" s="66"/>
    </row>
    <row r="275" spans="1:10" s="54" customFormat="1">
      <c r="A275" s="55"/>
      <c r="B275" s="65"/>
      <c r="J275" s="66"/>
    </row>
    <row r="276" spans="1:10" s="54" customFormat="1">
      <c r="A276" s="55"/>
      <c r="B276" s="65"/>
      <c r="J276" s="66"/>
    </row>
    <row r="277" spans="1:10" s="54" customFormat="1">
      <c r="A277" s="55"/>
      <c r="B277" s="65"/>
      <c r="J277" s="66"/>
    </row>
    <row r="278" spans="1:10" s="54" customFormat="1">
      <c r="A278" s="55"/>
      <c r="B278" s="65"/>
      <c r="J278" s="66"/>
    </row>
    <row r="279" spans="1:10" s="54" customFormat="1">
      <c r="A279" s="55"/>
      <c r="B279" s="65"/>
      <c r="J279" s="66"/>
    </row>
    <row r="280" spans="1:10" s="54" customFormat="1">
      <c r="A280" s="55"/>
      <c r="B280" s="65"/>
      <c r="J280" s="66"/>
    </row>
    <row r="281" spans="1:10" s="54" customFormat="1">
      <c r="A281" s="55"/>
      <c r="B281" s="65"/>
      <c r="J281" s="66"/>
    </row>
    <row r="282" spans="1:10" s="54" customFormat="1">
      <c r="A282" s="55"/>
      <c r="B282" s="65"/>
      <c r="J282" s="66"/>
    </row>
    <row r="283" spans="1:10" s="54" customFormat="1">
      <c r="A283" s="55"/>
      <c r="B283" s="65"/>
      <c r="J283" s="66"/>
    </row>
    <row r="284" spans="1:10" s="54" customFormat="1">
      <c r="A284" s="55"/>
      <c r="B284" s="65"/>
      <c r="J284" s="66"/>
    </row>
    <row r="285" spans="1:10" s="54" customFormat="1">
      <c r="A285" s="55"/>
      <c r="B285" s="65"/>
      <c r="J285" s="66"/>
    </row>
    <row r="286" spans="1:10" s="54" customFormat="1">
      <c r="A286" s="55"/>
      <c r="B286" s="65"/>
      <c r="J286" s="66"/>
    </row>
    <row r="287" spans="1:10" s="54" customFormat="1">
      <c r="A287" s="55"/>
      <c r="B287" s="65"/>
      <c r="J287" s="66"/>
    </row>
    <row r="288" spans="1:10" s="54" customFormat="1">
      <c r="A288" s="55"/>
      <c r="B288" s="65"/>
      <c r="J288" s="66"/>
    </row>
    <row r="289" spans="1:10" s="54" customFormat="1">
      <c r="A289" s="55"/>
      <c r="B289" s="65"/>
      <c r="J289" s="66"/>
    </row>
    <row r="290" spans="1:10" s="54" customFormat="1">
      <c r="A290" s="55"/>
      <c r="B290" s="65"/>
      <c r="J290" s="66"/>
    </row>
    <row r="291" spans="1:10" s="54" customFormat="1">
      <c r="A291" s="55"/>
      <c r="B291" s="65"/>
      <c r="J291" s="66"/>
    </row>
    <row r="292" spans="1:10" s="54" customFormat="1">
      <c r="A292" s="55"/>
      <c r="B292" s="65"/>
      <c r="J292" s="66"/>
    </row>
    <row r="293" spans="1:10" s="54" customFormat="1">
      <c r="A293" s="55"/>
      <c r="B293" s="65"/>
      <c r="J293" s="66"/>
    </row>
    <row r="294" spans="1:10" s="54" customFormat="1">
      <c r="A294" s="55"/>
      <c r="B294" s="65"/>
      <c r="J294" s="66"/>
    </row>
    <row r="295" spans="1:10" s="54" customFormat="1">
      <c r="A295" s="55"/>
      <c r="B295" s="65"/>
      <c r="J295" s="66"/>
    </row>
    <row r="296" spans="1:10" s="54" customFormat="1">
      <c r="A296" s="55"/>
      <c r="B296" s="65"/>
      <c r="J296" s="66"/>
    </row>
    <row r="297" spans="1:10" s="54" customFormat="1">
      <c r="A297" s="55"/>
      <c r="B297" s="65"/>
      <c r="J297" s="66"/>
    </row>
    <row r="298" spans="1:10" s="54" customFormat="1">
      <c r="A298" s="55"/>
      <c r="B298" s="65"/>
      <c r="J298" s="66"/>
    </row>
    <row r="299" spans="1:10" s="54" customFormat="1">
      <c r="A299" s="55"/>
      <c r="B299" s="65"/>
      <c r="J299" s="66"/>
    </row>
    <row r="300" spans="1:10" s="54" customFormat="1">
      <c r="A300" s="55"/>
      <c r="B300" s="65"/>
      <c r="J300" s="66"/>
    </row>
    <row r="301" spans="1:10" s="54" customFormat="1">
      <c r="A301" s="55"/>
      <c r="B301" s="65"/>
      <c r="J301" s="66"/>
    </row>
    <row r="302" spans="1:10" s="54" customFormat="1">
      <c r="A302" s="55"/>
      <c r="B302" s="65"/>
      <c r="J302" s="66"/>
    </row>
    <row r="303" spans="1:10" s="54" customFormat="1">
      <c r="A303" s="55"/>
      <c r="B303" s="65"/>
      <c r="J303" s="66"/>
    </row>
    <row r="304" spans="1:10" s="54" customFormat="1">
      <c r="A304" s="55"/>
      <c r="B304" s="65"/>
      <c r="J304" s="66"/>
    </row>
    <row r="305" spans="1:10" s="54" customFormat="1">
      <c r="A305" s="55"/>
      <c r="B305" s="65"/>
      <c r="J305" s="66"/>
    </row>
    <row r="306" spans="1:10" s="54" customFormat="1">
      <c r="A306" s="55"/>
      <c r="B306" s="65"/>
      <c r="J306" s="66"/>
    </row>
    <row r="307" spans="1:10" s="54" customFormat="1">
      <c r="A307" s="55"/>
      <c r="B307" s="65"/>
      <c r="J307" s="66"/>
    </row>
    <row r="308" spans="1:10" s="54" customFormat="1">
      <c r="A308" s="55"/>
      <c r="B308" s="65"/>
      <c r="J308" s="66"/>
    </row>
    <row r="309" spans="1:10" s="54" customFormat="1">
      <c r="A309" s="55"/>
      <c r="B309" s="65"/>
      <c r="J309" s="66"/>
    </row>
    <row r="310" spans="1:10" s="54" customFormat="1">
      <c r="A310" s="55"/>
      <c r="B310" s="65"/>
      <c r="J310" s="66"/>
    </row>
    <row r="311" spans="1:10" s="54" customFormat="1">
      <c r="A311" s="55"/>
      <c r="B311" s="65"/>
      <c r="J311" s="66"/>
    </row>
    <row r="312" spans="1:10" s="54" customFormat="1">
      <c r="A312" s="55"/>
      <c r="B312" s="65"/>
      <c r="J312" s="66"/>
    </row>
    <row r="313" spans="1:10" s="54" customFormat="1">
      <c r="A313" s="55"/>
      <c r="B313" s="65"/>
      <c r="J313" s="66"/>
    </row>
    <row r="314" spans="1:10" s="54" customFormat="1">
      <c r="A314" s="55"/>
      <c r="B314" s="65"/>
      <c r="J314" s="66"/>
    </row>
    <row r="315" spans="1:10" s="54" customFormat="1">
      <c r="A315" s="55"/>
      <c r="B315" s="65"/>
      <c r="J315" s="66"/>
    </row>
    <row r="316" spans="1:10" s="54" customFormat="1">
      <c r="A316" s="55"/>
      <c r="B316" s="65"/>
      <c r="J316" s="66"/>
    </row>
    <row r="317" spans="1:10" s="54" customFormat="1">
      <c r="A317" s="55"/>
      <c r="B317" s="65"/>
      <c r="J317" s="66"/>
    </row>
    <row r="318" spans="1:10" s="54" customFormat="1">
      <c r="A318" s="55"/>
      <c r="B318" s="65"/>
      <c r="J318" s="66"/>
    </row>
    <row r="319" spans="1:10" s="54" customFormat="1">
      <c r="A319" s="55"/>
      <c r="B319" s="65"/>
      <c r="J319" s="66"/>
    </row>
    <row r="320" spans="1:10" s="54" customFormat="1">
      <c r="A320" s="55"/>
      <c r="B320" s="65"/>
      <c r="J320" s="66"/>
    </row>
    <row r="321" spans="1:10" s="54" customFormat="1">
      <c r="A321" s="55"/>
      <c r="B321" s="65"/>
      <c r="J321" s="66"/>
    </row>
    <row r="322" spans="1:10" s="54" customFormat="1">
      <c r="A322" s="55"/>
      <c r="B322" s="65"/>
      <c r="J322" s="66"/>
    </row>
    <row r="323" spans="1:10" s="54" customFormat="1">
      <c r="A323" s="55"/>
      <c r="B323" s="65"/>
      <c r="J323" s="66"/>
    </row>
    <row r="324" spans="1:10" s="54" customFormat="1">
      <c r="A324" s="55"/>
      <c r="B324" s="65"/>
      <c r="J324" s="66"/>
    </row>
    <row r="325" spans="1:10" s="54" customFormat="1">
      <c r="A325" s="55"/>
      <c r="B325" s="65"/>
      <c r="J325" s="66"/>
    </row>
    <row r="326" spans="1:10" s="54" customFormat="1">
      <c r="A326" s="55"/>
      <c r="B326" s="65"/>
      <c r="J326" s="66"/>
    </row>
    <row r="327" spans="1:10" s="54" customFormat="1">
      <c r="A327" s="55"/>
      <c r="B327" s="65"/>
      <c r="J327" s="66"/>
    </row>
    <row r="328" spans="1:10" s="54" customFormat="1">
      <c r="A328" s="55"/>
      <c r="B328" s="65"/>
      <c r="J328" s="66"/>
    </row>
    <row r="329" spans="1:10" s="54" customFormat="1">
      <c r="A329" s="55"/>
      <c r="B329" s="65"/>
      <c r="J329" s="66"/>
    </row>
    <row r="330" spans="1:10" s="54" customFormat="1">
      <c r="A330" s="55"/>
      <c r="B330" s="65"/>
      <c r="J330" s="66"/>
    </row>
    <row r="331" spans="1:10" s="54" customFormat="1">
      <c r="A331" s="55"/>
      <c r="B331" s="65"/>
      <c r="J331" s="66"/>
    </row>
    <row r="332" spans="1:10" s="54" customFormat="1">
      <c r="A332" s="55"/>
      <c r="B332" s="65"/>
      <c r="J332" s="66"/>
    </row>
    <row r="333" spans="1:10" s="54" customFormat="1">
      <c r="A333" s="55"/>
      <c r="B333" s="65"/>
      <c r="J333" s="66"/>
    </row>
    <row r="334" spans="1:10" s="54" customFormat="1">
      <c r="A334" s="55"/>
      <c r="B334" s="65"/>
      <c r="J334" s="66"/>
    </row>
    <row r="335" spans="1:10" s="54" customFormat="1">
      <c r="A335" s="55"/>
      <c r="B335" s="65"/>
      <c r="J335" s="66"/>
    </row>
    <row r="336" spans="1:10" s="54" customFormat="1">
      <c r="A336" s="55"/>
      <c r="B336" s="65"/>
      <c r="J336" s="66"/>
    </row>
    <row r="337" spans="1:10" s="54" customFormat="1">
      <c r="A337" s="55"/>
      <c r="B337" s="65"/>
      <c r="J337" s="66"/>
    </row>
    <row r="338" spans="1:10" s="54" customFormat="1">
      <c r="A338" s="55"/>
      <c r="B338" s="65"/>
      <c r="J338" s="66"/>
    </row>
    <row r="339" spans="1:10" s="54" customFormat="1">
      <c r="A339" s="55"/>
      <c r="B339" s="65"/>
      <c r="J339" s="66"/>
    </row>
    <row r="340" spans="1:10" s="54" customFormat="1">
      <c r="A340" s="55"/>
      <c r="B340" s="65"/>
      <c r="J340" s="66"/>
    </row>
    <row r="341" spans="1:10" s="54" customFormat="1">
      <c r="A341" s="55"/>
      <c r="B341" s="65"/>
      <c r="J341" s="66"/>
    </row>
    <row r="342" spans="1:10" s="54" customFormat="1">
      <c r="A342" s="55"/>
      <c r="B342" s="65"/>
      <c r="J342" s="66"/>
    </row>
    <row r="343" spans="1:10" s="54" customFormat="1">
      <c r="A343" s="55"/>
      <c r="B343" s="65"/>
      <c r="J343" s="66"/>
    </row>
    <row r="344" spans="1:10" s="54" customFormat="1">
      <c r="A344" s="55"/>
      <c r="B344" s="65"/>
      <c r="J344" s="66"/>
    </row>
    <row r="345" spans="1:10" s="54" customFormat="1">
      <c r="A345" s="55"/>
      <c r="B345" s="65"/>
      <c r="J345" s="66"/>
    </row>
    <row r="346" spans="1:10" s="54" customFormat="1">
      <c r="A346" s="55"/>
      <c r="B346" s="65"/>
      <c r="J346" s="66"/>
    </row>
    <row r="347" spans="1:10" s="54" customFormat="1">
      <c r="A347" s="55"/>
      <c r="B347" s="65"/>
      <c r="J347" s="66"/>
    </row>
    <row r="348" spans="1:10" s="54" customFormat="1">
      <c r="A348" s="55"/>
      <c r="B348" s="65"/>
      <c r="J348" s="66"/>
    </row>
    <row r="349" spans="1:10" s="54" customFormat="1">
      <c r="A349" s="55"/>
      <c r="B349" s="65"/>
      <c r="J349" s="66"/>
    </row>
    <row r="350" spans="1:10" s="54" customFormat="1">
      <c r="A350" s="55"/>
      <c r="B350" s="65"/>
      <c r="J350" s="66"/>
    </row>
    <row r="351" spans="1:10" s="54" customFormat="1">
      <c r="A351" s="55"/>
      <c r="B351" s="65"/>
      <c r="J351" s="66"/>
    </row>
    <row r="352" spans="1:10" s="54" customFormat="1">
      <c r="A352" s="55"/>
      <c r="B352" s="65"/>
      <c r="J352" s="66"/>
    </row>
    <row r="353" spans="1:10" s="54" customFormat="1">
      <c r="A353" s="55"/>
      <c r="B353" s="65"/>
      <c r="J353" s="66"/>
    </row>
    <row r="354" spans="1:10" s="54" customFormat="1">
      <c r="A354" s="55"/>
      <c r="B354" s="65"/>
      <c r="J354" s="66"/>
    </row>
    <row r="355" spans="1:10" s="54" customFormat="1">
      <c r="A355" s="55"/>
      <c r="B355" s="65"/>
      <c r="J355" s="66"/>
    </row>
    <row r="356" spans="1:10" s="54" customFormat="1">
      <c r="A356" s="55"/>
      <c r="B356" s="65"/>
      <c r="J356" s="66"/>
    </row>
    <row r="357" spans="1:10" s="54" customFormat="1">
      <c r="A357" s="55"/>
      <c r="B357" s="65"/>
      <c r="J357" s="66"/>
    </row>
    <row r="358" spans="1:10" s="54" customFormat="1">
      <c r="A358" s="55"/>
      <c r="B358" s="65"/>
      <c r="J358" s="66"/>
    </row>
    <row r="359" spans="1:10" s="54" customFormat="1">
      <c r="A359" s="55"/>
      <c r="B359" s="65"/>
      <c r="J359" s="66"/>
    </row>
    <row r="360" spans="1:10" s="54" customFormat="1">
      <c r="A360" s="55"/>
      <c r="B360" s="65"/>
      <c r="J360" s="66"/>
    </row>
    <row r="361" spans="1:10" s="54" customFormat="1">
      <c r="A361" s="55"/>
      <c r="B361" s="65"/>
      <c r="J361" s="66"/>
    </row>
    <row r="362" spans="1:10" s="54" customFormat="1">
      <c r="A362" s="55"/>
      <c r="B362" s="65"/>
      <c r="J362" s="66"/>
    </row>
    <row r="363" spans="1:10" s="54" customFormat="1">
      <c r="A363" s="55"/>
      <c r="B363" s="65"/>
      <c r="J363" s="66"/>
    </row>
    <row r="364" spans="1:10" s="54" customFormat="1">
      <c r="A364" s="55"/>
      <c r="B364" s="65"/>
      <c r="J364" s="66"/>
    </row>
    <row r="365" spans="1:10" s="54" customFormat="1">
      <c r="A365" s="55"/>
      <c r="B365" s="65"/>
      <c r="J365" s="66"/>
    </row>
    <row r="366" spans="1:10" s="54" customFormat="1">
      <c r="A366" s="55"/>
      <c r="B366" s="65"/>
      <c r="J366" s="66"/>
    </row>
    <row r="367" spans="1:10" s="54" customFormat="1">
      <c r="A367" s="55"/>
      <c r="B367" s="65"/>
      <c r="J367" s="66"/>
    </row>
    <row r="368" spans="1:10" s="54" customFormat="1">
      <c r="A368" s="55"/>
      <c r="B368" s="65"/>
      <c r="J368" s="66"/>
    </row>
    <row r="369" spans="1:10" s="54" customFormat="1">
      <c r="A369" s="55"/>
      <c r="B369" s="65"/>
      <c r="J369" s="66"/>
    </row>
    <row r="370" spans="1:10" s="54" customFormat="1">
      <c r="A370" s="55"/>
      <c r="B370" s="65"/>
      <c r="J370" s="66"/>
    </row>
    <row r="371" spans="1:10" s="54" customFormat="1">
      <c r="A371" s="55"/>
      <c r="B371" s="65"/>
      <c r="J371" s="66"/>
    </row>
    <row r="372" spans="1:10" s="54" customFormat="1">
      <c r="A372" s="55"/>
      <c r="B372" s="65"/>
      <c r="J372" s="66"/>
    </row>
    <row r="373" spans="1:10" s="54" customFormat="1">
      <c r="A373" s="55"/>
      <c r="B373" s="65"/>
      <c r="J373" s="66"/>
    </row>
    <row r="374" spans="1:10" s="54" customFormat="1">
      <c r="A374" s="55"/>
      <c r="B374" s="65"/>
      <c r="J374" s="66"/>
    </row>
    <row r="375" spans="1:10" s="54" customFormat="1">
      <c r="A375" s="55"/>
      <c r="B375" s="65"/>
      <c r="J375" s="66"/>
    </row>
    <row r="376" spans="1:10" s="54" customFormat="1">
      <c r="A376" s="55"/>
      <c r="B376" s="65"/>
      <c r="J376" s="66"/>
    </row>
    <row r="377" spans="1:10" s="54" customFormat="1">
      <c r="A377" s="55"/>
      <c r="B377" s="65"/>
      <c r="J377" s="66"/>
    </row>
    <row r="378" spans="1:10" s="54" customFormat="1">
      <c r="A378" s="55"/>
      <c r="B378" s="65"/>
      <c r="J378" s="66"/>
    </row>
    <row r="379" spans="1:10" s="54" customFormat="1">
      <c r="A379" s="55"/>
      <c r="B379" s="65"/>
      <c r="J379" s="66"/>
    </row>
    <row r="380" spans="1:10" s="54" customFormat="1">
      <c r="A380" s="55"/>
      <c r="B380" s="65"/>
      <c r="J380" s="66"/>
    </row>
    <row r="381" spans="1:10" s="54" customFormat="1">
      <c r="A381" s="55"/>
      <c r="B381" s="65"/>
      <c r="J381" s="66"/>
    </row>
    <row r="382" spans="1:10" s="54" customFormat="1">
      <c r="A382" s="55"/>
      <c r="B382" s="65"/>
      <c r="J382" s="66"/>
    </row>
    <row r="383" spans="1:10" s="54" customFormat="1">
      <c r="A383" s="55"/>
      <c r="B383" s="65"/>
      <c r="J383" s="66"/>
    </row>
    <row r="384" spans="1:10" s="54" customFormat="1">
      <c r="A384" s="55"/>
      <c r="B384" s="65"/>
      <c r="J384" s="66"/>
    </row>
    <row r="385" spans="1:10" s="54" customFormat="1">
      <c r="A385" s="55"/>
      <c r="B385" s="65"/>
      <c r="J385" s="66"/>
    </row>
    <row r="386" spans="1:10" s="54" customFormat="1">
      <c r="A386" s="55"/>
      <c r="B386" s="65"/>
      <c r="J386" s="66"/>
    </row>
    <row r="387" spans="1:10" s="54" customFormat="1">
      <c r="A387" s="55"/>
      <c r="B387" s="65"/>
      <c r="J387" s="66"/>
    </row>
    <row r="388" spans="1:10" s="54" customFormat="1">
      <c r="A388" s="55"/>
      <c r="B388" s="65"/>
      <c r="J388" s="66"/>
    </row>
    <row r="389" spans="1:10" s="54" customFormat="1">
      <c r="A389" s="55"/>
      <c r="B389" s="65"/>
      <c r="J389" s="66"/>
    </row>
    <row r="390" spans="1:10" s="54" customFormat="1">
      <c r="A390" s="55"/>
      <c r="B390" s="65"/>
      <c r="J390" s="66"/>
    </row>
    <row r="391" spans="1:10" s="54" customFormat="1">
      <c r="A391" s="55"/>
      <c r="B391" s="65"/>
      <c r="J391" s="66"/>
    </row>
    <row r="392" spans="1:10" s="54" customFormat="1">
      <c r="A392" s="55"/>
      <c r="B392" s="65"/>
      <c r="J392" s="66"/>
    </row>
    <row r="393" spans="1:10" s="54" customFormat="1">
      <c r="A393" s="55"/>
      <c r="B393" s="65"/>
      <c r="J393" s="66"/>
    </row>
    <row r="394" spans="1:10" s="54" customFormat="1">
      <c r="A394" s="55"/>
      <c r="B394" s="65"/>
      <c r="J394" s="66"/>
    </row>
    <row r="395" spans="1:10" s="54" customFormat="1">
      <c r="A395" s="55"/>
      <c r="B395" s="65"/>
      <c r="J395" s="66"/>
    </row>
    <row r="396" spans="1:10" s="54" customFormat="1">
      <c r="A396" s="55"/>
      <c r="B396" s="65"/>
      <c r="J396" s="66"/>
    </row>
    <row r="397" spans="1:10" s="54" customFormat="1">
      <c r="A397" s="55"/>
      <c r="B397" s="65"/>
      <c r="J397" s="66"/>
    </row>
    <row r="398" spans="1:10" s="54" customFormat="1">
      <c r="A398" s="55"/>
      <c r="B398" s="65"/>
      <c r="J398" s="66"/>
    </row>
    <row r="399" spans="1:10" s="54" customFormat="1">
      <c r="A399" s="55"/>
      <c r="B399" s="65"/>
      <c r="J399" s="66"/>
    </row>
    <row r="400" spans="1:10" s="54" customFormat="1">
      <c r="A400" s="55"/>
      <c r="B400" s="65"/>
      <c r="J400" s="66"/>
    </row>
    <row r="401" spans="1:10" s="54" customFormat="1">
      <c r="A401" s="55"/>
      <c r="B401" s="65"/>
      <c r="J401" s="66"/>
    </row>
    <row r="402" spans="1:10" s="54" customFormat="1">
      <c r="A402" s="55"/>
      <c r="B402" s="65"/>
      <c r="J402" s="66"/>
    </row>
    <row r="403" spans="1:10" s="54" customFormat="1">
      <c r="A403" s="55"/>
      <c r="B403" s="65"/>
      <c r="J403" s="66"/>
    </row>
    <row r="404" spans="1:10" s="54" customFormat="1">
      <c r="A404" s="55"/>
      <c r="B404" s="65"/>
      <c r="J404" s="66"/>
    </row>
    <row r="405" spans="1:10" s="54" customFormat="1">
      <c r="A405" s="55"/>
      <c r="B405" s="65"/>
      <c r="J405" s="66"/>
    </row>
    <row r="406" spans="1:10" s="54" customFormat="1">
      <c r="A406" s="55"/>
      <c r="B406" s="65"/>
      <c r="J406" s="66"/>
    </row>
    <row r="407" spans="1:10" s="54" customFormat="1">
      <c r="A407" s="55"/>
      <c r="B407" s="65"/>
      <c r="J407" s="66"/>
    </row>
    <row r="408" spans="1:10" s="54" customFormat="1">
      <c r="A408" s="55"/>
      <c r="B408" s="65"/>
      <c r="J408" s="66"/>
    </row>
    <row r="409" spans="1:10" s="54" customFormat="1">
      <c r="A409" s="55"/>
      <c r="B409" s="65"/>
      <c r="J409" s="66"/>
    </row>
    <row r="410" spans="1:10" s="54" customFormat="1">
      <c r="A410" s="55"/>
      <c r="B410" s="65"/>
      <c r="J410" s="66"/>
    </row>
    <row r="411" spans="1:10" s="54" customFormat="1">
      <c r="A411" s="55"/>
      <c r="B411" s="65"/>
      <c r="J411" s="66"/>
    </row>
    <row r="412" spans="1:10" s="54" customFormat="1">
      <c r="A412" s="55"/>
      <c r="B412" s="65"/>
      <c r="J412" s="66"/>
    </row>
    <row r="413" spans="1:10" s="54" customFormat="1">
      <c r="A413" s="55"/>
      <c r="B413" s="65"/>
      <c r="J413" s="66"/>
    </row>
    <row r="414" spans="1:10" s="54" customFormat="1">
      <c r="A414" s="55"/>
      <c r="B414" s="65"/>
      <c r="J414" s="66"/>
    </row>
    <row r="415" spans="1:10" s="54" customFormat="1">
      <c r="A415" s="55"/>
      <c r="B415" s="65"/>
      <c r="J415" s="66"/>
    </row>
    <row r="416" spans="1:10" s="54" customFormat="1">
      <c r="A416" s="55"/>
      <c r="B416" s="65"/>
      <c r="J416" s="66"/>
    </row>
    <row r="417" spans="1:10" s="54" customFormat="1">
      <c r="A417" s="55"/>
      <c r="B417" s="65"/>
      <c r="J417" s="66"/>
    </row>
    <row r="418" spans="1:10" s="54" customFormat="1">
      <c r="A418" s="55"/>
      <c r="B418" s="65"/>
      <c r="J418" s="66"/>
    </row>
    <row r="419" spans="1:10" s="54" customFormat="1">
      <c r="A419" s="55"/>
      <c r="B419" s="65"/>
      <c r="J419" s="66"/>
    </row>
    <row r="420" spans="1:10" s="54" customFormat="1">
      <c r="A420" s="55"/>
      <c r="B420" s="65"/>
      <c r="J420" s="66"/>
    </row>
    <row r="421" spans="1:10" s="54" customFormat="1">
      <c r="A421" s="55"/>
      <c r="B421" s="65"/>
      <c r="J421" s="66"/>
    </row>
    <row r="422" spans="1:10" s="54" customFormat="1">
      <c r="A422" s="55"/>
      <c r="B422" s="65"/>
      <c r="J422" s="66"/>
    </row>
    <row r="423" spans="1:10" s="54" customFormat="1">
      <c r="A423" s="55"/>
      <c r="B423" s="65"/>
      <c r="J423" s="66"/>
    </row>
    <row r="424" spans="1:10" s="54" customFormat="1">
      <c r="A424" s="55"/>
      <c r="B424" s="65"/>
      <c r="J424" s="66"/>
    </row>
    <row r="425" spans="1:10" s="54" customFormat="1">
      <c r="A425" s="55"/>
      <c r="B425" s="65"/>
      <c r="J425" s="66"/>
    </row>
    <row r="426" spans="1:10" s="54" customFormat="1">
      <c r="A426" s="55"/>
      <c r="B426" s="65"/>
      <c r="J426" s="66"/>
    </row>
    <row r="427" spans="1:10" s="54" customFormat="1">
      <c r="A427" s="55"/>
      <c r="B427" s="65"/>
      <c r="J427" s="66"/>
    </row>
    <row r="428" spans="1:10" s="54" customFormat="1">
      <c r="A428" s="55"/>
      <c r="B428" s="65"/>
      <c r="J428" s="66"/>
    </row>
    <row r="429" spans="1:10" s="54" customFormat="1">
      <c r="A429" s="55"/>
      <c r="B429" s="65"/>
      <c r="J429" s="66"/>
    </row>
    <row r="430" spans="1:10" s="54" customFormat="1">
      <c r="A430" s="55"/>
      <c r="B430" s="65"/>
      <c r="J430" s="66"/>
    </row>
    <row r="431" spans="1:10" s="54" customFormat="1">
      <c r="A431" s="55"/>
      <c r="B431" s="65"/>
      <c r="J431" s="66"/>
    </row>
    <row r="432" spans="1:10" s="54" customFormat="1">
      <c r="A432" s="55"/>
      <c r="B432" s="65"/>
      <c r="J432" s="66"/>
    </row>
    <row r="433" spans="1:10" s="54" customFormat="1">
      <c r="A433" s="55"/>
      <c r="B433" s="65"/>
      <c r="J433" s="66"/>
    </row>
    <row r="434" spans="1:10" s="54" customFormat="1">
      <c r="A434" s="55"/>
      <c r="B434" s="65"/>
      <c r="J434" s="66"/>
    </row>
    <row r="435" spans="1:10" s="54" customFormat="1">
      <c r="A435" s="55"/>
      <c r="B435" s="65"/>
      <c r="J435" s="66"/>
    </row>
    <row r="436" spans="1:10" s="54" customFormat="1">
      <c r="A436" s="55"/>
      <c r="B436" s="65"/>
      <c r="J436" s="66"/>
    </row>
    <row r="437" spans="1:10" s="54" customFormat="1">
      <c r="A437" s="55"/>
      <c r="B437" s="65"/>
      <c r="J437" s="66"/>
    </row>
    <row r="438" spans="1:10" s="54" customFormat="1">
      <c r="A438" s="55"/>
      <c r="B438" s="65"/>
      <c r="J438" s="66"/>
    </row>
    <row r="439" spans="1:10" s="54" customFormat="1">
      <c r="A439" s="55"/>
      <c r="B439" s="65"/>
      <c r="J439" s="66"/>
    </row>
    <row r="440" spans="1:10" s="54" customFormat="1">
      <c r="A440" s="55"/>
      <c r="B440" s="65"/>
      <c r="J440" s="66"/>
    </row>
    <row r="441" spans="1:10" s="54" customFormat="1">
      <c r="A441" s="55"/>
      <c r="B441" s="65"/>
      <c r="J441" s="66"/>
    </row>
    <row r="442" spans="1:10" s="54" customFormat="1">
      <c r="A442" s="55"/>
      <c r="B442" s="65"/>
      <c r="J442" s="66"/>
    </row>
    <row r="443" spans="1:10" s="54" customFormat="1">
      <c r="A443" s="55"/>
      <c r="B443" s="65"/>
      <c r="J443" s="66"/>
    </row>
    <row r="444" spans="1:10" s="54" customFormat="1">
      <c r="A444" s="55"/>
      <c r="B444" s="65"/>
      <c r="J444" s="66"/>
    </row>
    <row r="445" spans="1:10" s="54" customFormat="1">
      <c r="A445" s="55"/>
      <c r="B445" s="65"/>
      <c r="J445" s="66"/>
    </row>
    <row r="446" spans="1:10" s="54" customFormat="1">
      <c r="A446" s="55"/>
      <c r="B446" s="65"/>
      <c r="J446" s="66"/>
    </row>
    <row r="447" spans="1:10" s="54" customFormat="1">
      <c r="A447" s="55"/>
      <c r="B447" s="65"/>
      <c r="J447" s="66"/>
    </row>
    <row r="448" spans="1:10" s="54" customFormat="1">
      <c r="A448" s="55"/>
      <c r="B448" s="65"/>
      <c r="J448" s="66"/>
    </row>
    <row r="449" spans="1:10" s="54" customFormat="1">
      <c r="A449" s="55"/>
      <c r="B449" s="65"/>
      <c r="J449" s="66"/>
    </row>
    <row r="450" spans="1:10" s="54" customFormat="1">
      <c r="A450" s="55"/>
      <c r="B450" s="65"/>
      <c r="J450" s="66"/>
    </row>
    <row r="451" spans="1:10" s="54" customFormat="1">
      <c r="A451" s="55"/>
      <c r="B451" s="65"/>
      <c r="J451" s="66"/>
    </row>
    <row r="452" spans="1:10" s="54" customFormat="1">
      <c r="A452" s="55"/>
      <c r="B452" s="65"/>
      <c r="J452" s="66"/>
    </row>
    <row r="453" spans="1:10" s="54" customFormat="1">
      <c r="A453" s="55"/>
      <c r="B453" s="65"/>
      <c r="J453" s="66"/>
    </row>
    <row r="454" spans="1:10" s="54" customFormat="1">
      <c r="A454" s="55"/>
      <c r="B454" s="65"/>
      <c r="J454" s="66"/>
    </row>
    <row r="455" spans="1:10" s="54" customFormat="1">
      <c r="A455" s="55"/>
      <c r="B455" s="65"/>
      <c r="J455" s="66"/>
    </row>
    <row r="456" spans="1:10" s="54" customFormat="1">
      <c r="A456" s="55"/>
      <c r="B456" s="65"/>
      <c r="J456" s="66"/>
    </row>
    <row r="457" spans="1:10" s="54" customFormat="1">
      <c r="A457" s="55"/>
      <c r="B457" s="65"/>
      <c r="J457" s="66"/>
    </row>
    <row r="458" spans="1:10" s="54" customFormat="1">
      <c r="A458" s="55"/>
      <c r="B458" s="65"/>
      <c r="J458" s="66"/>
    </row>
    <row r="459" spans="1:10" s="54" customFormat="1">
      <c r="A459" s="55"/>
      <c r="B459" s="65"/>
      <c r="J459" s="66"/>
    </row>
    <row r="460" spans="1:10" s="54" customFormat="1">
      <c r="A460" s="55"/>
      <c r="B460" s="65"/>
      <c r="J460" s="66"/>
    </row>
    <row r="461" spans="1:10" s="54" customFormat="1">
      <c r="A461" s="55"/>
      <c r="B461" s="65"/>
      <c r="J461" s="66"/>
    </row>
    <row r="462" spans="1:10" s="54" customFormat="1">
      <c r="A462" s="55"/>
      <c r="B462" s="65"/>
      <c r="J462" s="66"/>
    </row>
    <row r="463" spans="1:10" s="54" customFormat="1">
      <c r="A463" s="55"/>
      <c r="B463" s="65"/>
      <c r="J463" s="66"/>
    </row>
    <row r="464" spans="1:10" s="54" customFormat="1">
      <c r="A464" s="55"/>
      <c r="B464" s="65"/>
      <c r="J464" s="66"/>
    </row>
    <row r="465" spans="1:10" s="54" customFormat="1">
      <c r="A465" s="55"/>
      <c r="B465" s="65"/>
      <c r="J465" s="66"/>
    </row>
    <row r="466" spans="1:10" s="54" customFormat="1">
      <c r="A466" s="55"/>
      <c r="B466" s="65"/>
      <c r="J466" s="66"/>
    </row>
    <row r="467" spans="1:10" s="54" customFormat="1">
      <c r="A467" s="55"/>
      <c r="B467" s="65"/>
      <c r="J467" s="66"/>
    </row>
    <row r="468" spans="1:10" s="54" customFormat="1">
      <c r="A468" s="55"/>
      <c r="B468" s="65"/>
      <c r="J468" s="66"/>
    </row>
    <row r="469" spans="1:10" s="54" customFormat="1">
      <c r="A469" s="55"/>
      <c r="B469" s="65"/>
      <c r="J469" s="66"/>
    </row>
    <row r="470" spans="1:10" s="54" customFormat="1">
      <c r="A470" s="55"/>
      <c r="B470" s="65"/>
      <c r="J470" s="66"/>
    </row>
    <row r="471" spans="1:10" s="54" customFormat="1">
      <c r="A471" s="55"/>
      <c r="B471" s="65"/>
      <c r="J471" s="66"/>
    </row>
    <row r="472" spans="1:10" s="54" customFormat="1">
      <c r="A472" s="55"/>
      <c r="B472" s="65"/>
      <c r="J472" s="66"/>
    </row>
    <row r="473" spans="1:10" s="54" customFormat="1">
      <c r="A473" s="55"/>
      <c r="B473" s="65"/>
      <c r="J473" s="66"/>
    </row>
    <row r="474" spans="1:10" s="54" customFormat="1">
      <c r="A474" s="55"/>
      <c r="B474" s="65"/>
      <c r="J474" s="66"/>
    </row>
    <row r="475" spans="1:10" s="54" customFormat="1">
      <c r="A475" s="55"/>
      <c r="B475" s="65"/>
      <c r="J475" s="66"/>
    </row>
    <row r="476" spans="1:10" s="54" customFormat="1">
      <c r="A476" s="55"/>
      <c r="B476" s="65"/>
      <c r="J476" s="66"/>
    </row>
    <row r="477" spans="1:10" s="54" customFormat="1">
      <c r="A477" s="55"/>
      <c r="B477" s="65"/>
      <c r="J477" s="66"/>
    </row>
    <row r="478" spans="1:10" s="54" customFormat="1">
      <c r="A478" s="55"/>
      <c r="B478" s="65"/>
      <c r="J478" s="66"/>
    </row>
    <row r="479" spans="1:10" s="54" customFormat="1">
      <c r="A479" s="55"/>
      <c r="B479" s="65"/>
      <c r="J479" s="66"/>
    </row>
    <row r="480" spans="1:10" s="54" customFormat="1">
      <c r="A480" s="55"/>
      <c r="B480" s="65"/>
      <c r="J480" s="66"/>
    </row>
    <row r="481" spans="1:10" s="54" customFormat="1">
      <c r="A481" s="55"/>
      <c r="B481" s="65"/>
      <c r="J481" s="66"/>
    </row>
    <row r="482" spans="1:10" s="54" customFormat="1">
      <c r="A482" s="55"/>
      <c r="B482" s="65"/>
      <c r="J482" s="66"/>
    </row>
    <row r="483" spans="1:10" s="54" customFormat="1">
      <c r="A483" s="55"/>
      <c r="B483" s="65"/>
      <c r="J483" s="66"/>
    </row>
    <row r="484" spans="1:10" s="54" customFormat="1">
      <c r="A484" s="55"/>
      <c r="B484" s="65"/>
      <c r="J484" s="66"/>
    </row>
    <row r="485" spans="1:10" s="54" customFormat="1">
      <c r="A485" s="55"/>
      <c r="B485" s="65"/>
      <c r="J485" s="66"/>
    </row>
    <row r="486" spans="1:10" s="54" customFormat="1">
      <c r="A486" s="55"/>
      <c r="B486" s="65"/>
      <c r="J486" s="66"/>
    </row>
    <row r="487" spans="1:10" s="54" customFormat="1">
      <c r="A487" s="55"/>
      <c r="B487" s="65"/>
      <c r="J487" s="66"/>
    </row>
    <row r="488" spans="1:10" s="54" customFormat="1">
      <c r="A488" s="55"/>
      <c r="B488" s="65"/>
      <c r="J488" s="66"/>
    </row>
    <row r="489" spans="1:10" s="54" customFormat="1">
      <c r="A489" s="55"/>
      <c r="B489" s="65"/>
      <c r="J489" s="66"/>
    </row>
    <row r="490" spans="1:10" s="54" customFormat="1">
      <c r="A490" s="55"/>
      <c r="B490" s="65"/>
      <c r="J490" s="66"/>
    </row>
    <row r="491" spans="1:10" s="54" customFormat="1">
      <c r="A491" s="55"/>
      <c r="B491" s="65"/>
      <c r="J491" s="66"/>
    </row>
    <row r="492" spans="1:10" s="54" customFormat="1">
      <c r="A492" s="55"/>
      <c r="B492" s="65"/>
      <c r="J492" s="66"/>
    </row>
    <row r="493" spans="1:10" s="54" customFormat="1">
      <c r="A493" s="55"/>
      <c r="B493" s="65"/>
      <c r="J493" s="66"/>
    </row>
    <row r="494" spans="1:10" s="54" customFormat="1">
      <c r="A494" s="55"/>
      <c r="B494" s="65"/>
      <c r="J494" s="66"/>
    </row>
    <row r="495" spans="1:10" s="54" customFormat="1">
      <c r="A495" s="55"/>
      <c r="B495" s="65"/>
      <c r="J495" s="66"/>
    </row>
    <row r="496" spans="1:10" s="54" customFormat="1">
      <c r="A496" s="55"/>
      <c r="B496" s="65"/>
      <c r="J496" s="66"/>
    </row>
    <row r="497" spans="1:10" s="54" customFormat="1">
      <c r="A497" s="55"/>
      <c r="B497" s="65"/>
      <c r="J497" s="66"/>
    </row>
    <row r="498" spans="1:10" s="54" customFormat="1">
      <c r="A498" s="55"/>
      <c r="B498" s="65"/>
      <c r="J498" s="66"/>
    </row>
    <row r="499" spans="1:10" s="54" customFormat="1">
      <c r="A499" s="55"/>
      <c r="B499" s="65"/>
      <c r="J499" s="66"/>
    </row>
    <row r="500" spans="1:10" s="54" customFormat="1">
      <c r="A500" s="55"/>
      <c r="B500" s="65"/>
      <c r="J500" s="66"/>
    </row>
    <row r="501" spans="1:10" s="54" customFormat="1">
      <c r="A501" s="55"/>
      <c r="B501" s="65"/>
      <c r="J501" s="66"/>
    </row>
    <row r="502" spans="1:10" s="54" customFormat="1">
      <c r="A502" s="55"/>
      <c r="B502" s="65"/>
      <c r="J502" s="66"/>
    </row>
    <row r="503" spans="1:10" s="54" customFormat="1">
      <c r="A503" s="55"/>
      <c r="B503" s="65"/>
      <c r="J503" s="66"/>
    </row>
    <row r="504" spans="1:10" s="54" customFormat="1">
      <c r="A504" s="55"/>
      <c r="B504" s="65"/>
      <c r="J504" s="66"/>
    </row>
    <row r="505" spans="1:10" s="54" customFormat="1">
      <c r="A505" s="55"/>
      <c r="B505" s="65"/>
      <c r="J505" s="66"/>
    </row>
    <row r="506" spans="1:10" s="54" customFormat="1">
      <c r="A506" s="55"/>
      <c r="B506" s="65"/>
      <c r="J506" s="66"/>
    </row>
    <row r="507" spans="1:10" s="54" customFormat="1">
      <c r="A507" s="55"/>
      <c r="B507" s="65"/>
      <c r="J507" s="66"/>
    </row>
    <row r="508" spans="1:10" s="54" customFormat="1">
      <c r="A508" s="55"/>
      <c r="B508" s="65"/>
      <c r="J508" s="66"/>
    </row>
    <row r="509" spans="1:10" s="54" customFormat="1">
      <c r="A509" s="55"/>
      <c r="B509" s="65"/>
      <c r="J509" s="66"/>
    </row>
    <row r="510" spans="1:10" s="54" customFormat="1">
      <c r="A510" s="55"/>
      <c r="B510" s="65"/>
      <c r="J510" s="66"/>
    </row>
    <row r="511" spans="1:10" s="54" customFormat="1">
      <c r="A511" s="55"/>
      <c r="B511" s="65"/>
      <c r="J511" s="66"/>
    </row>
    <row r="512" spans="1:10" s="54" customFormat="1">
      <c r="A512" s="55"/>
      <c r="B512" s="65"/>
      <c r="J512" s="66"/>
    </row>
    <row r="513" spans="1:10" s="54" customFormat="1">
      <c r="A513" s="55"/>
      <c r="B513" s="65"/>
      <c r="J513" s="66"/>
    </row>
    <row r="514" spans="1:10" s="54" customFormat="1">
      <c r="A514" s="55"/>
      <c r="B514" s="65"/>
      <c r="J514" s="66"/>
    </row>
    <row r="515" spans="1:10" s="54" customFormat="1">
      <c r="A515" s="55"/>
      <c r="B515" s="65"/>
      <c r="J515" s="66"/>
    </row>
    <row r="516" spans="1:10" s="54" customFormat="1">
      <c r="A516" s="55"/>
      <c r="B516" s="65"/>
      <c r="J516" s="66"/>
    </row>
    <row r="517" spans="1:10" s="54" customFormat="1">
      <c r="A517" s="55"/>
      <c r="B517" s="65"/>
      <c r="J517" s="66"/>
    </row>
    <row r="518" spans="1:10" s="54" customFormat="1">
      <c r="A518" s="55"/>
      <c r="B518" s="65"/>
      <c r="J518" s="66"/>
    </row>
    <row r="519" spans="1:10" s="54" customFormat="1">
      <c r="A519" s="55"/>
      <c r="B519" s="65"/>
      <c r="J519" s="66"/>
    </row>
    <row r="520" spans="1:10" s="54" customFormat="1">
      <c r="A520" s="55"/>
      <c r="B520" s="65"/>
      <c r="J520" s="66"/>
    </row>
    <row r="521" spans="1:10" s="54" customFormat="1">
      <c r="A521" s="55"/>
      <c r="B521" s="65"/>
      <c r="J521" s="66"/>
    </row>
    <row r="522" spans="1:10" s="54" customFormat="1">
      <c r="A522" s="55"/>
      <c r="B522" s="65"/>
      <c r="J522" s="66"/>
    </row>
    <row r="523" spans="1:10" s="54" customFormat="1">
      <c r="A523" s="55"/>
      <c r="B523" s="65"/>
      <c r="J523" s="66"/>
    </row>
    <row r="524" spans="1:10" s="54" customFormat="1">
      <c r="A524" s="55"/>
      <c r="B524" s="65"/>
      <c r="J524" s="66"/>
    </row>
    <row r="525" spans="1:10" s="54" customFormat="1">
      <c r="A525" s="55"/>
      <c r="B525" s="65"/>
      <c r="J525" s="66"/>
    </row>
    <row r="526" spans="1:10" s="54" customFormat="1">
      <c r="A526" s="55"/>
      <c r="B526" s="65"/>
      <c r="J526" s="66"/>
    </row>
    <row r="527" spans="1:10" s="54" customFormat="1">
      <c r="A527" s="55"/>
      <c r="B527" s="65"/>
      <c r="J527" s="66"/>
    </row>
    <row r="528" spans="1:10" s="54" customFormat="1">
      <c r="A528" s="55"/>
      <c r="B528" s="65"/>
      <c r="J528" s="66"/>
    </row>
    <row r="529" spans="1:10" s="54" customFormat="1">
      <c r="A529" s="55"/>
      <c r="B529" s="65"/>
      <c r="J529" s="66"/>
    </row>
    <row r="530" spans="1:10" s="54" customFormat="1">
      <c r="A530" s="55"/>
      <c r="B530" s="65"/>
      <c r="J530" s="66"/>
    </row>
    <row r="531" spans="1:10" s="54" customFormat="1">
      <c r="A531" s="55"/>
      <c r="B531" s="65"/>
      <c r="J531" s="66"/>
    </row>
    <row r="532" spans="1:10" s="54" customFormat="1">
      <c r="A532" s="55"/>
      <c r="B532" s="65"/>
      <c r="J532" s="66"/>
    </row>
    <row r="533" spans="1:10" s="54" customFormat="1">
      <c r="A533" s="55"/>
      <c r="B533" s="65"/>
      <c r="J533" s="66"/>
    </row>
    <row r="534" spans="1:10" s="54" customFormat="1">
      <c r="A534" s="55"/>
      <c r="B534" s="65"/>
      <c r="J534" s="66"/>
    </row>
    <row r="535" spans="1:10" s="54" customFormat="1">
      <c r="A535" s="55"/>
      <c r="B535" s="65"/>
      <c r="J535" s="66"/>
    </row>
    <row r="536" spans="1:10" s="54" customFormat="1">
      <c r="A536" s="55"/>
      <c r="B536" s="65"/>
      <c r="J536" s="66"/>
    </row>
    <row r="537" spans="1:10" s="54" customFormat="1">
      <c r="A537" s="55"/>
      <c r="B537" s="65"/>
      <c r="J537" s="66"/>
    </row>
    <row r="538" spans="1:10" s="54" customFormat="1">
      <c r="A538" s="55"/>
      <c r="B538" s="65"/>
      <c r="J538" s="66"/>
    </row>
    <row r="539" spans="1:10" s="54" customFormat="1">
      <c r="A539" s="55"/>
      <c r="B539" s="65"/>
      <c r="J539" s="66"/>
    </row>
    <row r="540" spans="1:10" s="54" customFormat="1">
      <c r="A540" s="55"/>
      <c r="B540" s="65"/>
      <c r="J540" s="66"/>
    </row>
    <row r="541" spans="1:10" s="54" customFormat="1">
      <c r="A541" s="55"/>
      <c r="B541" s="65"/>
      <c r="J541" s="66"/>
    </row>
    <row r="542" spans="1:10" s="54" customFormat="1">
      <c r="A542" s="55"/>
      <c r="B542" s="65"/>
      <c r="J542" s="66"/>
    </row>
    <row r="543" spans="1:10" s="54" customFormat="1">
      <c r="A543" s="55"/>
      <c r="B543" s="65"/>
      <c r="J543" s="66"/>
    </row>
    <row r="544" spans="1:10" s="54" customFormat="1">
      <c r="A544" s="55"/>
      <c r="B544" s="65"/>
      <c r="J544" s="66"/>
    </row>
    <row r="545" spans="1:10" s="54" customFormat="1">
      <c r="A545" s="55"/>
      <c r="B545" s="65"/>
      <c r="J545" s="66"/>
    </row>
    <row r="546" spans="1:10" s="54" customFormat="1">
      <c r="A546" s="55"/>
      <c r="B546" s="65"/>
      <c r="J546" s="66"/>
    </row>
    <row r="547" spans="1:10" s="54" customFormat="1">
      <c r="A547" s="55"/>
      <c r="B547" s="65"/>
      <c r="J547" s="66"/>
    </row>
    <row r="548" spans="1:10" s="54" customFormat="1">
      <c r="A548" s="55"/>
      <c r="B548" s="65"/>
      <c r="J548" s="66"/>
    </row>
    <row r="549" spans="1:10" s="54" customFormat="1">
      <c r="A549" s="55"/>
      <c r="B549" s="65"/>
      <c r="J549" s="66"/>
    </row>
    <row r="550" spans="1:10" s="54" customFormat="1">
      <c r="A550" s="55"/>
      <c r="B550" s="65"/>
      <c r="J550" s="66"/>
    </row>
    <row r="551" spans="1:10" s="54" customFormat="1">
      <c r="A551" s="55"/>
      <c r="B551" s="65"/>
      <c r="J551" s="66"/>
    </row>
  </sheetData>
  <mergeCells count="1">
    <mergeCell ref="B1:I1"/>
  </mergeCells>
  <pageMargins left="0.23622047244094491" right="0.23622047244094491" top="0.74803149606299213" bottom="0.74803149606299213" header="0.31496062992125984" footer="0.31496062992125984"/>
  <pageSetup paperSize="9" orientation="landscape" verticalDpi="3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Q497"/>
  <sheetViews>
    <sheetView tabSelected="1" topLeftCell="C1" workbookViewId="0">
      <selection activeCell="P114" sqref="P114"/>
    </sheetView>
  </sheetViews>
  <sheetFormatPr baseColWidth="10" defaultRowHeight="15"/>
  <cols>
    <col min="1" max="1" width="6" customWidth="1"/>
    <col min="2" max="2" width="12" customWidth="1"/>
    <col min="3" max="3" width="13" customWidth="1"/>
    <col min="4" max="4" width="4.5703125" customWidth="1"/>
    <col min="8" max="8" width="13" customWidth="1"/>
    <col min="10" max="10" width="14.85546875" customWidth="1"/>
    <col min="11" max="11" width="9.42578125" style="173" customWidth="1"/>
    <col min="13" max="13" width="13.140625" style="129" customWidth="1"/>
    <col min="14" max="14" width="11.42578125" style="129"/>
    <col min="15" max="16" width="9.7109375" customWidth="1"/>
    <col min="17" max="17" width="11.42578125" style="188"/>
  </cols>
  <sheetData>
    <row r="2" spans="1:17" ht="32.25">
      <c r="C2" s="260" t="s">
        <v>1</v>
      </c>
      <c r="D2" s="260"/>
      <c r="E2" s="260"/>
      <c r="F2" s="260"/>
      <c r="G2" s="260"/>
      <c r="H2" s="260"/>
      <c r="I2" s="260"/>
      <c r="J2" s="260"/>
      <c r="K2" s="179"/>
    </row>
    <row r="3" spans="1:17" ht="30" customHeight="1">
      <c r="A3" s="262" t="s">
        <v>155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7" ht="30" customHeight="1" thickBot="1">
      <c r="A4" s="261" t="s">
        <v>838</v>
      </c>
      <c r="B4" s="261"/>
      <c r="C4" s="261"/>
      <c r="D4" s="102">
        <v>4</v>
      </c>
      <c r="E4" s="102"/>
      <c r="F4" s="102"/>
      <c r="G4" s="102"/>
      <c r="H4" s="102"/>
      <c r="I4" s="102"/>
      <c r="J4" s="102"/>
      <c r="K4" s="180"/>
    </row>
    <row r="5" spans="1:17" ht="36.75" thickBot="1">
      <c r="A5" s="208" t="s">
        <v>434</v>
      </c>
      <c r="B5" s="209" t="s">
        <v>847</v>
      </c>
      <c r="C5" s="210" t="s">
        <v>102</v>
      </c>
      <c r="D5" s="210" t="s">
        <v>157</v>
      </c>
      <c r="E5" s="210" t="s">
        <v>159</v>
      </c>
      <c r="F5" s="210" t="s">
        <v>4</v>
      </c>
      <c r="G5" s="210" t="s">
        <v>158</v>
      </c>
      <c r="H5" s="210" t="s">
        <v>291</v>
      </c>
      <c r="I5" s="210" t="s">
        <v>160</v>
      </c>
      <c r="J5" s="210" t="s">
        <v>161</v>
      </c>
      <c r="K5" s="211" t="s">
        <v>844</v>
      </c>
      <c r="L5" s="210" t="s">
        <v>843</v>
      </c>
      <c r="M5" s="211" t="s">
        <v>163</v>
      </c>
      <c r="N5" s="211" t="s">
        <v>164</v>
      </c>
      <c r="O5" s="146" t="s">
        <v>625</v>
      </c>
      <c r="P5" s="147" t="s">
        <v>840</v>
      </c>
      <c r="Q5" s="189" t="s">
        <v>918</v>
      </c>
    </row>
    <row r="6" spans="1:17" ht="45.75" hidden="1" thickBot="1">
      <c r="A6" s="86" t="s">
        <v>304</v>
      </c>
      <c r="B6" s="92" t="s">
        <v>293</v>
      </c>
      <c r="C6" s="83" t="s">
        <v>165</v>
      </c>
      <c r="D6" s="84">
        <v>2</v>
      </c>
      <c r="E6" s="84" t="s">
        <v>167</v>
      </c>
      <c r="F6" s="85" t="s">
        <v>166</v>
      </c>
      <c r="G6" s="84" t="s">
        <v>43</v>
      </c>
      <c r="H6" s="83" t="s">
        <v>168</v>
      </c>
      <c r="I6" s="83" t="s">
        <v>169</v>
      </c>
      <c r="J6" s="83" t="s">
        <v>170</v>
      </c>
      <c r="K6" s="93">
        <v>15</v>
      </c>
      <c r="L6" s="93">
        <v>40</v>
      </c>
      <c r="M6" s="166">
        <f>(L6*$D$4)+K6</f>
        <v>175</v>
      </c>
      <c r="N6" s="171" t="str">
        <f t="shared" ref="N6:N76" si="0">IF(LEN(INT(M6/60))=1,"0"&amp;INT(M6/60),INT(M6/60))&amp;":"&amp;IF(LEN(MOD(M6,60))=1,"0"&amp;MOD(M6,60),MOD(M6,60))</f>
        <v>02:55</v>
      </c>
      <c r="O6" s="59" t="s">
        <v>627</v>
      </c>
      <c r="P6" s="58"/>
      <c r="Q6" s="191" t="s">
        <v>919</v>
      </c>
    </row>
    <row r="7" spans="1:17" ht="45.75" hidden="1" thickBot="1">
      <c r="A7" s="86" t="s">
        <v>305</v>
      </c>
      <c r="B7" s="92" t="s">
        <v>293</v>
      </c>
      <c r="C7" s="83" t="s">
        <v>165</v>
      </c>
      <c r="D7" s="84">
        <v>2</v>
      </c>
      <c r="E7" s="84" t="s">
        <v>171</v>
      </c>
      <c r="F7" s="85" t="s">
        <v>166</v>
      </c>
      <c r="G7" s="84" t="s">
        <v>43</v>
      </c>
      <c r="H7" s="83" t="s">
        <v>172</v>
      </c>
      <c r="I7" s="83"/>
      <c r="J7" s="83" t="s">
        <v>173</v>
      </c>
      <c r="K7" s="93">
        <v>10</v>
      </c>
      <c r="L7" s="93">
        <v>30</v>
      </c>
      <c r="M7" s="93">
        <f>(L7*$D$4)+K7+M6</f>
        <v>305</v>
      </c>
      <c r="N7" s="172" t="str">
        <f t="shared" si="0"/>
        <v>05:05</v>
      </c>
      <c r="O7" s="59" t="s">
        <v>627</v>
      </c>
      <c r="P7" s="58"/>
      <c r="Q7" s="191" t="s">
        <v>920</v>
      </c>
    </row>
    <row r="8" spans="1:17" ht="51.75" hidden="1" thickBot="1">
      <c r="A8" s="86" t="s">
        <v>581</v>
      </c>
      <c r="B8" s="94" t="s">
        <v>293</v>
      </c>
      <c r="C8" s="83" t="s">
        <v>165</v>
      </c>
      <c r="D8" s="84">
        <v>2</v>
      </c>
      <c r="E8" s="84" t="s">
        <v>607</v>
      </c>
      <c r="F8" s="83" t="s">
        <v>608</v>
      </c>
      <c r="G8" s="83"/>
      <c r="H8" s="83"/>
      <c r="I8" s="83"/>
      <c r="J8" s="83" t="s">
        <v>609</v>
      </c>
      <c r="K8" s="93"/>
      <c r="L8" s="93">
        <v>10</v>
      </c>
      <c r="M8" s="93">
        <f t="shared" ref="M8:M77" si="1">(L8*$D$4)+K8+M7</f>
        <v>345</v>
      </c>
      <c r="N8" s="172" t="str">
        <f t="shared" si="0"/>
        <v>05:45</v>
      </c>
      <c r="O8" s="59" t="s">
        <v>627</v>
      </c>
      <c r="P8" s="58"/>
      <c r="Q8" s="191" t="s">
        <v>920</v>
      </c>
    </row>
    <row r="9" spans="1:17" ht="39" hidden="1" thickBot="1">
      <c r="A9" s="86" t="s">
        <v>306</v>
      </c>
      <c r="B9" s="94" t="s">
        <v>294</v>
      </c>
      <c r="C9" s="83" t="s">
        <v>174</v>
      </c>
      <c r="D9" s="84">
        <v>2</v>
      </c>
      <c r="E9" s="84" t="s">
        <v>175</v>
      </c>
      <c r="F9" s="85" t="s">
        <v>166</v>
      </c>
      <c r="G9" s="84" t="s">
        <v>43</v>
      </c>
      <c r="H9" s="83" t="s">
        <v>176</v>
      </c>
      <c r="I9" s="83" t="s">
        <v>177</v>
      </c>
      <c r="J9" s="83" t="s">
        <v>178</v>
      </c>
      <c r="K9" s="93">
        <v>5</v>
      </c>
      <c r="L9" s="93">
        <v>10</v>
      </c>
      <c r="M9" s="93">
        <f t="shared" si="1"/>
        <v>390</v>
      </c>
      <c r="N9" s="172" t="str">
        <f t="shared" si="0"/>
        <v>06:30</v>
      </c>
      <c r="O9" s="59" t="s">
        <v>627</v>
      </c>
      <c r="P9" s="58"/>
      <c r="Q9" s="191" t="s">
        <v>920</v>
      </c>
    </row>
    <row r="10" spans="1:17" ht="64.5" hidden="1" thickBot="1">
      <c r="A10" s="86" t="s">
        <v>307</v>
      </c>
      <c r="B10" s="91" t="s">
        <v>294</v>
      </c>
      <c r="C10" s="83" t="s">
        <v>174</v>
      </c>
      <c r="D10" s="84">
        <v>2</v>
      </c>
      <c r="E10" s="84" t="s">
        <v>179</v>
      </c>
      <c r="F10" s="85" t="s">
        <v>166</v>
      </c>
      <c r="G10" s="84" t="s">
        <v>43</v>
      </c>
      <c r="H10" s="83" t="s">
        <v>180</v>
      </c>
      <c r="I10" s="83" t="s">
        <v>181</v>
      </c>
      <c r="J10" s="83" t="s">
        <v>182</v>
      </c>
      <c r="K10" s="93">
        <v>15</v>
      </c>
      <c r="L10" s="93">
        <v>8</v>
      </c>
      <c r="M10" s="93">
        <f t="shared" si="1"/>
        <v>437</v>
      </c>
      <c r="N10" s="172" t="str">
        <f t="shared" si="0"/>
        <v>07:17</v>
      </c>
      <c r="O10" s="59" t="s">
        <v>627</v>
      </c>
      <c r="P10" s="58"/>
      <c r="Q10" s="191" t="s">
        <v>920</v>
      </c>
    </row>
    <row r="11" spans="1:17" ht="39" hidden="1" thickBot="1">
      <c r="A11" s="105" t="s">
        <v>545</v>
      </c>
      <c r="B11" s="94" t="s">
        <v>294</v>
      </c>
      <c r="C11" s="103" t="s">
        <v>541</v>
      </c>
      <c r="D11" s="104">
        <v>2</v>
      </c>
      <c r="E11" s="104" t="s">
        <v>542</v>
      </c>
      <c r="F11" s="103" t="s">
        <v>543</v>
      </c>
      <c r="G11" s="103"/>
      <c r="H11" s="103"/>
      <c r="I11" s="103"/>
      <c r="J11" s="103" t="s">
        <v>544</v>
      </c>
      <c r="K11" s="106">
        <v>2</v>
      </c>
      <c r="L11" s="106">
        <v>2</v>
      </c>
      <c r="M11" s="93">
        <f t="shared" si="1"/>
        <v>447</v>
      </c>
      <c r="N11" s="172" t="str">
        <f t="shared" si="0"/>
        <v>07:27</v>
      </c>
      <c r="O11" s="59" t="s">
        <v>627</v>
      </c>
      <c r="P11" s="58"/>
      <c r="Q11" s="191" t="s">
        <v>920</v>
      </c>
    </row>
    <row r="12" spans="1:17" ht="39" hidden="1" thickBot="1">
      <c r="A12" s="86" t="s">
        <v>308</v>
      </c>
      <c r="B12" s="91" t="s">
        <v>295</v>
      </c>
      <c r="C12" s="83" t="s">
        <v>183</v>
      </c>
      <c r="D12" s="84">
        <v>2</v>
      </c>
      <c r="E12" s="84" t="s">
        <v>167</v>
      </c>
      <c r="F12" s="85" t="s">
        <v>166</v>
      </c>
      <c r="G12" s="83"/>
      <c r="H12" s="83" t="s">
        <v>184</v>
      </c>
      <c r="I12" s="83" t="s">
        <v>185</v>
      </c>
      <c r="J12" s="83" t="s">
        <v>170</v>
      </c>
      <c r="K12" s="93"/>
      <c r="L12" s="93">
        <v>40</v>
      </c>
      <c r="M12" s="93">
        <f t="shared" si="1"/>
        <v>607</v>
      </c>
      <c r="N12" s="172" t="str">
        <f t="shared" si="0"/>
        <v>10:07</v>
      </c>
      <c r="O12" s="59" t="s">
        <v>627</v>
      </c>
      <c r="P12" s="58"/>
      <c r="Q12" s="191" t="s">
        <v>919</v>
      </c>
    </row>
    <row r="13" spans="1:17" ht="48.75" thickBot="1">
      <c r="A13" s="212" t="s">
        <v>309</v>
      </c>
      <c r="B13" s="213" t="s">
        <v>295</v>
      </c>
      <c r="C13" s="213" t="s">
        <v>183</v>
      </c>
      <c r="D13" s="214">
        <v>2</v>
      </c>
      <c r="E13" s="214" t="s">
        <v>186</v>
      </c>
      <c r="F13" s="215" t="s">
        <v>166</v>
      </c>
      <c r="G13" s="213"/>
      <c r="H13" s="213" t="s">
        <v>187</v>
      </c>
      <c r="I13" s="213" t="s">
        <v>188</v>
      </c>
      <c r="J13" s="213" t="s">
        <v>189</v>
      </c>
      <c r="K13" s="216"/>
      <c r="L13" s="216">
        <v>10</v>
      </c>
      <c r="M13" s="216">
        <f t="shared" si="1"/>
        <v>647</v>
      </c>
      <c r="N13" s="217" t="str">
        <f t="shared" si="0"/>
        <v>10:47</v>
      </c>
      <c r="O13" s="59" t="s">
        <v>626</v>
      </c>
      <c r="P13" s="58"/>
      <c r="Q13" s="191" t="s">
        <v>920</v>
      </c>
    </row>
    <row r="14" spans="1:17" ht="48.75" thickBot="1">
      <c r="A14" s="212" t="s">
        <v>310</v>
      </c>
      <c r="B14" s="213" t="s">
        <v>295</v>
      </c>
      <c r="C14" s="213" t="s">
        <v>183</v>
      </c>
      <c r="D14" s="214">
        <v>2</v>
      </c>
      <c r="E14" s="214" t="s">
        <v>190</v>
      </c>
      <c r="F14" s="215" t="s">
        <v>166</v>
      </c>
      <c r="G14" s="213"/>
      <c r="H14" s="213" t="s">
        <v>191</v>
      </c>
      <c r="I14" s="213" t="s">
        <v>192</v>
      </c>
      <c r="J14" s="213" t="s">
        <v>189</v>
      </c>
      <c r="K14" s="216"/>
      <c r="L14" s="216">
        <v>10</v>
      </c>
      <c r="M14" s="216">
        <f t="shared" si="1"/>
        <v>687</v>
      </c>
      <c r="N14" s="217" t="str">
        <f t="shared" si="0"/>
        <v>11:27</v>
      </c>
      <c r="O14" s="59" t="s">
        <v>626</v>
      </c>
      <c r="P14" s="58"/>
      <c r="Q14" s="191" t="s">
        <v>920</v>
      </c>
    </row>
    <row r="15" spans="1:17" ht="51.75" hidden="1" thickBot="1">
      <c r="A15" s="109" t="s">
        <v>866</v>
      </c>
      <c r="B15" s="91" t="s">
        <v>295</v>
      </c>
      <c r="C15" s="103" t="s">
        <v>867</v>
      </c>
      <c r="D15" s="104">
        <v>2</v>
      </c>
      <c r="E15" s="104" t="s">
        <v>868</v>
      </c>
      <c r="F15" s="103" t="s">
        <v>166</v>
      </c>
      <c r="G15" s="103"/>
      <c r="H15" s="103"/>
      <c r="I15" s="103"/>
      <c r="J15" s="103" t="s">
        <v>869</v>
      </c>
      <c r="K15" s="106">
        <v>15</v>
      </c>
      <c r="L15" s="93"/>
      <c r="M15" s="93">
        <f t="shared" si="1"/>
        <v>702</v>
      </c>
      <c r="N15" s="172" t="str">
        <f t="shared" si="0"/>
        <v>11:42</v>
      </c>
      <c r="O15" s="59" t="s">
        <v>626</v>
      </c>
      <c r="P15" s="182"/>
      <c r="Q15" s="191" t="s">
        <v>919</v>
      </c>
    </row>
    <row r="16" spans="1:17" ht="39" hidden="1" thickBot="1">
      <c r="A16" s="86" t="s">
        <v>311</v>
      </c>
      <c r="B16" s="91" t="s">
        <v>296</v>
      </c>
      <c r="C16" s="83" t="s">
        <v>193</v>
      </c>
      <c r="D16" s="84">
        <v>1</v>
      </c>
      <c r="E16" s="84" t="s">
        <v>196</v>
      </c>
      <c r="F16" s="85" t="s">
        <v>194</v>
      </c>
      <c r="G16" s="83" t="s">
        <v>195</v>
      </c>
      <c r="H16" s="83" t="s">
        <v>197</v>
      </c>
      <c r="I16" s="83">
        <v>235</v>
      </c>
      <c r="J16" s="83"/>
      <c r="K16" s="93"/>
      <c r="L16" s="93">
        <v>2</v>
      </c>
      <c r="M16" s="93">
        <f>(L16*$D$4)+K16+M14</f>
        <v>695</v>
      </c>
      <c r="N16" s="172" t="str">
        <f t="shared" si="0"/>
        <v>11:35</v>
      </c>
      <c r="O16" s="59" t="s">
        <v>627</v>
      </c>
      <c r="P16" s="58"/>
      <c r="Q16" s="191" t="s">
        <v>920</v>
      </c>
    </row>
    <row r="17" spans="1:17" ht="39" hidden="1" thickBot="1">
      <c r="A17" s="86" t="s">
        <v>312</v>
      </c>
      <c r="B17" s="94" t="s">
        <v>296</v>
      </c>
      <c r="C17" s="83" t="s">
        <v>193</v>
      </c>
      <c r="D17" s="84">
        <v>1</v>
      </c>
      <c r="E17" s="84" t="s">
        <v>198</v>
      </c>
      <c r="F17" s="85" t="s">
        <v>194</v>
      </c>
      <c r="G17" s="83" t="s">
        <v>195</v>
      </c>
      <c r="H17" s="83" t="s">
        <v>199</v>
      </c>
      <c r="I17" s="83">
        <v>235</v>
      </c>
      <c r="J17" s="83" t="s">
        <v>200</v>
      </c>
      <c r="K17" s="93"/>
      <c r="L17" s="93">
        <v>10</v>
      </c>
      <c r="M17" s="93">
        <f t="shared" si="1"/>
        <v>735</v>
      </c>
      <c r="N17" s="172" t="str">
        <f t="shared" si="0"/>
        <v>12:15</v>
      </c>
      <c r="O17" s="59" t="s">
        <v>627</v>
      </c>
      <c r="P17" s="58"/>
      <c r="Q17" s="191" t="s">
        <v>919</v>
      </c>
    </row>
    <row r="18" spans="1:17" ht="51.75" hidden="1" thickBot="1">
      <c r="A18" s="86" t="s">
        <v>313</v>
      </c>
      <c r="B18" s="91" t="s">
        <v>296</v>
      </c>
      <c r="C18" s="83" t="s">
        <v>193</v>
      </c>
      <c r="D18" s="84">
        <v>2</v>
      </c>
      <c r="E18" s="84" t="s">
        <v>201</v>
      </c>
      <c r="F18" s="85" t="s">
        <v>194</v>
      </c>
      <c r="G18" s="83" t="s">
        <v>195</v>
      </c>
      <c r="H18" s="83" t="s">
        <v>202</v>
      </c>
      <c r="I18" s="83">
        <v>235</v>
      </c>
      <c r="J18" s="83" t="s">
        <v>173</v>
      </c>
      <c r="K18" s="93"/>
      <c r="L18" s="93">
        <v>8</v>
      </c>
      <c r="M18" s="93">
        <f t="shared" si="1"/>
        <v>767</v>
      </c>
      <c r="N18" s="172" t="str">
        <f t="shared" si="0"/>
        <v>12:47</v>
      </c>
      <c r="O18" s="59" t="s">
        <v>627</v>
      </c>
      <c r="P18" s="58"/>
      <c r="Q18" s="191" t="s">
        <v>920</v>
      </c>
    </row>
    <row r="19" spans="1:17" ht="26.25" hidden="1" thickBot="1">
      <c r="A19" s="86" t="s">
        <v>314</v>
      </c>
      <c r="B19" s="94" t="s">
        <v>297</v>
      </c>
      <c r="C19" s="83" t="s">
        <v>238</v>
      </c>
      <c r="D19" s="84">
        <v>2</v>
      </c>
      <c r="E19" s="84" t="s">
        <v>196</v>
      </c>
      <c r="F19" s="85" t="s">
        <v>194</v>
      </c>
      <c r="G19" s="83" t="s">
        <v>220</v>
      </c>
      <c r="H19" s="83"/>
      <c r="I19" s="83">
        <v>30</v>
      </c>
      <c r="J19" s="83"/>
      <c r="K19" s="93"/>
      <c r="L19" s="93">
        <v>4</v>
      </c>
      <c r="M19" s="93">
        <f t="shared" si="1"/>
        <v>783</v>
      </c>
      <c r="N19" s="172" t="str">
        <f t="shared" si="0"/>
        <v>13:03</v>
      </c>
      <c r="O19" s="59" t="s">
        <v>627</v>
      </c>
      <c r="P19" s="58"/>
      <c r="Q19" s="191" t="s">
        <v>920</v>
      </c>
    </row>
    <row r="20" spans="1:17" ht="39" hidden="1" thickBot="1">
      <c r="A20" s="86" t="s">
        <v>315</v>
      </c>
      <c r="B20" s="91" t="s">
        <v>297</v>
      </c>
      <c r="C20" s="83" t="s">
        <v>238</v>
      </c>
      <c r="D20" s="84">
        <v>2</v>
      </c>
      <c r="E20" s="84" t="s">
        <v>921</v>
      </c>
      <c r="F20" s="85" t="s">
        <v>194</v>
      </c>
      <c r="G20" s="83" t="s">
        <v>220</v>
      </c>
      <c r="H20" s="83"/>
      <c r="I20" s="83">
        <v>30</v>
      </c>
      <c r="J20" s="83" t="s">
        <v>189</v>
      </c>
      <c r="K20" s="93"/>
      <c r="L20" s="93">
        <v>25</v>
      </c>
      <c r="M20" s="93">
        <f t="shared" si="1"/>
        <v>883</v>
      </c>
      <c r="N20" s="172" t="str">
        <f t="shared" si="0"/>
        <v>14:43</v>
      </c>
      <c r="O20" s="59" t="s">
        <v>626</v>
      </c>
      <c r="P20" s="58"/>
      <c r="Q20" s="191" t="s">
        <v>919</v>
      </c>
    </row>
    <row r="21" spans="1:17" ht="26.25" thickBot="1">
      <c r="A21" s="212" t="s">
        <v>316</v>
      </c>
      <c r="B21" s="218" t="s">
        <v>297</v>
      </c>
      <c r="C21" s="213" t="s">
        <v>238</v>
      </c>
      <c r="D21" s="214">
        <v>1</v>
      </c>
      <c r="E21" s="214" t="s">
        <v>437</v>
      </c>
      <c r="F21" s="215" t="s">
        <v>194</v>
      </c>
      <c r="G21" s="213" t="s">
        <v>220</v>
      </c>
      <c r="H21" s="213"/>
      <c r="I21" s="213">
        <v>30</v>
      </c>
      <c r="J21" s="213" t="s">
        <v>173</v>
      </c>
      <c r="K21" s="216"/>
      <c r="L21" s="216">
        <v>10</v>
      </c>
      <c r="M21" s="216">
        <f t="shared" si="1"/>
        <v>923</v>
      </c>
      <c r="N21" s="217" t="str">
        <f t="shared" si="0"/>
        <v>15:23</v>
      </c>
      <c r="O21" s="59" t="s">
        <v>626</v>
      </c>
      <c r="P21" s="58"/>
      <c r="Q21" s="191" t="s">
        <v>920</v>
      </c>
    </row>
    <row r="22" spans="1:17" ht="26.25" thickBot="1">
      <c r="A22" s="219" t="s">
        <v>870</v>
      </c>
      <c r="B22" s="218" t="s">
        <v>297</v>
      </c>
      <c r="C22" s="213" t="s">
        <v>871</v>
      </c>
      <c r="D22" s="214">
        <v>1</v>
      </c>
      <c r="E22" s="214" t="s">
        <v>196</v>
      </c>
      <c r="F22" s="213"/>
      <c r="G22" s="213" t="s">
        <v>873</v>
      </c>
      <c r="H22" s="213" t="s">
        <v>428</v>
      </c>
      <c r="I22" s="213" t="s">
        <v>874</v>
      </c>
      <c r="J22" s="213"/>
      <c r="K22" s="216">
        <v>2</v>
      </c>
      <c r="L22" s="216">
        <v>2</v>
      </c>
      <c r="M22" s="216">
        <f t="shared" si="1"/>
        <v>933</v>
      </c>
      <c r="N22" s="217" t="str">
        <f>IF(LEN(INT(M22/60))=1,"0"&amp;INT(M22/60),INT(M22/60))&amp;":"&amp;IF(LEN(MOD(M22,60))=1,"0"&amp;MOD(M22,60),MOD(M22,60))</f>
        <v>15:33</v>
      </c>
      <c r="O22" s="59" t="s">
        <v>626</v>
      </c>
      <c r="P22" s="182"/>
      <c r="Q22" s="191" t="s">
        <v>920</v>
      </c>
    </row>
    <row r="23" spans="1:17" ht="26.25" hidden="1" thickBot="1">
      <c r="A23" s="109" t="s">
        <v>872</v>
      </c>
      <c r="B23" s="94"/>
      <c r="C23" s="103"/>
      <c r="D23" s="104"/>
      <c r="E23" s="104"/>
      <c r="F23" s="103"/>
      <c r="G23" s="103"/>
      <c r="H23" s="103"/>
      <c r="I23" s="103"/>
      <c r="J23" s="103"/>
      <c r="K23" s="106"/>
      <c r="L23" s="106"/>
      <c r="M23" s="93">
        <f t="shared" si="1"/>
        <v>933</v>
      </c>
      <c r="N23" s="181" t="str">
        <f>IF(LEN(INT(M23/60))=1,"0"&amp;INT(M23/60),INT(M23/60))&amp;":"&amp;IF(LEN(MOD(M23,60))=1,"0"&amp;MOD(M23,60),MOD(M23,60))</f>
        <v>15:33</v>
      </c>
      <c r="O23" s="59" t="s">
        <v>626</v>
      </c>
      <c r="P23" s="182"/>
      <c r="Q23" s="191"/>
    </row>
    <row r="24" spans="1:17" ht="26.25" hidden="1" thickBot="1">
      <c r="A24" s="109"/>
      <c r="B24" s="94"/>
      <c r="C24" s="103"/>
      <c r="D24" s="104"/>
      <c r="E24" s="104"/>
      <c r="F24" s="103"/>
      <c r="G24" s="103"/>
      <c r="H24" s="103"/>
      <c r="I24" s="103"/>
      <c r="J24" s="103"/>
      <c r="K24" s="106"/>
      <c r="L24" s="106"/>
      <c r="M24" s="93">
        <f t="shared" si="1"/>
        <v>933</v>
      </c>
      <c r="N24" s="181" t="str">
        <f>IF(LEN(INT(M24/60))=1,"0"&amp;INT(M24/60),INT(M24/60))&amp;":"&amp;IF(LEN(MOD(M24,60))=1,"0"&amp;MOD(M24,60),MOD(M24,60))</f>
        <v>15:33</v>
      </c>
      <c r="O24" s="59" t="s">
        <v>626</v>
      </c>
      <c r="P24" s="182"/>
      <c r="Q24" s="191"/>
    </row>
    <row r="25" spans="1:17" ht="30.75" hidden="1" thickBot="1">
      <c r="A25" s="86" t="s">
        <v>317</v>
      </c>
      <c r="B25" s="91" t="s">
        <v>271</v>
      </c>
      <c r="C25" s="83" t="s">
        <v>205</v>
      </c>
      <c r="D25" s="84">
        <v>1</v>
      </c>
      <c r="E25" s="84" t="s">
        <v>196</v>
      </c>
      <c r="F25" s="85" t="s">
        <v>206</v>
      </c>
      <c r="G25" s="83" t="s">
        <v>15</v>
      </c>
      <c r="H25" s="83"/>
      <c r="I25" s="83">
        <v>330</v>
      </c>
      <c r="J25" s="83"/>
      <c r="K25" s="93"/>
      <c r="L25" s="93">
        <v>4</v>
      </c>
      <c r="M25" s="93">
        <f t="shared" si="1"/>
        <v>949</v>
      </c>
      <c r="N25" s="172" t="str">
        <f t="shared" si="0"/>
        <v>15:49</v>
      </c>
      <c r="O25" s="59" t="s">
        <v>627</v>
      </c>
      <c r="P25" s="58"/>
      <c r="Q25" s="191" t="s">
        <v>920</v>
      </c>
    </row>
    <row r="26" spans="1:17" ht="39" hidden="1" thickBot="1">
      <c r="A26" s="86" t="s">
        <v>318</v>
      </c>
      <c r="B26" s="94" t="s">
        <v>271</v>
      </c>
      <c r="C26" s="83" t="s">
        <v>205</v>
      </c>
      <c r="D26" s="84">
        <v>1</v>
      </c>
      <c r="E26" s="84" t="s">
        <v>198</v>
      </c>
      <c r="F26" s="85" t="s">
        <v>194</v>
      </c>
      <c r="G26" s="83" t="s">
        <v>15</v>
      </c>
      <c r="H26" s="83"/>
      <c r="I26" s="83">
        <v>330</v>
      </c>
      <c r="J26" s="83" t="s">
        <v>200</v>
      </c>
      <c r="K26" s="93"/>
      <c r="L26" s="93">
        <v>5</v>
      </c>
      <c r="M26" s="93">
        <f t="shared" si="1"/>
        <v>969</v>
      </c>
      <c r="N26" s="172" t="str">
        <f t="shared" si="0"/>
        <v>16:09</v>
      </c>
      <c r="O26" s="59" t="s">
        <v>626</v>
      </c>
      <c r="P26" s="58"/>
      <c r="Q26" s="191" t="s">
        <v>919</v>
      </c>
    </row>
    <row r="27" spans="1:17" ht="30.75" hidden="1" thickBot="1">
      <c r="A27" s="86" t="s">
        <v>319</v>
      </c>
      <c r="B27" s="91" t="s">
        <v>271</v>
      </c>
      <c r="C27" s="83" t="s">
        <v>205</v>
      </c>
      <c r="D27" s="84">
        <v>2</v>
      </c>
      <c r="E27" s="84" t="s">
        <v>167</v>
      </c>
      <c r="F27" s="85" t="s">
        <v>194</v>
      </c>
      <c r="G27" s="83" t="s">
        <v>15</v>
      </c>
      <c r="H27" s="83"/>
      <c r="I27" s="83">
        <v>330</v>
      </c>
      <c r="J27" s="83" t="s">
        <v>208</v>
      </c>
      <c r="K27" s="93"/>
      <c r="L27" s="93">
        <v>20</v>
      </c>
      <c r="M27" s="93">
        <f>(L27*$D$4)+K27+M26</f>
        <v>1049</v>
      </c>
      <c r="N27" s="172" t="str">
        <f t="shared" si="0"/>
        <v>17:29</v>
      </c>
      <c r="O27" s="59" t="s">
        <v>627</v>
      </c>
      <c r="P27" s="58"/>
      <c r="Q27" s="191" t="s">
        <v>919</v>
      </c>
    </row>
    <row r="28" spans="1:17" ht="60.75" thickBot="1">
      <c r="A28" s="212" t="s">
        <v>320</v>
      </c>
      <c r="B28" s="218" t="s">
        <v>271</v>
      </c>
      <c r="C28" s="213" t="s">
        <v>272</v>
      </c>
      <c r="D28" s="214">
        <v>2</v>
      </c>
      <c r="E28" s="214" t="s">
        <v>266</v>
      </c>
      <c r="F28" s="215" t="s">
        <v>194</v>
      </c>
      <c r="G28" s="213" t="s">
        <v>15</v>
      </c>
      <c r="H28" s="213" t="s">
        <v>268</v>
      </c>
      <c r="I28" s="213" t="s">
        <v>267</v>
      </c>
      <c r="J28" s="213"/>
      <c r="K28" s="216"/>
      <c r="L28" s="216">
        <v>4</v>
      </c>
      <c r="M28" s="216">
        <f>(L28*$D$4)+K28+M27</f>
        <v>1065</v>
      </c>
      <c r="N28" s="217" t="str">
        <f t="shared" si="0"/>
        <v>17:45</v>
      </c>
      <c r="O28" s="59" t="s">
        <v>626</v>
      </c>
      <c r="P28" s="58"/>
      <c r="Q28" s="191" t="s">
        <v>920</v>
      </c>
    </row>
    <row r="29" spans="1:17" ht="51.75" hidden="1" thickBot="1">
      <c r="A29" s="86" t="s">
        <v>321</v>
      </c>
      <c r="B29" s="91" t="s">
        <v>271</v>
      </c>
      <c r="C29" s="83" t="s">
        <v>273</v>
      </c>
      <c r="D29" s="84">
        <v>1</v>
      </c>
      <c r="E29" s="84" t="s">
        <v>274</v>
      </c>
      <c r="F29" s="85"/>
      <c r="G29" s="83"/>
      <c r="H29" s="83" t="s">
        <v>268</v>
      </c>
      <c r="I29" s="83" t="s">
        <v>275</v>
      </c>
      <c r="J29" s="83"/>
      <c r="K29" s="93"/>
      <c r="L29" s="93">
        <v>10</v>
      </c>
      <c r="M29" s="93">
        <f>(L29*$D$4)+K29+M28</f>
        <v>1105</v>
      </c>
      <c r="N29" s="172" t="str">
        <f t="shared" si="0"/>
        <v>18:25</v>
      </c>
      <c r="O29" s="59" t="s">
        <v>626</v>
      </c>
      <c r="P29" s="58"/>
      <c r="Q29" s="191" t="s">
        <v>919</v>
      </c>
    </row>
    <row r="30" spans="1:17" ht="30.75" hidden="1" thickBot="1">
      <c r="A30" s="99" t="s">
        <v>913</v>
      </c>
      <c r="B30" s="91" t="s">
        <v>271</v>
      </c>
      <c r="C30" s="83" t="s">
        <v>909</v>
      </c>
      <c r="D30" s="84">
        <v>1</v>
      </c>
      <c r="E30" s="84" t="s">
        <v>196</v>
      </c>
      <c r="F30" s="83" t="s">
        <v>914</v>
      </c>
      <c r="G30" s="83" t="s">
        <v>915</v>
      </c>
      <c r="H30" s="83"/>
      <c r="I30" s="83" t="s">
        <v>916</v>
      </c>
      <c r="J30" s="83"/>
      <c r="K30" s="93">
        <v>2</v>
      </c>
      <c r="L30" s="93">
        <v>3</v>
      </c>
      <c r="M30" s="93">
        <f>(L30*$D$4)+K30+M29</f>
        <v>1119</v>
      </c>
      <c r="N30" s="172" t="str">
        <f t="shared" si="0"/>
        <v>18:39</v>
      </c>
      <c r="O30" s="59" t="s">
        <v>627</v>
      </c>
      <c r="P30" s="58"/>
      <c r="Q30" s="191" t="s">
        <v>920</v>
      </c>
    </row>
    <row r="31" spans="1:17" ht="26.25" thickBot="1">
      <c r="A31" s="212" t="s">
        <v>322</v>
      </c>
      <c r="B31" s="218" t="s">
        <v>271</v>
      </c>
      <c r="C31" s="213" t="s">
        <v>269</v>
      </c>
      <c r="D31" s="214">
        <v>1</v>
      </c>
      <c r="E31" s="214" t="s">
        <v>270</v>
      </c>
      <c r="F31" s="215"/>
      <c r="G31" s="213"/>
      <c r="H31" s="213"/>
      <c r="I31" s="213"/>
      <c r="J31" s="213"/>
      <c r="K31" s="216"/>
      <c r="L31" s="216">
        <v>10</v>
      </c>
      <c r="M31" s="216">
        <f>(L31*$D$4)+K31+M29</f>
        <v>1145</v>
      </c>
      <c r="N31" s="217" t="str">
        <f t="shared" si="0"/>
        <v>19:05</v>
      </c>
      <c r="O31" s="59" t="s">
        <v>626</v>
      </c>
      <c r="P31" s="58"/>
      <c r="Q31" s="191" t="s">
        <v>920</v>
      </c>
    </row>
    <row r="32" spans="1:17" ht="30.75" hidden="1" thickBot="1">
      <c r="A32" s="86" t="s">
        <v>323</v>
      </c>
      <c r="B32" s="91" t="s">
        <v>271</v>
      </c>
      <c r="C32" s="83" t="s">
        <v>278</v>
      </c>
      <c r="D32" s="84">
        <v>2</v>
      </c>
      <c r="E32" s="84" t="s">
        <v>167</v>
      </c>
      <c r="F32" s="85" t="s">
        <v>194</v>
      </c>
      <c r="G32" s="83" t="s">
        <v>15</v>
      </c>
      <c r="H32" s="83" t="s">
        <v>276</v>
      </c>
      <c r="I32" s="83" t="s">
        <v>277</v>
      </c>
      <c r="J32" s="83" t="s">
        <v>208</v>
      </c>
      <c r="K32" s="93"/>
      <c r="L32" s="93">
        <v>15</v>
      </c>
      <c r="M32" s="93">
        <f t="shared" si="1"/>
        <v>1205</v>
      </c>
      <c r="N32" s="172" t="str">
        <f t="shared" si="0"/>
        <v>20:05</v>
      </c>
      <c r="O32" s="59" t="s">
        <v>626</v>
      </c>
      <c r="P32" s="58"/>
      <c r="Q32" s="191" t="s">
        <v>919</v>
      </c>
    </row>
    <row r="33" spans="1:17" ht="26.25" hidden="1" thickBot="1">
      <c r="A33" s="86" t="s">
        <v>324</v>
      </c>
      <c r="B33" s="94" t="s">
        <v>298</v>
      </c>
      <c r="C33" s="83" t="s">
        <v>209</v>
      </c>
      <c r="D33" s="84">
        <v>1</v>
      </c>
      <c r="E33" s="84" t="s">
        <v>196</v>
      </c>
      <c r="F33" s="85" t="s">
        <v>194</v>
      </c>
      <c r="G33" s="85" t="s">
        <v>15</v>
      </c>
      <c r="H33" s="83"/>
      <c r="I33" s="83">
        <v>360</v>
      </c>
      <c r="J33" s="83" t="s">
        <v>243</v>
      </c>
      <c r="K33" s="93"/>
      <c r="L33" s="93">
        <v>2</v>
      </c>
      <c r="M33" s="93">
        <f t="shared" si="1"/>
        <v>1213</v>
      </c>
      <c r="N33" s="172" t="str">
        <f t="shared" si="0"/>
        <v>20:13</v>
      </c>
      <c r="O33" s="59" t="s">
        <v>627</v>
      </c>
      <c r="P33" s="58"/>
      <c r="Q33" s="191" t="s">
        <v>920</v>
      </c>
    </row>
    <row r="34" spans="1:17" ht="39" hidden="1" thickBot="1">
      <c r="A34" s="86" t="s">
        <v>325</v>
      </c>
      <c r="B34" s="91" t="s">
        <v>298</v>
      </c>
      <c r="C34" s="83" t="s">
        <v>209</v>
      </c>
      <c r="D34" s="84">
        <v>1</v>
      </c>
      <c r="E34" s="84" t="s">
        <v>198</v>
      </c>
      <c r="F34" s="85" t="s">
        <v>194</v>
      </c>
      <c r="G34" s="83" t="s">
        <v>15</v>
      </c>
      <c r="H34" s="83"/>
      <c r="I34" s="83">
        <v>360</v>
      </c>
      <c r="J34" s="83" t="s">
        <v>200</v>
      </c>
      <c r="K34" s="93"/>
      <c r="L34" s="93">
        <v>5</v>
      </c>
      <c r="M34" s="93">
        <f t="shared" si="1"/>
        <v>1233</v>
      </c>
      <c r="N34" s="172" t="str">
        <f t="shared" si="0"/>
        <v>20:33</v>
      </c>
      <c r="O34" s="59" t="s">
        <v>627</v>
      </c>
      <c r="P34" s="58"/>
      <c r="Q34" s="191" t="s">
        <v>919</v>
      </c>
    </row>
    <row r="35" spans="1:17" ht="26.25" hidden="1" thickBot="1">
      <c r="A35" s="86" t="s">
        <v>326</v>
      </c>
      <c r="B35" s="94" t="s">
        <v>298</v>
      </c>
      <c r="C35" s="83" t="s">
        <v>209</v>
      </c>
      <c r="D35" s="84">
        <v>1</v>
      </c>
      <c r="E35" s="84" t="s">
        <v>167</v>
      </c>
      <c r="F35" s="85" t="s">
        <v>194</v>
      </c>
      <c r="G35" s="83" t="s">
        <v>15</v>
      </c>
      <c r="H35" s="83"/>
      <c r="I35" s="83">
        <v>360</v>
      </c>
      <c r="J35" s="83" t="s">
        <v>208</v>
      </c>
      <c r="K35" s="93"/>
      <c r="L35" s="93">
        <v>35</v>
      </c>
      <c r="M35" s="93">
        <f t="shared" si="1"/>
        <v>1373</v>
      </c>
      <c r="N35" s="172" t="str">
        <f t="shared" si="0"/>
        <v>22:53</v>
      </c>
      <c r="O35" s="59" t="s">
        <v>626</v>
      </c>
      <c r="P35" s="58"/>
      <c r="Q35" s="191" t="s">
        <v>919</v>
      </c>
    </row>
    <row r="36" spans="1:17" ht="26.25" hidden="1" thickBot="1">
      <c r="A36" s="86" t="s">
        <v>327</v>
      </c>
      <c r="B36" s="91" t="s">
        <v>298</v>
      </c>
      <c r="C36" s="83" t="s">
        <v>279</v>
      </c>
      <c r="D36" s="84">
        <v>2</v>
      </c>
      <c r="E36" s="84" t="s">
        <v>281</v>
      </c>
      <c r="F36" s="85" t="s">
        <v>280</v>
      </c>
      <c r="G36" s="83" t="s">
        <v>214</v>
      </c>
      <c r="H36" s="83" t="s">
        <v>282</v>
      </c>
      <c r="I36" s="83" t="s">
        <v>283</v>
      </c>
      <c r="J36" s="83" t="s">
        <v>287</v>
      </c>
      <c r="K36" s="93"/>
      <c r="L36" s="93">
        <v>20</v>
      </c>
      <c r="M36" s="93">
        <f t="shared" si="1"/>
        <v>1453</v>
      </c>
      <c r="N36" s="172" t="str">
        <f t="shared" si="0"/>
        <v>24:13</v>
      </c>
      <c r="O36" s="59" t="s">
        <v>626</v>
      </c>
      <c r="P36" s="58"/>
      <c r="Q36" s="191" t="s">
        <v>919</v>
      </c>
    </row>
    <row r="37" spans="1:17" ht="39" hidden="1" thickBot="1">
      <c r="A37" s="86" t="s">
        <v>328</v>
      </c>
      <c r="B37" s="94" t="s">
        <v>298</v>
      </c>
      <c r="C37" s="83" t="s">
        <v>284</v>
      </c>
      <c r="D37" s="84">
        <v>2</v>
      </c>
      <c r="E37" s="84" t="s">
        <v>167</v>
      </c>
      <c r="F37" s="85" t="s">
        <v>280</v>
      </c>
      <c r="G37" s="83" t="s">
        <v>285</v>
      </c>
      <c r="H37" s="83"/>
      <c r="I37" s="83" t="s">
        <v>286</v>
      </c>
      <c r="J37" s="83"/>
      <c r="K37" s="93"/>
      <c r="L37" s="93"/>
      <c r="M37" s="93">
        <f t="shared" si="1"/>
        <v>1453</v>
      </c>
      <c r="N37" s="172" t="str">
        <f t="shared" si="0"/>
        <v>24:13</v>
      </c>
      <c r="O37" s="59" t="s">
        <v>626</v>
      </c>
      <c r="P37" s="58"/>
      <c r="Q37" s="191" t="s">
        <v>919</v>
      </c>
    </row>
    <row r="38" spans="1:17" ht="26.25" hidden="1" thickBot="1">
      <c r="A38" s="99" t="s">
        <v>908</v>
      </c>
      <c r="B38" s="94" t="s">
        <v>298</v>
      </c>
      <c r="C38" s="83" t="s">
        <v>909</v>
      </c>
      <c r="D38" s="84">
        <v>1</v>
      </c>
      <c r="E38" s="84" t="s">
        <v>196</v>
      </c>
      <c r="F38" s="83" t="s">
        <v>910</v>
      </c>
      <c r="G38" s="83" t="s">
        <v>911</v>
      </c>
      <c r="H38" s="83"/>
      <c r="I38" s="83" t="s">
        <v>912</v>
      </c>
      <c r="J38" s="83"/>
      <c r="K38" s="93">
        <v>2</v>
      </c>
      <c r="L38" s="93">
        <v>3</v>
      </c>
      <c r="M38" s="93">
        <f t="shared" si="1"/>
        <v>1467</v>
      </c>
      <c r="N38" s="172" t="str">
        <f>IF(LEN(INT(M38/60))=1,"0"&amp;INT(M38/60),INT(M38/60))&amp;":"&amp;IF(LEN(MOD(M38,60))=1,"0"&amp;MOD(M38,60),MOD(M38,60))</f>
        <v>24:27</v>
      </c>
      <c r="O38" s="59" t="s">
        <v>627</v>
      </c>
      <c r="P38" s="58"/>
      <c r="Q38" s="191" t="s">
        <v>920</v>
      </c>
    </row>
    <row r="39" spans="1:17" ht="36.75" thickBot="1">
      <c r="A39" s="212" t="s">
        <v>329</v>
      </c>
      <c r="B39" s="213" t="s">
        <v>298</v>
      </c>
      <c r="C39" s="213" t="s">
        <v>288</v>
      </c>
      <c r="D39" s="214">
        <v>2</v>
      </c>
      <c r="E39" s="214" t="s">
        <v>270</v>
      </c>
      <c r="F39" s="215" t="s">
        <v>289</v>
      </c>
      <c r="G39" s="213" t="s">
        <v>285</v>
      </c>
      <c r="H39" s="213"/>
      <c r="I39" s="213" t="s">
        <v>286</v>
      </c>
      <c r="J39" s="213" t="s">
        <v>290</v>
      </c>
      <c r="K39" s="216"/>
      <c r="L39" s="216">
        <v>10</v>
      </c>
      <c r="M39" s="216">
        <f>(L39*$D$4)+K39+M37</f>
        <v>1493</v>
      </c>
      <c r="N39" s="217" t="str">
        <f t="shared" si="0"/>
        <v>24:53</v>
      </c>
      <c r="O39" s="59" t="s">
        <v>626</v>
      </c>
      <c r="P39" s="58"/>
      <c r="Q39" s="191" t="s">
        <v>920</v>
      </c>
    </row>
    <row r="40" spans="1:17" ht="26.25" hidden="1" thickBot="1">
      <c r="A40" s="105" t="s">
        <v>581</v>
      </c>
      <c r="B40" s="94" t="s">
        <v>298</v>
      </c>
      <c r="C40" s="103" t="s">
        <v>576</v>
      </c>
      <c r="D40" s="104">
        <v>1</v>
      </c>
      <c r="E40" s="104" t="s">
        <v>577</v>
      </c>
      <c r="F40" s="85" t="s">
        <v>289</v>
      </c>
      <c r="G40" s="103"/>
      <c r="H40" s="103"/>
      <c r="I40" s="103"/>
      <c r="J40" s="103"/>
      <c r="K40" s="106"/>
      <c r="L40" s="106">
        <v>20</v>
      </c>
      <c r="M40" s="93">
        <f t="shared" si="1"/>
        <v>1573</v>
      </c>
      <c r="N40" s="172" t="str">
        <f t="shared" si="0"/>
        <v>26:13</v>
      </c>
      <c r="O40" s="59" t="s">
        <v>626</v>
      </c>
      <c r="P40" s="58"/>
      <c r="Q40" s="191" t="s">
        <v>919</v>
      </c>
    </row>
    <row r="41" spans="1:17" ht="36.75" thickBot="1">
      <c r="A41" s="212" t="s">
        <v>582</v>
      </c>
      <c r="B41" s="218" t="s">
        <v>298</v>
      </c>
      <c r="C41" s="213" t="s">
        <v>576</v>
      </c>
      <c r="D41" s="214">
        <v>5</v>
      </c>
      <c r="E41" s="214" t="s">
        <v>578</v>
      </c>
      <c r="F41" s="215" t="s">
        <v>289</v>
      </c>
      <c r="G41" s="213" t="s">
        <v>285</v>
      </c>
      <c r="H41" s="213"/>
      <c r="I41" s="213" t="s">
        <v>580</v>
      </c>
      <c r="J41" s="213" t="s">
        <v>579</v>
      </c>
      <c r="K41" s="216"/>
      <c r="L41" s="216">
        <v>15</v>
      </c>
      <c r="M41" s="216">
        <f t="shared" si="1"/>
        <v>1633</v>
      </c>
      <c r="N41" s="217" t="str">
        <f t="shared" si="0"/>
        <v>27:13</v>
      </c>
      <c r="O41" s="59" t="s">
        <v>626</v>
      </c>
      <c r="P41" s="58"/>
      <c r="Q41" s="191" t="s">
        <v>920</v>
      </c>
    </row>
    <row r="42" spans="1:17" ht="39" hidden="1" thickBot="1">
      <c r="A42" s="105" t="s">
        <v>585</v>
      </c>
      <c r="B42" s="94" t="s">
        <v>575</v>
      </c>
      <c r="C42" s="103" t="s">
        <v>583</v>
      </c>
      <c r="D42" s="104">
        <v>1</v>
      </c>
      <c r="E42" s="104" t="s">
        <v>584</v>
      </c>
      <c r="F42" s="103"/>
      <c r="G42" s="103"/>
      <c r="H42" s="103"/>
      <c r="I42" s="103"/>
      <c r="J42" s="103"/>
      <c r="K42" s="106"/>
      <c r="L42" s="106">
        <v>3</v>
      </c>
      <c r="M42" s="93">
        <f t="shared" si="1"/>
        <v>1645</v>
      </c>
      <c r="N42" s="172" t="str">
        <f t="shared" si="0"/>
        <v>27:25</v>
      </c>
      <c r="O42" s="59" t="s">
        <v>626</v>
      </c>
      <c r="P42" s="58"/>
      <c r="Q42" s="191" t="s">
        <v>919</v>
      </c>
    </row>
    <row r="43" spans="1:17" ht="26.25" hidden="1" thickBot="1">
      <c r="A43" s="86" t="s">
        <v>330</v>
      </c>
      <c r="B43" s="94" t="s">
        <v>299</v>
      </c>
      <c r="C43" s="83" t="s">
        <v>210</v>
      </c>
      <c r="D43" s="84">
        <v>1</v>
      </c>
      <c r="E43" s="84" t="s">
        <v>196</v>
      </c>
      <c r="F43" s="85" t="s">
        <v>194</v>
      </c>
      <c r="G43" s="83" t="s">
        <v>15</v>
      </c>
      <c r="H43" s="83"/>
      <c r="I43" s="83">
        <v>40</v>
      </c>
      <c r="J43" s="83"/>
      <c r="K43" s="93"/>
      <c r="L43" s="93">
        <v>2</v>
      </c>
      <c r="M43" s="93">
        <f t="shared" si="1"/>
        <v>1653</v>
      </c>
      <c r="N43" s="172" t="str">
        <f t="shared" si="0"/>
        <v>27:33</v>
      </c>
      <c r="O43" s="59" t="s">
        <v>627</v>
      </c>
      <c r="P43" s="58"/>
      <c r="Q43" s="191" t="s">
        <v>920</v>
      </c>
    </row>
    <row r="44" spans="1:17" ht="39" hidden="1" thickBot="1">
      <c r="A44" s="86" t="s">
        <v>331</v>
      </c>
      <c r="B44" s="91" t="s">
        <v>299</v>
      </c>
      <c r="C44" s="83" t="s">
        <v>210</v>
      </c>
      <c r="D44" s="84">
        <v>1</v>
      </c>
      <c r="E44" s="84" t="s">
        <v>198</v>
      </c>
      <c r="F44" s="85" t="s">
        <v>194</v>
      </c>
      <c r="G44" s="83" t="s">
        <v>546</v>
      </c>
      <c r="H44" s="83"/>
      <c r="I44" s="83">
        <v>40</v>
      </c>
      <c r="J44" s="83" t="s">
        <v>200</v>
      </c>
      <c r="K44" s="93"/>
      <c r="L44" s="93">
        <v>5</v>
      </c>
      <c r="M44" s="93">
        <f t="shared" si="1"/>
        <v>1673</v>
      </c>
      <c r="N44" s="172" t="str">
        <f t="shared" si="0"/>
        <v>27:53</v>
      </c>
      <c r="O44" s="59" t="s">
        <v>627</v>
      </c>
      <c r="P44" s="58"/>
      <c r="Q44" s="191" t="s">
        <v>919</v>
      </c>
    </row>
    <row r="45" spans="1:17" ht="26.25" hidden="1" thickBot="1">
      <c r="A45" s="86" t="s">
        <v>332</v>
      </c>
      <c r="B45" s="94" t="s">
        <v>299</v>
      </c>
      <c r="C45" s="83" t="s">
        <v>210</v>
      </c>
      <c r="D45" s="84">
        <v>1</v>
      </c>
      <c r="E45" s="84" t="s">
        <v>167</v>
      </c>
      <c r="F45" s="85" t="s">
        <v>194</v>
      </c>
      <c r="G45" s="83" t="s">
        <v>546</v>
      </c>
      <c r="H45" s="83"/>
      <c r="I45" s="83">
        <v>40</v>
      </c>
      <c r="J45" s="83"/>
      <c r="K45" s="93"/>
      <c r="L45" s="93">
        <v>15</v>
      </c>
      <c r="M45" s="93">
        <f t="shared" si="1"/>
        <v>1733</v>
      </c>
      <c r="N45" s="172" t="str">
        <f t="shared" si="0"/>
        <v>28:53</v>
      </c>
      <c r="O45" s="59" t="s">
        <v>626</v>
      </c>
      <c r="P45" s="58"/>
      <c r="Q45" s="191" t="s">
        <v>919</v>
      </c>
    </row>
    <row r="46" spans="1:17" ht="26.25" hidden="1" thickBot="1">
      <c r="A46" s="86" t="s">
        <v>333</v>
      </c>
      <c r="B46" s="91" t="s">
        <v>299</v>
      </c>
      <c r="C46" s="83" t="s">
        <v>210</v>
      </c>
      <c r="D46" s="84">
        <v>1</v>
      </c>
      <c r="E46" s="84" t="s">
        <v>240</v>
      </c>
      <c r="F46" s="85" t="s">
        <v>194</v>
      </c>
      <c r="G46" s="83" t="s">
        <v>546</v>
      </c>
      <c r="H46" s="83"/>
      <c r="I46" s="83" t="s">
        <v>181</v>
      </c>
      <c r="J46" s="83" t="s">
        <v>239</v>
      </c>
      <c r="K46" s="93"/>
      <c r="L46" s="93">
        <v>10</v>
      </c>
      <c r="M46" s="93">
        <f t="shared" si="1"/>
        <v>1773</v>
      </c>
      <c r="N46" s="172" t="str">
        <f t="shared" si="0"/>
        <v>29:33</v>
      </c>
      <c r="O46" s="59" t="s">
        <v>627</v>
      </c>
      <c r="P46" s="58"/>
      <c r="Q46" s="191" t="s">
        <v>920</v>
      </c>
    </row>
    <row r="47" spans="1:17" ht="26.25" hidden="1" thickBot="1">
      <c r="A47" s="86" t="s">
        <v>334</v>
      </c>
      <c r="B47" s="94" t="s">
        <v>299</v>
      </c>
      <c r="C47" s="83" t="s">
        <v>210</v>
      </c>
      <c r="D47" s="84">
        <v>1</v>
      </c>
      <c r="E47" s="84" t="s">
        <v>204</v>
      </c>
      <c r="F47" s="85" t="s">
        <v>207</v>
      </c>
      <c r="G47" s="83" t="s">
        <v>546</v>
      </c>
      <c r="H47" s="83"/>
      <c r="I47" s="83" t="s">
        <v>241</v>
      </c>
      <c r="J47" s="83" t="s">
        <v>242</v>
      </c>
      <c r="K47" s="93"/>
      <c r="L47" s="93">
        <v>12</v>
      </c>
      <c r="M47" s="93">
        <f t="shared" si="1"/>
        <v>1821</v>
      </c>
      <c r="N47" s="172" t="str">
        <f t="shared" si="0"/>
        <v>30:21</v>
      </c>
      <c r="O47" s="59" t="s">
        <v>627</v>
      </c>
      <c r="P47" s="58"/>
      <c r="Q47" s="191" t="s">
        <v>920</v>
      </c>
    </row>
    <row r="48" spans="1:17" ht="26.25" hidden="1" thickBot="1">
      <c r="A48" s="86" t="s">
        <v>335</v>
      </c>
      <c r="B48" s="91" t="s">
        <v>299</v>
      </c>
      <c r="C48" s="83" t="s">
        <v>211</v>
      </c>
      <c r="D48" s="84">
        <v>1</v>
      </c>
      <c r="E48" s="84" t="s">
        <v>196</v>
      </c>
      <c r="F48" s="85" t="s">
        <v>194</v>
      </c>
      <c r="G48" s="83" t="s">
        <v>15</v>
      </c>
      <c r="H48" s="83"/>
      <c r="I48" s="83" t="s">
        <v>917</v>
      </c>
      <c r="J48" s="83" t="s">
        <v>243</v>
      </c>
      <c r="K48" s="93"/>
      <c r="L48" s="93">
        <v>3</v>
      </c>
      <c r="M48" s="93">
        <f t="shared" si="1"/>
        <v>1833</v>
      </c>
      <c r="N48" s="172" t="str">
        <f t="shared" si="0"/>
        <v>30:33</v>
      </c>
      <c r="O48" s="59" t="s">
        <v>627</v>
      </c>
      <c r="P48" s="58"/>
      <c r="Q48" s="191" t="s">
        <v>920</v>
      </c>
    </row>
    <row r="49" spans="1:17" ht="26.25" hidden="1" thickBot="1">
      <c r="A49" s="86" t="s">
        <v>336</v>
      </c>
      <c r="B49" s="94" t="s">
        <v>299</v>
      </c>
      <c r="C49" s="83" t="s">
        <v>211</v>
      </c>
      <c r="D49" s="84">
        <v>1</v>
      </c>
      <c r="E49" s="84" t="s">
        <v>167</v>
      </c>
      <c r="F49" s="85" t="s">
        <v>194</v>
      </c>
      <c r="G49" s="83" t="s">
        <v>15</v>
      </c>
      <c r="H49" s="83" t="s">
        <v>245</v>
      </c>
      <c r="I49" s="83" t="s">
        <v>246</v>
      </c>
      <c r="J49" s="83" t="s">
        <v>239</v>
      </c>
      <c r="K49" s="93"/>
      <c r="L49" s="93">
        <v>10</v>
      </c>
      <c r="M49" s="93">
        <f t="shared" si="1"/>
        <v>1873</v>
      </c>
      <c r="N49" s="172" t="str">
        <f t="shared" si="0"/>
        <v>31:13</v>
      </c>
      <c r="O49" s="59" t="s">
        <v>626</v>
      </c>
      <c r="P49" s="58"/>
      <c r="Q49" s="191" t="s">
        <v>919</v>
      </c>
    </row>
    <row r="50" spans="1:17" ht="26.25" hidden="1" thickBot="1">
      <c r="A50" s="86" t="s">
        <v>337</v>
      </c>
      <c r="B50" s="91" t="s">
        <v>299</v>
      </c>
      <c r="C50" s="83" t="s">
        <v>211</v>
      </c>
      <c r="D50" s="84">
        <v>1</v>
      </c>
      <c r="E50" s="84" t="s">
        <v>142</v>
      </c>
      <c r="F50" s="85" t="s">
        <v>194</v>
      </c>
      <c r="G50" s="83" t="s">
        <v>15</v>
      </c>
      <c r="H50" s="83"/>
      <c r="I50" s="83">
        <v>22</v>
      </c>
      <c r="J50" s="83"/>
      <c r="K50" s="93"/>
      <c r="L50" s="93">
        <v>15</v>
      </c>
      <c r="M50" s="93">
        <f t="shared" si="1"/>
        <v>1933</v>
      </c>
      <c r="N50" s="172" t="str">
        <f t="shared" si="0"/>
        <v>32:13</v>
      </c>
      <c r="O50" s="59" t="s">
        <v>626</v>
      </c>
      <c r="P50" s="58"/>
      <c r="Q50" s="191" t="s">
        <v>919</v>
      </c>
    </row>
    <row r="51" spans="1:17" ht="26.25" hidden="1" thickBot="1">
      <c r="A51" s="86" t="s">
        <v>338</v>
      </c>
      <c r="B51" s="94" t="s">
        <v>299</v>
      </c>
      <c r="C51" s="83" t="s">
        <v>247</v>
      </c>
      <c r="D51" s="84">
        <v>1</v>
      </c>
      <c r="E51" s="84" t="s">
        <v>251</v>
      </c>
      <c r="F51" s="85" t="s">
        <v>248</v>
      </c>
      <c r="G51" s="83" t="s">
        <v>249</v>
      </c>
      <c r="H51" s="83" t="s">
        <v>250</v>
      </c>
      <c r="I51" s="83"/>
      <c r="J51" s="83"/>
      <c r="K51" s="93"/>
      <c r="L51" s="93">
        <v>3</v>
      </c>
      <c r="M51" s="93">
        <f t="shared" si="1"/>
        <v>1945</v>
      </c>
      <c r="N51" s="172" t="str">
        <f t="shared" si="0"/>
        <v>32:25</v>
      </c>
      <c r="O51" s="59" t="s">
        <v>626</v>
      </c>
      <c r="P51" s="58"/>
      <c r="Q51" s="191" t="s">
        <v>919</v>
      </c>
    </row>
    <row r="52" spans="1:17" ht="36.75" thickBot="1">
      <c r="A52" s="212" t="s">
        <v>339</v>
      </c>
      <c r="B52" s="213" t="s">
        <v>299</v>
      </c>
      <c r="C52" s="213" t="s">
        <v>247</v>
      </c>
      <c r="D52" s="214">
        <v>1</v>
      </c>
      <c r="E52" s="214" t="s">
        <v>252</v>
      </c>
      <c r="F52" s="215" t="s">
        <v>248</v>
      </c>
      <c r="G52" s="213" t="s">
        <v>249</v>
      </c>
      <c r="H52" s="213" t="s">
        <v>250</v>
      </c>
      <c r="I52" s="213"/>
      <c r="J52" s="213"/>
      <c r="K52" s="216"/>
      <c r="L52" s="216">
        <v>6</v>
      </c>
      <c r="M52" s="216">
        <f t="shared" si="1"/>
        <v>1969</v>
      </c>
      <c r="N52" s="217" t="str">
        <f t="shared" si="0"/>
        <v>32:49</v>
      </c>
      <c r="O52" s="59" t="s">
        <v>626</v>
      </c>
      <c r="P52" s="58"/>
      <c r="Q52" s="191" t="s">
        <v>920</v>
      </c>
    </row>
    <row r="53" spans="1:17" ht="26.25" hidden="1" thickBot="1">
      <c r="A53" s="86" t="s">
        <v>340</v>
      </c>
      <c r="B53" s="94" t="s">
        <v>299</v>
      </c>
      <c r="C53" s="83" t="s">
        <v>247</v>
      </c>
      <c r="D53" s="84">
        <v>1</v>
      </c>
      <c r="E53" s="84" t="s">
        <v>142</v>
      </c>
      <c r="F53" s="85" t="s">
        <v>438</v>
      </c>
      <c r="G53" s="83"/>
      <c r="H53" s="83" t="s">
        <v>270</v>
      </c>
      <c r="I53" s="83"/>
      <c r="J53" s="83"/>
      <c r="K53" s="93"/>
      <c r="L53" s="93">
        <v>15</v>
      </c>
      <c r="M53" s="93">
        <f t="shared" si="1"/>
        <v>2029</v>
      </c>
      <c r="N53" s="172" t="str">
        <f t="shared" si="0"/>
        <v>33:49</v>
      </c>
      <c r="O53" s="59" t="s">
        <v>626</v>
      </c>
      <c r="P53" s="58"/>
      <c r="Q53" s="191" t="s">
        <v>919</v>
      </c>
    </row>
    <row r="54" spans="1:17" ht="26.25" hidden="1" thickBot="1">
      <c r="A54" s="86" t="s">
        <v>341</v>
      </c>
      <c r="B54" s="91" t="s">
        <v>299</v>
      </c>
      <c r="C54" s="87" t="s">
        <v>495</v>
      </c>
      <c r="D54" s="88">
        <v>1</v>
      </c>
      <c r="E54" s="88" t="s">
        <v>496</v>
      </c>
      <c r="F54" s="89" t="s">
        <v>497</v>
      </c>
      <c r="G54" s="87"/>
      <c r="H54" s="87" t="s">
        <v>498</v>
      </c>
      <c r="I54" s="87" t="s">
        <v>499</v>
      </c>
      <c r="J54" s="87"/>
      <c r="K54" s="95"/>
      <c r="L54" s="95">
        <v>40</v>
      </c>
      <c r="M54" s="93">
        <f t="shared" si="1"/>
        <v>2189</v>
      </c>
      <c r="N54" s="172" t="str">
        <f t="shared" si="0"/>
        <v>36:29</v>
      </c>
      <c r="O54" s="59" t="s">
        <v>626</v>
      </c>
      <c r="P54" s="58"/>
      <c r="Q54" s="191" t="s">
        <v>919</v>
      </c>
    </row>
    <row r="55" spans="1:17" ht="39" hidden="1" thickBot="1">
      <c r="A55" s="86" t="s">
        <v>342</v>
      </c>
      <c r="B55" s="94" t="s">
        <v>500</v>
      </c>
      <c r="C55" s="87" t="s">
        <v>502</v>
      </c>
      <c r="D55" s="88">
        <v>3</v>
      </c>
      <c r="E55" s="88" t="s">
        <v>503</v>
      </c>
      <c r="F55" s="89" t="s">
        <v>501</v>
      </c>
      <c r="G55" s="87"/>
      <c r="H55" s="87" t="s">
        <v>431</v>
      </c>
      <c r="I55" s="87" t="s">
        <v>504</v>
      </c>
      <c r="J55" s="87"/>
      <c r="K55" s="95"/>
      <c r="L55" s="95">
        <v>20</v>
      </c>
      <c r="M55" s="93">
        <f t="shared" si="1"/>
        <v>2269</v>
      </c>
      <c r="N55" s="172" t="str">
        <f t="shared" si="0"/>
        <v>37:49</v>
      </c>
      <c r="O55" s="59" t="s">
        <v>626</v>
      </c>
      <c r="P55" s="58"/>
      <c r="Q55" s="191" t="s">
        <v>919</v>
      </c>
    </row>
    <row r="56" spans="1:17" ht="26.25" hidden="1" thickBot="1">
      <c r="A56" s="105"/>
      <c r="B56" s="94"/>
      <c r="C56" s="103"/>
      <c r="D56" s="104"/>
      <c r="E56" s="104"/>
      <c r="F56" s="103"/>
      <c r="G56" s="103"/>
      <c r="H56" s="103"/>
      <c r="I56" s="103"/>
      <c r="J56" s="103"/>
      <c r="K56" s="106"/>
      <c r="L56" s="106"/>
      <c r="M56" s="93">
        <f t="shared" si="1"/>
        <v>2269</v>
      </c>
      <c r="N56" s="172" t="str">
        <f t="shared" si="0"/>
        <v>37:49</v>
      </c>
      <c r="O56" s="59" t="s">
        <v>626</v>
      </c>
      <c r="P56" s="58"/>
      <c r="Q56" s="191"/>
    </row>
    <row r="57" spans="1:17" ht="30.75" hidden="1" thickBot="1">
      <c r="A57" s="86" t="s">
        <v>343</v>
      </c>
      <c r="B57" s="91" t="s">
        <v>300</v>
      </c>
      <c r="C57" s="83" t="s">
        <v>253</v>
      </c>
      <c r="D57" s="84">
        <v>1</v>
      </c>
      <c r="E57" s="84" t="s">
        <v>196</v>
      </c>
      <c r="F57" s="85" t="s">
        <v>194</v>
      </c>
      <c r="G57" s="83" t="s">
        <v>15</v>
      </c>
      <c r="H57" s="83"/>
      <c r="I57" s="83">
        <v>50</v>
      </c>
      <c r="J57" s="83"/>
      <c r="K57" s="93"/>
      <c r="L57" s="93">
        <v>2</v>
      </c>
      <c r="M57" s="93">
        <f t="shared" si="1"/>
        <v>2277</v>
      </c>
      <c r="N57" s="172" t="str">
        <f t="shared" si="0"/>
        <v>37:57</v>
      </c>
      <c r="O57" s="59" t="s">
        <v>627</v>
      </c>
      <c r="P57" s="58"/>
      <c r="Q57" s="191" t="s">
        <v>920</v>
      </c>
    </row>
    <row r="58" spans="1:17" ht="30.75" hidden="1" thickBot="1">
      <c r="A58" s="86" t="s">
        <v>344</v>
      </c>
      <c r="B58" s="94" t="s">
        <v>300</v>
      </c>
      <c r="C58" s="83" t="s">
        <v>253</v>
      </c>
      <c r="D58" s="84">
        <v>1</v>
      </c>
      <c r="E58" s="84" t="s">
        <v>213</v>
      </c>
      <c r="F58" s="85" t="s">
        <v>194</v>
      </c>
      <c r="G58" s="83" t="s">
        <v>15</v>
      </c>
      <c r="H58" s="83"/>
      <c r="I58" s="83">
        <v>50</v>
      </c>
      <c r="J58" s="83"/>
      <c r="K58" s="93"/>
      <c r="L58" s="93">
        <v>8</v>
      </c>
      <c r="M58" s="93">
        <f t="shared" si="1"/>
        <v>2309</v>
      </c>
      <c r="N58" s="172" t="str">
        <f t="shared" si="0"/>
        <v>38:29</v>
      </c>
      <c r="O58" s="59" t="s">
        <v>626</v>
      </c>
      <c r="P58" s="58"/>
      <c r="Q58" s="191" t="s">
        <v>919</v>
      </c>
    </row>
    <row r="59" spans="1:17" ht="30.75" hidden="1" thickBot="1">
      <c r="A59" s="86" t="s">
        <v>345</v>
      </c>
      <c r="B59" s="91" t="s">
        <v>300</v>
      </c>
      <c r="C59" s="83" t="s">
        <v>253</v>
      </c>
      <c r="D59" s="84">
        <v>1</v>
      </c>
      <c r="E59" s="84" t="s">
        <v>215</v>
      </c>
      <c r="F59" s="85" t="s">
        <v>207</v>
      </c>
      <c r="G59" s="83" t="s">
        <v>214</v>
      </c>
      <c r="H59" s="83"/>
      <c r="I59" s="83">
        <v>50</v>
      </c>
      <c r="J59" s="83" t="s">
        <v>216</v>
      </c>
      <c r="K59" s="93"/>
      <c r="L59" s="93">
        <v>8</v>
      </c>
      <c r="M59" s="93">
        <f t="shared" si="1"/>
        <v>2341</v>
      </c>
      <c r="N59" s="172" t="str">
        <f t="shared" si="0"/>
        <v>39:01</v>
      </c>
      <c r="O59" s="59" t="s">
        <v>626</v>
      </c>
      <c r="P59" s="58"/>
      <c r="Q59" s="191" t="s">
        <v>919</v>
      </c>
    </row>
    <row r="60" spans="1:17" ht="30.75" hidden="1" thickBot="1">
      <c r="A60" s="86" t="s">
        <v>369</v>
      </c>
      <c r="B60" s="91" t="s">
        <v>300</v>
      </c>
      <c r="C60" s="83" t="s">
        <v>845</v>
      </c>
      <c r="D60" s="84">
        <v>1</v>
      </c>
      <c r="E60" s="84" t="s">
        <v>196</v>
      </c>
      <c r="F60" s="85" t="s">
        <v>229</v>
      </c>
      <c r="G60" s="83" t="s">
        <v>230</v>
      </c>
      <c r="H60" s="83" t="s">
        <v>597</v>
      </c>
      <c r="I60" s="83">
        <v>120</v>
      </c>
      <c r="J60" s="83"/>
      <c r="K60" s="93">
        <v>3</v>
      </c>
      <c r="L60" s="93">
        <v>2</v>
      </c>
      <c r="M60" s="93">
        <f t="shared" si="1"/>
        <v>2352</v>
      </c>
      <c r="N60" s="172" t="str">
        <f t="shared" si="0"/>
        <v>39:12</v>
      </c>
      <c r="O60" s="59" t="s">
        <v>627</v>
      </c>
      <c r="P60" s="58"/>
      <c r="Q60" s="191" t="s">
        <v>920</v>
      </c>
    </row>
    <row r="61" spans="1:17" ht="51.75" hidden="1" thickBot="1">
      <c r="A61" s="86" t="s">
        <v>346</v>
      </c>
      <c r="B61" s="94" t="s">
        <v>300</v>
      </c>
      <c r="C61" s="83" t="s">
        <v>594</v>
      </c>
      <c r="D61" s="84">
        <v>3</v>
      </c>
      <c r="E61" s="84" t="s">
        <v>224</v>
      </c>
      <c r="F61" s="85" t="s">
        <v>596</v>
      </c>
      <c r="G61" s="83" t="s">
        <v>230</v>
      </c>
      <c r="H61" s="83" t="s">
        <v>431</v>
      </c>
      <c r="I61" s="83" t="s">
        <v>595</v>
      </c>
      <c r="J61" s="83" t="s">
        <v>598</v>
      </c>
      <c r="K61" s="93">
        <v>2</v>
      </c>
      <c r="L61" s="93">
        <v>13</v>
      </c>
      <c r="M61" s="93">
        <f t="shared" si="1"/>
        <v>2406</v>
      </c>
      <c r="N61" s="172" t="str">
        <f t="shared" si="0"/>
        <v>40:06</v>
      </c>
      <c r="O61" s="59" t="s">
        <v>627</v>
      </c>
      <c r="P61" s="58"/>
      <c r="Q61" s="191" t="s">
        <v>920</v>
      </c>
    </row>
    <row r="62" spans="1:17" ht="39" hidden="1" thickBot="1">
      <c r="A62" s="86" t="s">
        <v>602</v>
      </c>
      <c r="B62" s="94" t="s">
        <v>300</v>
      </c>
      <c r="C62" s="83" t="s">
        <v>594</v>
      </c>
      <c r="D62" s="84">
        <v>1</v>
      </c>
      <c r="E62" s="84" t="s">
        <v>599</v>
      </c>
      <c r="F62" s="85" t="s">
        <v>596</v>
      </c>
      <c r="G62" s="83" t="s">
        <v>230</v>
      </c>
      <c r="H62" s="83" t="s">
        <v>600</v>
      </c>
      <c r="I62" s="83" t="s">
        <v>601</v>
      </c>
      <c r="J62" s="83"/>
      <c r="K62" s="93"/>
      <c r="L62" s="93">
        <v>6</v>
      </c>
      <c r="M62" s="93">
        <f t="shared" si="1"/>
        <v>2430</v>
      </c>
      <c r="N62" s="172" t="str">
        <f t="shared" si="0"/>
        <v>40:30</v>
      </c>
      <c r="O62" s="59" t="s">
        <v>627</v>
      </c>
      <c r="P62" s="58"/>
      <c r="Q62" s="191" t="s">
        <v>919</v>
      </c>
    </row>
    <row r="63" spans="1:17" ht="36.75" thickBot="1">
      <c r="A63" s="212" t="s">
        <v>606</v>
      </c>
      <c r="B63" s="218" t="s">
        <v>300</v>
      </c>
      <c r="C63" s="213" t="s">
        <v>603</v>
      </c>
      <c r="D63" s="214">
        <v>1</v>
      </c>
      <c r="E63" s="214" t="s">
        <v>142</v>
      </c>
      <c r="F63" s="213" t="s">
        <v>604</v>
      </c>
      <c r="G63" s="213"/>
      <c r="H63" s="213"/>
      <c r="I63" s="213"/>
      <c r="J63" s="213" t="s">
        <v>605</v>
      </c>
      <c r="K63" s="216"/>
      <c r="L63" s="216">
        <v>8</v>
      </c>
      <c r="M63" s="216">
        <f t="shared" si="1"/>
        <v>2462</v>
      </c>
      <c r="N63" s="217" t="str">
        <f t="shared" si="0"/>
        <v>41:02</v>
      </c>
      <c r="O63" s="59" t="s">
        <v>626</v>
      </c>
      <c r="P63" s="58"/>
      <c r="Q63" s="191" t="s">
        <v>920</v>
      </c>
    </row>
    <row r="64" spans="1:17" ht="26.25" thickBot="1">
      <c r="A64" s="219" t="s">
        <v>820</v>
      </c>
      <c r="B64" s="218" t="s">
        <v>300</v>
      </c>
      <c r="C64" s="213" t="s">
        <v>816</v>
      </c>
      <c r="D64" s="214">
        <v>1</v>
      </c>
      <c r="E64" s="214" t="s">
        <v>817</v>
      </c>
      <c r="F64" s="213" t="s">
        <v>818</v>
      </c>
      <c r="G64" s="213"/>
      <c r="H64" s="213"/>
      <c r="I64" s="213">
        <v>30</v>
      </c>
      <c r="J64" s="213"/>
      <c r="K64" s="216"/>
      <c r="L64" s="216">
        <v>8</v>
      </c>
      <c r="M64" s="216">
        <f t="shared" si="1"/>
        <v>2494</v>
      </c>
      <c r="N64" s="217" t="str">
        <f t="shared" si="0"/>
        <v>41:34</v>
      </c>
      <c r="O64" s="59" t="s">
        <v>626</v>
      </c>
      <c r="P64" s="58"/>
      <c r="Q64" s="191" t="s">
        <v>920</v>
      </c>
    </row>
    <row r="65" spans="1:17" ht="26.25" hidden="1" thickBot="1">
      <c r="A65" s="86" t="s">
        <v>347</v>
      </c>
      <c r="B65" s="91" t="s">
        <v>301</v>
      </c>
      <c r="C65" s="87" t="s">
        <v>484</v>
      </c>
      <c r="D65" s="88">
        <v>1</v>
      </c>
      <c r="E65" s="88" t="s">
        <v>479</v>
      </c>
      <c r="F65" s="89" t="s">
        <v>482</v>
      </c>
      <c r="G65" s="87"/>
      <c r="H65" s="87"/>
      <c r="I65" s="87"/>
      <c r="J65" s="87" t="s">
        <v>490</v>
      </c>
      <c r="K65" s="95"/>
      <c r="L65" s="95">
        <v>15</v>
      </c>
      <c r="M65" s="93">
        <f t="shared" si="1"/>
        <v>2554</v>
      </c>
      <c r="N65" s="172" t="str">
        <f t="shared" si="0"/>
        <v>42:34</v>
      </c>
      <c r="O65" s="59" t="s">
        <v>626</v>
      </c>
      <c r="P65" s="58"/>
      <c r="Q65" s="191" t="s">
        <v>919</v>
      </c>
    </row>
    <row r="66" spans="1:17" ht="26.25" hidden="1" thickBot="1">
      <c r="A66" s="86" t="s">
        <v>348</v>
      </c>
      <c r="B66" s="94" t="s">
        <v>301</v>
      </c>
      <c r="C66" s="87" t="s">
        <v>485</v>
      </c>
      <c r="D66" s="88">
        <v>1</v>
      </c>
      <c r="E66" s="88" t="s">
        <v>480</v>
      </c>
      <c r="F66" s="89" t="s">
        <v>482</v>
      </c>
      <c r="G66" s="87"/>
      <c r="H66" s="87" t="s">
        <v>428</v>
      </c>
      <c r="I66" s="87"/>
      <c r="J66" s="87"/>
      <c r="K66" s="95"/>
      <c r="L66" s="95">
        <v>20</v>
      </c>
      <c r="M66" s="93">
        <f t="shared" si="1"/>
        <v>2634</v>
      </c>
      <c r="N66" s="172" t="str">
        <f t="shared" si="0"/>
        <v>43:54</v>
      </c>
      <c r="O66" s="59" t="s">
        <v>626</v>
      </c>
      <c r="P66" s="58"/>
      <c r="Q66" s="191" t="s">
        <v>919</v>
      </c>
    </row>
    <row r="67" spans="1:17" ht="26.25" hidden="1" thickBot="1">
      <c r="A67" s="86" t="s">
        <v>349</v>
      </c>
      <c r="B67" s="91" t="s">
        <v>301</v>
      </c>
      <c r="C67" s="87" t="s">
        <v>481</v>
      </c>
      <c r="D67" s="88">
        <v>1</v>
      </c>
      <c r="E67" s="88" t="s">
        <v>479</v>
      </c>
      <c r="F67" s="89" t="s">
        <v>482</v>
      </c>
      <c r="G67" s="87"/>
      <c r="H67" s="87"/>
      <c r="I67" s="87"/>
      <c r="J67" s="87" t="s">
        <v>483</v>
      </c>
      <c r="K67" s="95"/>
      <c r="L67" s="95">
        <v>15</v>
      </c>
      <c r="M67" s="93">
        <f t="shared" si="1"/>
        <v>2694</v>
      </c>
      <c r="N67" s="172" t="str">
        <f t="shared" si="0"/>
        <v>44:54</v>
      </c>
      <c r="O67" s="59" t="s">
        <v>626</v>
      </c>
      <c r="P67" s="58"/>
      <c r="Q67" s="191" t="s">
        <v>919</v>
      </c>
    </row>
    <row r="68" spans="1:17" ht="26.25" hidden="1" thickBot="1">
      <c r="A68" s="86" t="s">
        <v>350</v>
      </c>
      <c r="B68" s="94" t="s">
        <v>301</v>
      </c>
      <c r="C68" s="87" t="s">
        <v>481</v>
      </c>
      <c r="D68" s="88">
        <v>1</v>
      </c>
      <c r="E68" s="88" t="s">
        <v>480</v>
      </c>
      <c r="F68" s="89" t="s">
        <v>482</v>
      </c>
      <c r="G68" s="87"/>
      <c r="H68" s="87" t="s">
        <v>428</v>
      </c>
      <c r="I68" s="87"/>
      <c r="J68" s="87"/>
      <c r="K68" s="95"/>
      <c r="L68" s="95">
        <v>20</v>
      </c>
      <c r="M68" s="93">
        <f t="shared" si="1"/>
        <v>2774</v>
      </c>
      <c r="N68" s="172" t="str">
        <f t="shared" si="0"/>
        <v>46:14</v>
      </c>
      <c r="O68" s="59" t="s">
        <v>626</v>
      </c>
      <c r="P68" s="58"/>
      <c r="Q68" s="191" t="s">
        <v>919</v>
      </c>
    </row>
    <row r="69" spans="1:17" ht="26.25" hidden="1" thickBot="1">
      <c r="A69" s="86" t="s">
        <v>351</v>
      </c>
      <c r="B69" s="91" t="s">
        <v>301</v>
      </c>
      <c r="C69" s="87" t="s">
        <v>487</v>
      </c>
      <c r="D69" s="88">
        <v>1</v>
      </c>
      <c r="E69" s="88" t="s">
        <v>479</v>
      </c>
      <c r="F69" s="89" t="s">
        <v>482</v>
      </c>
      <c r="G69" s="87"/>
      <c r="H69" s="87"/>
      <c r="I69" s="87"/>
      <c r="J69" s="87" t="s">
        <v>488</v>
      </c>
      <c r="K69" s="95"/>
      <c r="L69" s="95">
        <v>15</v>
      </c>
      <c r="M69" s="93">
        <f t="shared" si="1"/>
        <v>2834</v>
      </c>
      <c r="N69" s="172" t="str">
        <f t="shared" si="0"/>
        <v>47:14</v>
      </c>
      <c r="O69" s="59" t="s">
        <v>626</v>
      </c>
      <c r="P69" s="58"/>
      <c r="Q69" s="191" t="s">
        <v>919</v>
      </c>
    </row>
    <row r="70" spans="1:17" ht="26.25" hidden="1" thickBot="1">
      <c r="A70" s="86" t="s">
        <v>352</v>
      </c>
      <c r="B70" s="94" t="s">
        <v>301</v>
      </c>
      <c r="C70" s="87" t="s">
        <v>487</v>
      </c>
      <c r="D70" s="88">
        <v>1</v>
      </c>
      <c r="E70" s="88" t="s">
        <v>480</v>
      </c>
      <c r="F70" s="89" t="s">
        <v>482</v>
      </c>
      <c r="G70" s="87"/>
      <c r="H70" s="87" t="s">
        <v>428</v>
      </c>
      <c r="I70" s="87"/>
      <c r="J70" s="87"/>
      <c r="K70" s="95"/>
      <c r="L70" s="95">
        <v>20</v>
      </c>
      <c r="M70" s="93">
        <f t="shared" si="1"/>
        <v>2914</v>
      </c>
      <c r="N70" s="172" t="str">
        <f t="shared" si="0"/>
        <v>48:34</v>
      </c>
      <c r="O70" s="59" t="s">
        <v>626</v>
      </c>
      <c r="P70" s="58"/>
      <c r="Q70" s="191" t="s">
        <v>919</v>
      </c>
    </row>
    <row r="71" spans="1:17" ht="26.25" hidden="1" thickBot="1">
      <c r="A71" s="86" t="s">
        <v>353</v>
      </c>
      <c r="B71" s="91" t="s">
        <v>301</v>
      </c>
      <c r="C71" s="87" t="s">
        <v>486</v>
      </c>
      <c r="D71" s="88">
        <v>1</v>
      </c>
      <c r="E71" s="88" t="s">
        <v>479</v>
      </c>
      <c r="F71" s="89" t="s">
        <v>482</v>
      </c>
      <c r="G71" s="87"/>
      <c r="H71" s="87"/>
      <c r="I71" s="87"/>
      <c r="J71" s="87" t="s">
        <v>489</v>
      </c>
      <c r="K71" s="95"/>
      <c r="L71" s="95">
        <v>15</v>
      </c>
      <c r="M71" s="93">
        <f t="shared" si="1"/>
        <v>2974</v>
      </c>
      <c r="N71" s="172" t="str">
        <f t="shared" si="0"/>
        <v>49:34</v>
      </c>
      <c r="O71" s="59" t="s">
        <v>626</v>
      </c>
      <c r="P71" s="58"/>
      <c r="Q71" s="191" t="s">
        <v>919</v>
      </c>
    </row>
    <row r="72" spans="1:17" ht="26.25" hidden="1" thickBot="1">
      <c r="A72" s="86" t="s">
        <v>354</v>
      </c>
      <c r="B72" s="94" t="s">
        <v>301</v>
      </c>
      <c r="C72" s="87" t="s">
        <v>486</v>
      </c>
      <c r="D72" s="88">
        <v>1</v>
      </c>
      <c r="E72" s="88" t="s">
        <v>480</v>
      </c>
      <c r="F72" s="89" t="s">
        <v>482</v>
      </c>
      <c r="G72" s="87"/>
      <c r="H72" s="87" t="s">
        <v>428</v>
      </c>
      <c r="I72" s="87"/>
      <c r="J72" s="87"/>
      <c r="K72" s="95"/>
      <c r="L72" s="95">
        <v>60</v>
      </c>
      <c r="M72" s="93">
        <f t="shared" si="1"/>
        <v>3214</v>
      </c>
      <c r="N72" s="172" t="str">
        <f t="shared" si="0"/>
        <v>53:34</v>
      </c>
      <c r="O72" s="59" t="s">
        <v>626</v>
      </c>
      <c r="P72" s="58"/>
      <c r="Q72" s="191" t="s">
        <v>919</v>
      </c>
    </row>
    <row r="73" spans="1:17" ht="39" hidden="1" thickBot="1">
      <c r="A73" s="86" t="s">
        <v>355</v>
      </c>
      <c r="B73" s="91" t="s">
        <v>301</v>
      </c>
      <c r="C73" s="87" t="s">
        <v>491</v>
      </c>
      <c r="D73" s="88">
        <v>1</v>
      </c>
      <c r="E73" s="88" t="s">
        <v>492</v>
      </c>
      <c r="F73" s="89"/>
      <c r="G73" s="87"/>
      <c r="H73" s="87" t="s">
        <v>274</v>
      </c>
      <c r="I73" s="87"/>
      <c r="J73" s="87" t="s">
        <v>493</v>
      </c>
      <c r="K73" s="95"/>
      <c r="L73" s="95">
        <v>35</v>
      </c>
      <c r="M73" s="93">
        <f t="shared" si="1"/>
        <v>3354</v>
      </c>
      <c r="N73" s="172" t="str">
        <f t="shared" si="0"/>
        <v>55:54</v>
      </c>
      <c r="O73" s="59" t="s">
        <v>626</v>
      </c>
      <c r="P73" s="58"/>
      <c r="Q73" s="191" t="s">
        <v>919</v>
      </c>
    </row>
    <row r="74" spans="1:17" ht="26.25" hidden="1" thickBot="1">
      <c r="A74" s="86" t="s">
        <v>356</v>
      </c>
      <c r="B74" s="94" t="s">
        <v>301</v>
      </c>
      <c r="C74" s="87" t="s">
        <v>491</v>
      </c>
      <c r="D74" s="88">
        <v>1</v>
      </c>
      <c r="E74" s="88" t="s">
        <v>494</v>
      </c>
      <c r="F74" s="89"/>
      <c r="G74" s="87"/>
      <c r="H74" s="87" t="s">
        <v>274</v>
      </c>
      <c r="I74" s="87" t="s">
        <v>505</v>
      </c>
      <c r="J74" s="87" t="s">
        <v>506</v>
      </c>
      <c r="K74" s="95"/>
      <c r="L74" s="95">
        <v>20</v>
      </c>
      <c r="M74" s="93">
        <f t="shared" si="1"/>
        <v>3434</v>
      </c>
      <c r="N74" s="172" t="str">
        <f t="shared" si="0"/>
        <v>57:14</v>
      </c>
      <c r="O74" s="59" t="s">
        <v>626</v>
      </c>
      <c r="P74" s="58"/>
      <c r="Q74" s="191" t="s">
        <v>919</v>
      </c>
    </row>
    <row r="75" spans="1:17" ht="26.25" hidden="1" thickBot="1">
      <c r="A75" s="86" t="s">
        <v>357</v>
      </c>
      <c r="B75" s="91" t="s">
        <v>301</v>
      </c>
      <c r="C75" s="83" t="s">
        <v>219</v>
      </c>
      <c r="D75" s="84">
        <v>3</v>
      </c>
      <c r="E75" s="84" t="s">
        <v>196</v>
      </c>
      <c r="F75" s="85" t="s">
        <v>194</v>
      </c>
      <c r="G75" s="83" t="s">
        <v>220</v>
      </c>
      <c r="H75" s="83"/>
      <c r="I75" s="83" t="s">
        <v>254</v>
      </c>
      <c r="J75" s="83"/>
      <c r="K75" s="93"/>
      <c r="L75" s="93">
        <v>15</v>
      </c>
      <c r="M75" s="93">
        <f t="shared" si="1"/>
        <v>3494</v>
      </c>
      <c r="N75" s="172" t="str">
        <f t="shared" si="0"/>
        <v>58:14</v>
      </c>
      <c r="O75" s="59" t="s">
        <v>627</v>
      </c>
      <c r="P75" s="58"/>
      <c r="Q75" s="191" t="s">
        <v>920</v>
      </c>
    </row>
    <row r="76" spans="1:17" ht="26.25" hidden="1" thickBot="1">
      <c r="A76" s="86" t="s">
        <v>358</v>
      </c>
      <c r="B76" s="94" t="s">
        <v>301</v>
      </c>
      <c r="C76" s="83" t="s">
        <v>219</v>
      </c>
      <c r="D76" s="84">
        <v>3</v>
      </c>
      <c r="E76" s="84" t="s">
        <v>257</v>
      </c>
      <c r="F76" s="85" t="s">
        <v>194</v>
      </c>
      <c r="G76" s="83" t="s">
        <v>220</v>
      </c>
      <c r="H76" s="83" t="s">
        <v>256</v>
      </c>
      <c r="I76" s="83"/>
      <c r="J76" s="83"/>
      <c r="K76" s="93"/>
      <c r="L76" s="93">
        <v>15</v>
      </c>
      <c r="M76" s="93">
        <f t="shared" si="1"/>
        <v>3554</v>
      </c>
      <c r="N76" s="172" t="str">
        <f t="shared" si="0"/>
        <v>59:14</v>
      </c>
      <c r="O76" s="59" t="s">
        <v>627</v>
      </c>
      <c r="P76" s="58"/>
      <c r="Q76" s="191" t="s">
        <v>919</v>
      </c>
    </row>
    <row r="77" spans="1:17" ht="26.25" hidden="1" thickBot="1">
      <c r="A77" s="86" t="s">
        <v>359</v>
      </c>
      <c r="B77" s="91" t="s">
        <v>301</v>
      </c>
      <c r="C77" s="83" t="s">
        <v>219</v>
      </c>
      <c r="D77" s="84">
        <v>3</v>
      </c>
      <c r="E77" s="84" t="s">
        <v>224</v>
      </c>
      <c r="F77" s="85" t="s">
        <v>194</v>
      </c>
      <c r="G77" s="83" t="s">
        <v>220</v>
      </c>
      <c r="H77" s="83"/>
      <c r="I77" s="83" t="s">
        <v>258</v>
      </c>
      <c r="J77" s="83" t="s">
        <v>259</v>
      </c>
      <c r="K77" s="93"/>
      <c r="L77" s="93">
        <v>15</v>
      </c>
      <c r="M77" s="93">
        <f t="shared" si="1"/>
        <v>3614</v>
      </c>
      <c r="N77" s="172" t="str">
        <f t="shared" ref="N77:N145" si="2">IF(LEN(INT(M77/60))=1,"0"&amp;INT(M77/60),INT(M77/60))&amp;":"&amp;IF(LEN(MOD(M77,60))=1,"0"&amp;MOD(M77,60),MOD(M77,60))</f>
        <v>60:14</v>
      </c>
      <c r="O77" s="59" t="s">
        <v>627</v>
      </c>
      <c r="P77" s="58"/>
      <c r="Q77" s="191" t="s">
        <v>920</v>
      </c>
    </row>
    <row r="78" spans="1:17" ht="26.25" hidden="1" thickBot="1">
      <c r="A78" s="86" t="s">
        <v>360</v>
      </c>
      <c r="B78" s="94" t="s">
        <v>301</v>
      </c>
      <c r="C78" s="83" t="s">
        <v>219</v>
      </c>
      <c r="D78" s="84">
        <v>3</v>
      </c>
      <c r="E78" s="84" t="s">
        <v>224</v>
      </c>
      <c r="F78" s="85" t="s">
        <v>194</v>
      </c>
      <c r="G78" s="83" t="s">
        <v>220</v>
      </c>
      <c r="H78" s="83" t="s">
        <v>262</v>
      </c>
      <c r="I78" s="83" t="s">
        <v>260</v>
      </c>
      <c r="J78" s="83" t="s">
        <v>261</v>
      </c>
      <c r="K78" s="93"/>
      <c r="L78" s="93">
        <v>15</v>
      </c>
      <c r="M78" s="93">
        <f t="shared" ref="M78:M146" si="3">(L78*$D$4)+K78+M77</f>
        <v>3674</v>
      </c>
      <c r="N78" s="172" t="str">
        <f t="shared" si="2"/>
        <v>61:14</v>
      </c>
      <c r="O78" s="59" t="s">
        <v>627</v>
      </c>
      <c r="P78" s="58"/>
      <c r="Q78" s="191" t="s">
        <v>920</v>
      </c>
    </row>
    <row r="79" spans="1:17" ht="24.75" hidden="1" thickBot="1">
      <c r="A79" s="212" t="s">
        <v>361</v>
      </c>
      <c r="B79" s="213" t="s">
        <v>301</v>
      </c>
      <c r="C79" s="213" t="s">
        <v>219</v>
      </c>
      <c r="D79" s="214">
        <v>3</v>
      </c>
      <c r="E79" s="214" t="s">
        <v>204</v>
      </c>
      <c r="F79" s="215" t="s">
        <v>194</v>
      </c>
      <c r="G79" s="213" t="s">
        <v>220</v>
      </c>
      <c r="H79" s="213" t="s">
        <v>262</v>
      </c>
      <c r="I79" s="213" t="s">
        <v>260</v>
      </c>
      <c r="J79" s="213" t="s">
        <v>264</v>
      </c>
      <c r="K79" s="216"/>
      <c r="L79" s="216">
        <v>40</v>
      </c>
      <c r="M79" s="216">
        <f t="shared" si="3"/>
        <v>3834</v>
      </c>
      <c r="N79" s="217" t="str">
        <f t="shared" si="2"/>
        <v>63:54</v>
      </c>
      <c r="O79" s="59" t="s">
        <v>627</v>
      </c>
      <c r="P79" s="58"/>
      <c r="Q79" s="191" t="s">
        <v>920</v>
      </c>
    </row>
    <row r="80" spans="1:17" ht="39" hidden="1" thickBot="1">
      <c r="A80" s="86" t="s">
        <v>362</v>
      </c>
      <c r="B80" s="94" t="s">
        <v>301</v>
      </c>
      <c r="C80" s="83" t="s">
        <v>510</v>
      </c>
      <c r="D80" s="88">
        <v>1</v>
      </c>
      <c r="E80" s="88" t="s">
        <v>511</v>
      </c>
      <c r="F80" s="89"/>
      <c r="G80" s="87"/>
      <c r="H80" s="87" t="s">
        <v>512</v>
      </c>
      <c r="I80" s="87"/>
      <c r="J80" s="87"/>
      <c r="K80" s="95"/>
      <c r="L80" s="95">
        <v>15</v>
      </c>
      <c r="M80" s="93">
        <f t="shared" si="3"/>
        <v>3894</v>
      </c>
      <c r="N80" s="172" t="str">
        <f t="shared" si="2"/>
        <v>64:54</v>
      </c>
      <c r="O80" s="59" t="s">
        <v>626</v>
      </c>
      <c r="P80" s="58"/>
      <c r="Q80" s="191" t="s">
        <v>919</v>
      </c>
    </row>
    <row r="81" spans="1:17" ht="39" hidden="1" thickBot="1">
      <c r="A81" s="86" t="s">
        <v>363</v>
      </c>
      <c r="B81" s="91" t="s">
        <v>301</v>
      </c>
      <c r="C81" s="83" t="s">
        <v>507</v>
      </c>
      <c r="D81" s="88">
        <v>1</v>
      </c>
      <c r="E81" s="88" t="s">
        <v>511</v>
      </c>
      <c r="F81" s="89"/>
      <c r="G81" s="87"/>
      <c r="H81" s="87" t="s">
        <v>512</v>
      </c>
      <c r="I81" s="87"/>
      <c r="J81" s="87"/>
      <c r="K81" s="95"/>
      <c r="L81" s="95">
        <v>15</v>
      </c>
      <c r="M81" s="93">
        <f t="shared" si="3"/>
        <v>3954</v>
      </c>
      <c r="N81" s="172" t="str">
        <f t="shared" si="2"/>
        <v>65:54</v>
      </c>
      <c r="O81" s="59" t="s">
        <v>626</v>
      </c>
      <c r="P81" s="58"/>
      <c r="Q81" s="191" t="s">
        <v>919</v>
      </c>
    </row>
    <row r="82" spans="1:17" ht="39" hidden="1" thickBot="1">
      <c r="A82" s="86" t="s">
        <v>364</v>
      </c>
      <c r="B82" s="94" t="s">
        <v>301</v>
      </c>
      <c r="C82" s="83" t="s">
        <v>508</v>
      </c>
      <c r="D82" s="88">
        <v>1</v>
      </c>
      <c r="E82" s="88" t="s">
        <v>511</v>
      </c>
      <c r="F82" s="89"/>
      <c r="G82" s="87"/>
      <c r="H82" s="87" t="s">
        <v>512</v>
      </c>
      <c r="I82" s="87"/>
      <c r="J82" s="87"/>
      <c r="K82" s="95"/>
      <c r="L82" s="95">
        <v>15</v>
      </c>
      <c r="M82" s="93">
        <f t="shared" si="3"/>
        <v>4014</v>
      </c>
      <c r="N82" s="172" t="str">
        <f t="shared" si="2"/>
        <v>66:54</v>
      </c>
      <c r="O82" s="59" t="s">
        <v>626</v>
      </c>
      <c r="P82" s="58"/>
      <c r="Q82" s="191" t="s">
        <v>919</v>
      </c>
    </row>
    <row r="83" spans="1:17" ht="39" hidden="1" thickBot="1">
      <c r="A83" s="86" t="s">
        <v>365</v>
      </c>
      <c r="B83" s="91" t="s">
        <v>301</v>
      </c>
      <c r="C83" s="83" t="s">
        <v>509</v>
      </c>
      <c r="D83" s="88">
        <v>1</v>
      </c>
      <c r="E83" s="88" t="s">
        <v>511</v>
      </c>
      <c r="F83" s="89"/>
      <c r="G83" s="87"/>
      <c r="H83" s="87" t="s">
        <v>512</v>
      </c>
      <c r="I83" s="87"/>
      <c r="J83" s="87"/>
      <c r="K83" s="95"/>
      <c r="L83" s="95">
        <v>15</v>
      </c>
      <c r="M83" s="93">
        <f t="shared" si="3"/>
        <v>4074</v>
      </c>
      <c r="N83" s="172" t="str">
        <f t="shared" si="2"/>
        <v>67:54</v>
      </c>
      <c r="O83" s="59" t="s">
        <v>626</v>
      </c>
      <c r="P83" s="58"/>
      <c r="Q83" s="191" t="s">
        <v>919</v>
      </c>
    </row>
    <row r="84" spans="1:17" ht="24.75" hidden="1" thickBot="1">
      <c r="A84" s="212" t="s">
        <v>366</v>
      </c>
      <c r="B84" s="218" t="s">
        <v>302</v>
      </c>
      <c r="C84" s="213" t="s">
        <v>221</v>
      </c>
      <c r="D84" s="214">
        <v>1</v>
      </c>
      <c r="E84" s="214" t="s">
        <v>196</v>
      </c>
      <c r="F84" s="215" t="s">
        <v>222</v>
      </c>
      <c r="G84" s="213" t="s">
        <v>223</v>
      </c>
      <c r="H84" s="213" t="s">
        <v>428</v>
      </c>
      <c r="I84" s="213">
        <v>230</v>
      </c>
      <c r="J84" s="213"/>
      <c r="K84" s="216"/>
      <c r="L84" s="216">
        <v>2</v>
      </c>
      <c r="M84" s="216">
        <f t="shared" si="3"/>
        <v>4082</v>
      </c>
      <c r="N84" s="217" t="str">
        <f t="shared" si="2"/>
        <v>68:02</v>
      </c>
      <c r="O84" s="59" t="s">
        <v>627</v>
      </c>
      <c r="P84" s="58"/>
      <c r="Q84" s="191" t="s">
        <v>920</v>
      </c>
    </row>
    <row r="85" spans="1:17" ht="26.25" thickBot="1">
      <c r="A85" s="212" t="s">
        <v>367</v>
      </c>
      <c r="B85" s="213" t="s">
        <v>302</v>
      </c>
      <c r="C85" s="213" t="s">
        <v>221</v>
      </c>
      <c r="D85" s="214">
        <v>2</v>
      </c>
      <c r="E85" s="214" t="s">
        <v>588</v>
      </c>
      <c r="F85" s="215" t="s">
        <v>222</v>
      </c>
      <c r="G85" s="213" t="s">
        <v>223</v>
      </c>
      <c r="H85" s="213" t="s">
        <v>591</v>
      </c>
      <c r="I85" s="213" t="s">
        <v>225</v>
      </c>
      <c r="J85" s="213" t="s">
        <v>592</v>
      </c>
      <c r="K85" s="216"/>
      <c r="L85" s="216">
        <v>15</v>
      </c>
      <c r="M85" s="216">
        <f t="shared" si="3"/>
        <v>4142</v>
      </c>
      <c r="N85" s="217" t="str">
        <f t="shared" si="2"/>
        <v>69:02</v>
      </c>
      <c r="O85" s="59" t="s">
        <v>626</v>
      </c>
      <c r="P85" s="58"/>
      <c r="Q85" s="191" t="s">
        <v>920</v>
      </c>
    </row>
    <row r="86" spans="1:17" ht="36.75" thickBot="1">
      <c r="A86" s="212" t="s">
        <v>589</v>
      </c>
      <c r="B86" s="218" t="s">
        <v>302</v>
      </c>
      <c r="C86" s="213" t="s">
        <v>221</v>
      </c>
      <c r="D86" s="214">
        <v>6</v>
      </c>
      <c r="E86" s="214" t="s">
        <v>586</v>
      </c>
      <c r="F86" s="215" t="s">
        <v>222</v>
      </c>
      <c r="G86" s="213" t="s">
        <v>223</v>
      </c>
      <c r="H86" s="213" t="s">
        <v>431</v>
      </c>
      <c r="I86" s="213" t="s">
        <v>225</v>
      </c>
      <c r="J86" s="213" t="s">
        <v>593</v>
      </c>
      <c r="K86" s="216"/>
      <c r="L86" s="216">
        <v>10</v>
      </c>
      <c r="M86" s="216">
        <f t="shared" si="3"/>
        <v>4182</v>
      </c>
      <c r="N86" s="217" t="str">
        <f t="shared" si="2"/>
        <v>69:42</v>
      </c>
      <c r="O86" s="59" t="s">
        <v>626</v>
      </c>
      <c r="P86" s="58"/>
      <c r="Q86" s="191" t="s">
        <v>920</v>
      </c>
    </row>
    <row r="87" spans="1:17" ht="48.75" thickBot="1">
      <c r="A87" s="212" t="s">
        <v>590</v>
      </c>
      <c r="B87" s="218" t="s">
        <v>302</v>
      </c>
      <c r="C87" s="213" t="s">
        <v>221</v>
      </c>
      <c r="D87" s="214">
        <v>7</v>
      </c>
      <c r="E87" s="214" t="s">
        <v>587</v>
      </c>
      <c r="F87" s="215" t="s">
        <v>222</v>
      </c>
      <c r="G87" s="213" t="s">
        <v>223</v>
      </c>
      <c r="H87" s="213" t="s">
        <v>431</v>
      </c>
      <c r="I87" s="213" t="s">
        <v>225</v>
      </c>
      <c r="J87" s="213" t="s">
        <v>593</v>
      </c>
      <c r="K87" s="216"/>
      <c r="L87" s="216">
        <v>10</v>
      </c>
      <c r="M87" s="216">
        <f t="shared" si="3"/>
        <v>4222</v>
      </c>
      <c r="N87" s="217" t="str">
        <f t="shared" si="2"/>
        <v>70:22</v>
      </c>
      <c r="O87" s="59" t="s">
        <v>626</v>
      </c>
      <c r="P87" s="58"/>
      <c r="Q87" s="191" t="s">
        <v>920</v>
      </c>
    </row>
    <row r="88" spans="1:17" ht="36.75" thickBot="1">
      <c r="A88" s="219" t="s">
        <v>888</v>
      </c>
      <c r="B88" s="218" t="s">
        <v>302</v>
      </c>
      <c r="C88" s="213" t="s">
        <v>892</v>
      </c>
      <c r="D88" s="214">
        <v>1</v>
      </c>
      <c r="E88" s="214" t="s">
        <v>893</v>
      </c>
      <c r="F88" s="213" t="s">
        <v>895</v>
      </c>
      <c r="G88" s="213"/>
      <c r="H88" s="213" t="s">
        <v>894</v>
      </c>
      <c r="I88" s="213"/>
      <c r="J88" s="213" t="s">
        <v>896</v>
      </c>
      <c r="K88" s="216"/>
      <c r="L88" s="216"/>
      <c r="M88" s="216">
        <f t="shared" si="3"/>
        <v>4222</v>
      </c>
      <c r="N88" s="217" t="str">
        <f>IF(LEN(INT(M88/60))=1,"0"&amp;INT(M88/60),INT(M88/60))&amp;":"&amp;IF(LEN(MOD(M88,60))=1,"0"&amp;MOD(M88,60),MOD(M88,60))</f>
        <v>70:22</v>
      </c>
      <c r="O88" s="59" t="s">
        <v>626</v>
      </c>
      <c r="P88" s="182"/>
      <c r="Q88" s="191" t="s">
        <v>920</v>
      </c>
    </row>
    <row r="89" spans="1:17" ht="26.25" thickBot="1">
      <c r="A89" s="219" t="s">
        <v>891</v>
      </c>
      <c r="B89" s="218" t="s">
        <v>302</v>
      </c>
      <c r="C89" s="213" t="s">
        <v>892</v>
      </c>
      <c r="D89" s="214">
        <v>1</v>
      </c>
      <c r="E89" s="214" t="s">
        <v>224</v>
      </c>
      <c r="F89" s="213" t="s">
        <v>895</v>
      </c>
      <c r="G89" s="213" t="s">
        <v>899</v>
      </c>
      <c r="H89" s="213" t="s">
        <v>431</v>
      </c>
      <c r="I89" s="213" t="s">
        <v>900</v>
      </c>
      <c r="J89" s="213" t="s">
        <v>901</v>
      </c>
      <c r="K89" s="216"/>
      <c r="L89" s="216"/>
      <c r="M89" s="216">
        <f t="shared" si="3"/>
        <v>4222</v>
      </c>
      <c r="N89" s="217" t="str">
        <f>IF(LEN(INT(M89/60))=1,"0"&amp;INT(M89/60),INT(M89/60))&amp;":"&amp;IF(LEN(MOD(M89,60))=1,"0"&amp;MOD(M89,60),MOD(M89,60))</f>
        <v>70:22</v>
      </c>
      <c r="O89" s="59" t="s">
        <v>626</v>
      </c>
      <c r="P89" s="182"/>
      <c r="Q89" s="191" t="s">
        <v>920</v>
      </c>
    </row>
    <row r="90" spans="1:17" ht="26.25" thickBot="1">
      <c r="A90" s="219" t="s">
        <v>898</v>
      </c>
      <c r="B90" s="218" t="s">
        <v>302</v>
      </c>
      <c r="C90" s="213" t="s">
        <v>902</v>
      </c>
      <c r="D90" s="214">
        <v>2</v>
      </c>
      <c r="E90" s="214" t="s">
        <v>904</v>
      </c>
      <c r="F90" s="213" t="s">
        <v>905</v>
      </c>
      <c r="G90" s="213"/>
      <c r="H90" s="213"/>
      <c r="I90" s="213" t="s">
        <v>906</v>
      </c>
      <c r="J90" s="213"/>
      <c r="K90" s="216"/>
      <c r="L90" s="216"/>
      <c r="M90" s="216">
        <f t="shared" si="3"/>
        <v>4222</v>
      </c>
      <c r="N90" s="217" t="str">
        <f>IF(LEN(INT(M90/60))=1,"0"&amp;INT(M90/60),INT(M90/60))&amp;":"&amp;IF(LEN(MOD(M90,60))=1,"0"&amp;MOD(M90,60),MOD(M90,60))</f>
        <v>70:22</v>
      </c>
      <c r="O90" s="59" t="s">
        <v>626</v>
      </c>
      <c r="P90" s="182"/>
      <c r="Q90" s="191" t="s">
        <v>920</v>
      </c>
    </row>
    <row r="91" spans="1:17" ht="48.75" thickBot="1">
      <c r="A91" s="219" t="s">
        <v>903</v>
      </c>
      <c r="B91" s="218" t="s">
        <v>302</v>
      </c>
      <c r="C91" s="213" t="s">
        <v>897</v>
      </c>
      <c r="D91" s="214">
        <v>1</v>
      </c>
      <c r="E91" s="214" t="s">
        <v>142</v>
      </c>
      <c r="F91" s="213"/>
      <c r="G91" s="213"/>
      <c r="H91" s="213" t="s">
        <v>889</v>
      </c>
      <c r="I91" s="213"/>
      <c r="J91" s="213" t="s">
        <v>890</v>
      </c>
      <c r="K91" s="216"/>
      <c r="L91" s="216"/>
      <c r="M91" s="216">
        <f>(L91*$D$4)+K91+M87</f>
        <v>4222</v>
      </c>
      <c r="N91" s="217" t="str">
        <f>IF(LEN(INT(M91/60))=1,"0"&amp;INT(M91/60),INT(M91/60))&amp;":"&amp;IF(LEN(MOD(M91,60))=1,"0"&amp;MOD(M91,60),MOD(M91,60))</f>
        <v>70:22</v>
      </c>
      <c r="O91" s="59" t="s">
        <v>626</v>
      </c>
      <c r="P91" s="182"/>
      <c r="Q91" s="191" t="s">
        <v>920</v>
      </c>
    </row>
    <row r="92" spans="1:17" ht="26.25" thickBot="1">
      <c r="A92" s="212" t="s">
        <v>368</v>
      </c>
      <c r="B92" s="218" t="s">
        <v>302</v>
      </c>
      <c r="C92" s="213" t="s">
        <v>226</v>
      </c>
      <c r="D92" s="214">
        <v>2</v>
      </c>
      <c r="E92" s="214" t="s">
        <v>196</v>
      </c>
      <c r="F92" s="215" t="s">
        <v>222</v>
      </c>
      <c r="G92" s="213" t="s">
        <v>227</v>
      </c>
      <c r="H92" s="213"/>
      <c r="I92" s="213">
        <v>30</v>
      </c>
      <c r="J92" s="213"/>
      <c r="K92" s="216"/>
      <c r="L92" s="216">
        <v>1</v>
      </c>
      <c r="M92" s="216">
        <f>(L92*$D$4)+K92+M87</f>
        <v>4226</v>
      </c>
      <c r="N92" s="217" t="str">
        <f t="shared" si="2"/>
        <v>70:26</v>
      </c>
      <c r="O92" s="59" t="s">
        <v>626</v>
      </c>
      <c r="P92" s="58"/>
      <c r="Q92" s="191" t="s">
        <v>920</v>
      </c>
    </row>
    <row r="93" spans="1:17" ht="26.25" hidden="1" thickBot="1">
      <c r="A93" s="99" t="s">
        <v>815</v>
      </c>
      <c r="B93" s="94" t="s">
        <v>302</v>
      </c>
      <c r="C93" s="83" t="s">
        <v>816</v>
      </c>
      <c r="D93" s="84">
        <v>2</v>
      </c>
      <c r="E93" s="84" t="s">
        <v>817</v>
      </c>
      <c r="F93" s="83" t="s">
        <v>818</v>
      </c>
      <c r="G93" s="83"/>
      <c r="H93" s="83"/>
      <c r="I93" s="83" t="s">
        <v>819</v>
      </c>
      <c r="J93" s="83"/>
      <c r="K93" s="93"/>
      <c r="L93" s="93">
        <v>10</v>
      </c>
      <c r="M93" s="93">
        <f t="shared" si="3"/>
        <v>4266</v>
      </c>
      <c r="N93" s="172" t="str">
        <f t="shared" si="2"/>
        <v>71:06</v>
      </c>
      <c r="O93" s="59" t="s">
        <v>627</v>
      </c>
      <c r="P93" s="58"/>
      <c r="Q93" s="191" t="s">
        <v>920</v>
      </c>
    </row>
    <row r="94" spans="1:17" ht="30.75" hidden="1" thickBot="1">
      <c r="A94" s="86" t="s">
        <v>370</v>
      </c>
      <c r="B94" s="94" t="s">
        <v>303</v>
      </c>
      <c r="C94" s="83" t="s">
        <v>231</v>
      </c>
      <c r="D94" s="84">
        <v>1</v>
      </c>
      <c r="E94" s="84" t="s">
        <v>196</v>
      </c>
      <c r="F94" s="85" t="s">
        <v>229</v>
      </c>
      <c r="G94" s="83" t="s">
        <v>232</v>
      </c>
      <c r="H94" s="83" t="s">
        <v>428</v>
      </c>
      <c r="I94" s="83">
        <v>30</v>
      </c>
      <c r="J94" s="83"/>
      <c r="K94" s="93"/>
      <c r="L94" s="93">
        <v>15</v>
      </c>
      <c r="M94" s="93">
        <f t="shared" si="3"/>
        <v>4326</v>
      </c>
      <c r="N94" s="172" t="str">
        <f t="shared" si="2"/>
        <v>72:06</v>
      </c>
      <c r="O94" s="59" t="s">
        <v>627</v>
      </c>
      <c r="P94" s="58"/>
      <c r="Q94" s="191" t="s">
        <v>920</v>
      </c>
    </row>
    <row r="95" spans="1:17" ht="30.75" hidden="1" thickBot="1">
      <c r="A95" s="86" t="s">
        <v>371</v>
      </c>
      <c r="B95" s="91" t="s">
        <v>303</v>
      </c>
      <c r="C95" s="83" t="s">
        <v>233</v>
      </c>
      <c r="D95" s="84">
        <v>1</v>
      </c>
      <c r="E95" s="84" t="s">
        <v>196</v>
      </c>
      <c r="F95" s="85" t="s">
        <v>229</v>
      </c>
      <c r="G95" s="83" t="s">
        <v>232</v>
      </c>
      <c r="H95" s="83" t="s">
        <v>428</v>
      </c>
      <c r="I95" s="83">
        <v>50</v>
      </c>
      <c r="J95" s="83"/>
      <c r="K95" s="93"/>
      <c r="L95" s="93">
        <v>15</v>
      </c>
      <c r="M95" s="93">
        <f t="shared" si="3"/>
        <v>4386</v>
      </c>
      <c r="N95" s="172" t="str">
        <f t="shared" si="2"/>
        <v>73:06</v>
      </c>
      <c r="O95" s="59" t="s">
        <v>627</v>
      </c>
      <c r="P95" s="58"/>
      <c r="Q95" s="191" t="s">
        <v>920</v>
      </c>
    </row>
    <row r="96" spans="1:17" ht="39" hidden="1" thickBot="1">
      <c r="A96" s="86" t="s">
        <v>372</v>
      </c>
      <c r="B96" s="94" t="s">
        <v>303</v>
      </c>
      <c r="C96" s="83" t="s">
        <v>234</v>
      </c>
      <c r="D96" s="84">
        <v>1</v>
      </c>
      <c r="E96" s="84" t="s">
        <v>196</v>
      </c>
      <c r="F96" s="85" t="s">
        <v>229</v>
      </c>
      <c r="G96" s="83" t="s">
        <v>232</v>
      </c>
      <c r="H96" s="83" t="s">
        <v>428</v>
      </c>
      <c r="I96" s="83">
        <v>100</v>
      </c>
      <c r="J96" s="83"/>
      <c r="K96" s="93"/>
      <c r="L96" s="93">
        <v>15</v>
      </c>
      <c r="M96" s="93">
        <f t="shared" si="3"/>
        <v>4446</v>
      </c>
      <c r="N96" s="172" t="str">
        <f t="shared" si="2"/>
        <v>74:06</v>
      </c>
      <c r="O96" s="59" t="s">
        <v>627</v>
      </c>
      <c r="P96" s="58"/>
      <c r="Q96" s="191" t="s">
        <v>920</v>
      </c>
    </row>
    <row r="97" spans="1:17" ht="30.75" hidden="1" thickBot="1">
      <c r="A97" s="86" t="s">
        <v>373</v>
      </c>
      <c r="B97" s="91" t="s">
        <v>303</v>
      </c>
      <c r="C97" s="83" t="s">
        <v>231</v>
      </c>
      <c r="D97" s="84">
        <v>1</v>
      </c>
      <c r="E97" s="84" t="s">
        <v>224</v>
      </c>
      <c r="F97" s="85" t="s">
        <v>229</v>
      </c>
      <c r="G97" s="83" t="s">
        <v>232</v>
      </c>
      <c r="H97" s="83" t="s">
        <v>431</v>
      </c>
      <c r="I97" s="83" t="s">
        <v>432</v>
      </c>
      <c r="J97" s="83"/>
      <c r="K97" s="93"/>
      <c r="L97" s="93">
        <v>5</v>
      </c>
      <c r="M97" s="93">
        <f t="shared" si="3"/>
        <v>4466</v>
      </c>
      <c r="N97" s="172" t="str">
        <f t="shared" si="2"/>
        <v>74:26</v>
      </c>
      <c r="O97" s="59" t="s">
        <v>627</v>
      </c>
      <c r="P97" s="58"/>
      <c r="Q97" s="191" t="s">
        <v>920</v>
      </c>
    </row>
    <row r="98" spans="1:17" ht="26.25" thickBot="1">
      <c r="A98" s="212" t="s">
        <v>374</v>
      </c>
      <c r="B98" s="218" t="s">
        <v>303</v>
      </c>
      <c r="C98" s="213" t="s">
        <v>231</v>
      </c>
      <c r="D98" s="214">
        <v>1</v>
      </c>
      <c r="E98" s="214" t="s">
        <v>429</v>
      </c>
      <c r="F98" s="215" t="s">
        <v>229</v>
      </c>
      <c r="G98" s="213" t="s">
        <v>232</v>
      </c>
      <c r="H98" s="213" t="s">
        <v>430</v>
      </c>
      <c r="I98" s="213"/>
      <c r="J98" s="213"/>
      <c r="K98" s="216"/>
      <c r="L98" s="216">
        <v>5</v>
      </c>
      <c r="M98" s="216">
        <f t="shared" si="3"/>
        <v>4486</v>
      </c>
      <c r="N98" s="217" t="str">
        <f t="shared" si="2"/>
        <v>74:46</v>
      </c>
      <c r="O98" s="59" t="s">
        <v>626</v>
      </c>
      <c r="P98" s="58"/>
      <c r="Q98" s="191" t="s">
        <v>920</v>
      </c>
    </row>
    <row r="99" spans="1:17" ht="30.75" hidden="1" thickBot="1">
      <c r="A99" s="86" t="s">
        <v>375</v>
      </c>
      <c r="B99" s="91" t="s">
        <v>303</v>
      </c>
      <c r="C99" s="83" t="s">
        <v>233</v>
      </c>
      <c r="D99" s="84">
        <v>1</v>
      </c>
      <c r="E99" s="84" t="s">
        <v>224</v>
      </c>
      <c r="F99" s="85" t="s">
        <v>229</v>
      </c>
      <c r="G99" s="83" t="s">
        <v>232</v>
      </c>
      <c r="H99" s="83" t="s">
        <v>431</v>
      </c>
      <c r="I99" s="83" t="s">
        <v>432</v>
      </c>
      <c r="J99" s="83"/>
      <c r="K99" s="93"/>
      <c r="L99" s="93">
        <v>5</v>
      </c>
      <c r="M99" s="93">
        <f t="shared" si="3"/>
        <v>4506</v>
      </c>
      <c r="N99" s="172" t="str">
        <f t="shared" si="2"/>
        <v>75:06</v>
      </c>
      <c r="O99" s="59" t="s">
        <v>627</v>
      </c>
      <c r="P99" s="58"/>
      <c r="Q99" s="191" t="s">
        <v>920</v>
      </c>
    </row>
    <row r="100" spans="1:17" ht="60.75" thickBot="1">
      <c r="A100" s="212" t="s">
        <v>376</v>
      </c>
      <c r="B100" s="218" t="s">
        <v>303</v>
      </c>
      <c r="C100" s="213" t="s">
        <v>233</v>
      </c>
      <c r="D100" s="214">
        <v>1</v>
      </c>
      <c r="E100" s="214" t="s">
        <v>270</v>
      </c>
      <c r="F100" s="215" t="s">
        <v>435</v>
      </c>
      <c r="G100" s="213"/>
      <c r="H100" s="213" t="s">
        <v>406</v>
      </c>
      <c r="I100" s="213" t="s">
        <v>433</v>
      </c>
      <c r="J100" s="213"/>
      <c r="K100" s="216"/>
      <c r="L100" s="216">
        <v>8</v>
      </c>
      <c r="M100" s="216">
        <f t="shared" si="3"/>
        <v>4538</v>
      </c>
      <c r="N100" s="217" t="str">
        <f t="shared" si="2"/>
        <v>75:38</v>
      </c>
      <c r="O100" s="59" t="s">
        <v>626</v>
      </c>
      <c r="P100" s="58" t="s">
        <v>920</v>
      </c>
      <c r="Q100" s="191" t="s">
        <v>920</v>
      </c>
    </row>
    <row r="101" spans="1:17" ht="39" hidden="1" thickBot="1">
      <c r="A101" s="86" t="s">
        <v>377</v>
      </c>
      <c r="B101" s="91" t="s">
        <v>303</v>
      </c>
      <c r="C101" s="83" t="s">
        <v>234</v>
      </c>
      <c r="D101" s="84">
        <v>2</v>
      </c>
      <c r="E101" s="84" t="s">
        <v>224</v>
      </c>
      <c r="F101" s="85" t="s">
        <v>229</v>
      </c>
      <c r="G101" s="83" t="s">
        <v>232</v>
      </c>
      <c r="H101" s="83" t="s">
        <v>432</v>
      </c>
      <c r="I101" s="83"/>
      <c r="J101" s="83" t="s">
        <v>436</v>
      </c>
      <c r="K101" s="93"/>
      <c r="L101" s="93">
        <v>6</v>
      </c>
      <c r="M101" s="93">
        <f t="shared" si="3"/>
        <v>4562</v>
      </c>
      <c r="N101" s="172" t="str">
        <f t="shared" si="2"/>
        <v>76:02</v>
      </c>
      <c r="O101" s="59" t="s">
        <v>627</v>
      </c>
      <c r="P101" s="58"/>
      <c r="Q101" s="191" t="s">
        <v>920</v>
      </c>
    </row>
    <row r="102" spans="1:17" ht="48.75" thickBot="1">
      <c r="A102" s="219" t="s">
        <v>875</v>
      </c>
      <c r="B102" s="218" t="s">
        <v>876</v>
      </c>
      <c r="C102" s="213" t="s">
        <v>877</v>
      </c>
      <c r="D102" s="214">
        <v>1</v>
      </c>
      <c r="E102" s="214" t="s">
        <v>270</v>
      </c>
      <c r="F102" s="213" t="s">
        <v>878</v>
      </c>
      <c r="G102" s="213"/>
      <c r="H102" s="213" t="s">
        <v>879</v>
      </c>
      <c r="I102" s="213"/>
      <c r="J102" s="213" t="s">
        <v>412</v>
      </c>
      <c r="K102" s="216">
        <v>2</v>
      </c>
      <c r="L102" s="216">
        <v>5</v>
      </c>
      <c r="M102" s="216">
        <f t="shared" si="3"/>
        <v>4584</v>
      </c>
      <c r="N102" s="217" t="str">
        <f>IF(LEN(INT(M102/60))=1,"0"&amp;INT(M102/60),INT(M102/60))&amp;":"&amp;IF(LEN(MOD(M102,60))=1,"0"&amp;MOD(M102,60),MOD(M102,60))</f>
        <v>76:24</v>
      </c>
      <c r="O102" s="59" t="s">
        <v>626</v>
      </c>
      <c r="P102" s="182"/>
      <c r="Q102" s="191" t="s">
        <v>920</v>
      </c>
    </row>
    <row r="103" spans="1:17" ht="51.75" hidden="1" thickBot="1">
      <c r="A103" s="86" t="s">
        <v>378</v>
      </c>
      <c r="B103" s="94" t="s">
        <v>294</v>
      </c>
      <c r="C103" s="83" t="s">
        <v>385</v>
      </c>
      <c r="D103" s="84">
        <v>2</v>
      </c>
      <c r="E103" s="84"/>
      <c r="F103" s="85" t="s">
        <v>235</v>
      </c>
      <c r="G103" s="90" t="s">
        <v>236</v>
      </c>
      <c r="H103" s="83"/>
      <c r="I103" s="83">
        <v>100</v>
      </c>
      <c r="J103" s="83"/>
      <c r="K103" s="93"/>
      <c r="L103" s="93">
        <v>15</v>
      </c>
      <c r="M103" s="93">
        <f>(L103*$D$4)+K103+M101</f>
        <v>4622</v>
      </c>
      <c r="N103" s="172" t="str">
        <f t="shared" si="2"/>
        <v>77:02</v>
      </c>
      <c r="O103" s="59" t="s">
        <v>627</v>
      </c>
      <c r="P103" s="58"/>
      <c r="Q103" s="191" t="s">
        <v>920</v>
      </c>
    </row>
    <row r="104" spans="1:17" ht="39" hidden="1" thickBot="1">
      <c r="A104" s="86" t="s">
        <v>379</v>
      </c>
      <c r="B104" s="91" t="s">
        <v>299</v>
      </c>
      <c r="C104" s="83" t="s">
        <v>265</v>
      </c>
      <c r="D104" s="84">
        <v>1</v>
      </c>
      <c r="E104" s="84"/>
      <c r="F104" s="85" t="s">
        <v>235</v>
      </c>
      <c r="G104" s="90" t="s">
        <v>236</v>
      </c>
      <c r="H104" s="83"/>
      <c r="I104" s="83">
        <v>270</v>
      </c>
      <c r="J104" s="83"/>
      <c r="K104" s="93"/>
      <c r="L104" s="93">
        <v>15</v>
      </c>
      <c r="M104" s="93">
        <f t="shared" si="3"/>
        <v>4682</v>
      </c>
      <c r="N104" s="172" t="str">
        <f t="shared" si="2"/>
        <v>78:02</v>
      </c>
      <c r="O104" s="59" t="s">
        <v>627</v>
      </c>
      <c r="P104" s="58"/>
      <c r="Q104" s="191" t="s">
        <v>920</v>
      </c>
    </row>
    <row r="105" spans="1:17" ht="45.75" hidden="1" thickBot="1">
      <c r="A105" s="86" t="s">
        <v>380</v>
      </c>
      <c r="B105" s="94" t="s">
        <v>386</v>
      </c>
      <c r="C105" s="83" t="s">
        <v>828</v>
      </c>
      <c r="D105" s="84">
        <v>1</v>
      </c>
      <c r="E105" s="84"/>
      <c r="F105" s="85" t="s">
        <v>235</v>
      </c>
      <c r="G105" s="83" t="s">
        <v>237</v>
      </c>
      <c r="H105" s="83"/>
      <c r="I105" s="83">
        <v>250</v>
      </c>
      <c r="J105" s="83"/>
      <c r="K105" s="93"/>
      <c r="L105" s="93">
        <v>15</v>
      </c>
      <c r="M105" s="93">
        <f t="shared" si="3"/>
        <v>4742</v>
      </c>
      <c r="N105" s="172" t="str">
        <f t="shared" si="2"/>
        <v>79:02</v>
      </c>
      <c r="O105" s="59" t="s">
        <v>627</v>
      </c>
      <c r="P105" s="58"/>
      <c r="Q105" s="191" t="s">
        <v>920</v>
      </c>
    </row>
    <row r="106" spans="1:17" ht="30.75" hidden="1" thickBot="1">
      <c r="A106" s="86" t="s">
        <v>381</v>
      </c>
      <c r="B106" s="91" t="s">
        <v>388</v>
      </c>
      <c r="C106" s="83" t="s">
        <v>393</v>
      </c>
      <c r="D106" s="84">
        <v>2</v>
      </c>
      <c r="E106" s="84" t="s">
        <v>394</v>
      </c>
      <c r="F106" s="85" t="s">
        <v>390</v>
      </c>
      <c r="G106" s="83"/>
      <c r="H106" s="83" t="s">
        <v>395</v>
      </c>
      <c r="I106" s="83"/>
      <c r="J106" s="83"/>
      <c r="K106" s="93"/>
      <c r="L106" s="93">
        <v>40</v>
      </c>
      <c r="M106" s="93">
        <f t="shared" si="3"/>
        <v>4902</v>
      </c>
      <c r="N106" s="172" t="str">
        <f t="shared" si="2"/>
        <v>81:42</v>
      </c>
      <c r="O106" s="59" t="s">
        <v>626</v>
      </c>
      <c r="P106" s="58"/>
      <c r="Q106" s="191" t="s">
        <v>919</v>
      </c>
    </row>
    <row r="107" spans="1:17" ht="30.75" hidden="1" thickBot="1">
      <c r="A107" s="86" t="s">
        <v>382</v>
      </c>
      <c r="B107" s="94" t="s">
        <v>388</v>
      </c>
      <c r="C107" s="83" t="s">
        <v>389</v>
      </c>
      <c r="D107" s="84">
        <v>2</v>
      </c>
      <c r="E107" s="84"/>
      <c r="F107" s="85" t="s">
        <v>390</v>
      </c>
      <c r="G107" s="83" t="s">
        <v>391</v>
      </c>
      <c r="H107" s="83"/>
      <c r="I107" s="83"/>
      <c r="J107" s="83"/>
      <c r="K107" s="93"/>
      <c r="L107" s="93">
        <v>30</v>
      </c>
      <c r="M107" s="93">
        <f t="shared" si="3"/>
        <v>5022</v>
      </c>
      <c r="N107" s="172" t="str">
        <f t="shared" si="2"/>
        <v>83:42</v>
      </c>
      <c r="O107" s="59" t="s">
        <v>626</v>
      </c>
      <c r="P107" s="58"/>
      <c r="Q107" s="191" t="s">
        <v>919</v>
      </c>
    </row>
    <row r="108" spans="1:17" ht="30.75" hidden="1" thickBot="1">
      <c r="A108" s="86" t="s">
        <v>383</v>
      </c>
      <c r="B108" s="91" t="s">
        <v>388</v>
      </c>
      <c r="C108" s="83" t="s">
        <v>389</v>
      </c>
      <c r="D108" s="84">
        <v>2</v>
      </c>
      <c r="E108" s="84"/>
      <c r="F108" s="85" t="s">
        <v>390</v>
      </c>
      <c r="G108" s="83" t="s">
        <v>392</v>
      </c>
      <c r="H108" s="83"/>
      <c r="I108" s="83"/>
      <c r="J108" s="83"/>
      <c r="K108" s="93"/>
      <c r="L108" s="93">
        <v>30</v>
      </c>
      <c r="M108" s="93">
        <f t="shared" si="3"/>
        <v>5142</v>
      </c>
      <c r="N108" s="172" t="str">
        <f t="shared" si="2"/>
        <v>85:42</v>
      </c>
      <c r="O108" s="59" t="s">
        <v>626</v>
      </c>
      <c r="P108" s="58"/>
      <c r="Q108" s="191" t="s">
        <v>919</v>
      </c>
    </row>
    <row r="109" spans="1:17" ht="39" hidden="1" thickBot="1">
      <c r="A109" s="86" t="s">
        <v>384</v>
      </c>
      <c r="B109" s="94" t="s">
        <v>388</v>
      </c>
      <c r="C109" s="83" t="s">
        <v>396</v>
      </c>
      <c r="D109" s="84">
        <v>1</v>
      </c>
      <c r="E109" s="84"/>
      <c r="F109" s="85" t="s">
        <v>390</v>
      </c>
      <c r="G109" s="83" t="s">
        <v>237</v>
      </c>
      <c r="H109" s="83"/>
      <c r="I109" s="83">
        <v>250</v>
      </c>
      <c r="J109" s="83"/>
      <c r="K109" s="93"/>
      <c r="L109" s="93">
        <v>5</v>
      </c>
      <c r="M109" s="93">
        <f t="shared" si="3"/>
        <v>5162</v>
      </c>
      <c r="N109" s="172" t="str">
        <f t="shared" si="2"/>
        <v>86:02</v>
      </c>
      <c r="O109" s="59" t="s">
        <v>626</v>
      </c>
      <c r="P109" s="58"/>
      <c r="Q109" s="191" t="s">
        <v>919</v>
      </c>
    </row>
    <row r="110" spans="1:17" ht="26.25" thickBot="1">
      <c r="A110" s="212" t="s">
        <v>513</v>
      </c>
      <c r="B110" s="213" t="s">
        <v>388</v>
      </c>
      <c r="C110" s="213" t="s">
        <v>397</v>
      </c>
      <c r="D110" s="214">
        <v>2</v>
      </c>
      <c r="E110" s="214" t="s">
        <v>270</v>
      </c>
      <c r="F110" s="215" t="s">
        <v>390</v>
      </c>
      <c r="G110" s="213"/>
      <c r="H110" s="213" t="s">
        <v>406</v>
      </c>
      <c r="I110" s="213" t="s">
        <v>407</v>
      </c>
      <c r="J110" s="213"/>
      <c r="K110" s="216"/>
      <c r="L110" s="216">
        <v>60</v>
      </c>
      <c r="M110" s="216">
        <f t="shared" si="3"/>
        <v>5402</v>
      </c>
      <c r="N110" s="217" t="str">
        <f t="shared" si="2"/>
        <v>90:02</v>
      </c>
      <c r="O110" s="59" t="s">
        <v>626</v>
      </c>
      <c r="P110" s="58"/>
      <c r="Q110" s="191" t="s">
        <v>920</v>
      </c>
    </row>
    <row r="111" spans="1:17" ht="26.25" thickBot="1">
      <c r="A111" s="212" t="s">
        <v>514</v>
      </c>
      <c r="B111" s="218" t="s">
        <v>388</v>
      </c>
      <c r="C111" s="213" t="s">
        <v>398</v>
      </c>
      <c r="D111" s="214">
        <v>2</v>
      </c>
      <c r="E111" s="214" t="s">
        <v>404</v>
      </c>
      <c r="F111" s="215" t="s">
        <v>390</v>
      </c>
      <c r="G111" s="213"/>
      <c r="H111" s="213" t="s">
        <v>405</v>
      </c>
      <c r="I111" s="213"/>
      <c r="J111" s="213"/>
      <c r="K111" s="216"/>
      <c r="L111" s="216">
        <v>40</v>
      </c>
      <c r="M111" s="216">
        <f t="shared" si="3"/>
        <v>5562</v>
      </c>
      <c r="N111" s="217" t="str">
        <f t="shared" si="2"/>
        <v>92:42</v>
      </c>
      <c r="O111" s="59" t="s">
        <v>626</v>
      </c>
      <c r="P111" s="58"/>
      <c r="Q111" s="191" t="s">
        <v>920</v>
      </c>
    </row>
    <row r="112" spans="1:17" ht="48.75" thickBot="1">
      <c r="A112" s="212" t="s">
        <v>515</v>
      </c>
      <c r="B112" s="213" t="s">
        <v>388</v>
      </c>
      <c r="C112" s="213" t="s">
        <v>399</v>
      </c>
      <c r="D112" s="214">
        <v>1</v>
      </c>
      <c r="E112" s="214" t="s">
        <v>400</v>
      </c>
      <c r="F112" s="215" t="s">
        <v>390</v>
      </c>
      <c r="G112" s="213"/>
      <c r="H112" s="213" t="s">
        <v>401</v>
      </c>
      <c r="I112" s="213" t="s">
        <v>402</v>
      </c>
      <c r="J112" s="213" t="s">
        <v>403</v>
      </c>
      <c r="K112" s="216"/>
      <c r="L112" s="216">
        <v>15</v>
      </c>
      <c r="M112" s="216">
        <f t="shared" si="3"/>
        <v>5622</v>
      </c>
      <c r="N112" s="217" t="str">
        <f t="shared" si="2"/>
        <v>93:42</v>
      </c>
      <c r="O112" s="59" t="s">
        <v>626</v>
      </c>
      <c r="P112" s="58"/>
      <c r="Q112" s="191" t="s">
        <v>920</v>
      </c>
    </row>
    <row r="113" spans="1:17" ht="39" hidden="1" thickBot="1">
      <c r="A113" s="86" t="s">
        <v>516</v>
      </c>
      <c r="B113" s="94" t="s">
        <v>388</v>
      </c>
      <c r="C113" s="83" t="s">
        <v>439</v>
      </c>
      <c r="D113" s="84">
        <v>2</v>
      </c>
      <c r="E113" s="84" t="s">
        <v>224</v>
      </c>
      <c r="F113" s="85"/>
      <c r="G113" s="83"/>
      <c r="H113" s="83"/>
      <c r="I113" s="83"/>
      <c r="J113" s="83" t="s">
        <v>440</v>
      </c>
      <c r="K113" s="93"/>
      <c r="L113" s="93">
        <v>6</v>
      </c>
      <c r="M113" s="93">
        <f t="shared" si="3"/>
        <v>5646</v>
      </c>
      <c r="N113" s="172" t="str">
        <f t="shared" si="2"/>
        <v>94:06</v>
      </c>
      <c r="O113" s="59" t="s">
        <v>626</v>
      </c>
      <c r="P113" s="58"/>
      <c r="Q113" s="191" t="s">
        <v>919</v>
      </c>
    </row>
    <row r="114" spans="1:17" ht="26.25" thickBot="1">
      <c r="A114" s="212" t="s">
        <v>517</v>
      </c>
      <c r="B114" s="213" t="s">
        <v>388</v>
      </c>
      <c r="C114" s="213" t="s">
        <v>423</v>
      </c>
      <c r="D114" s="214">
        <v>4</v>
      </c>
      <c r="E114" s="214" t="s">
        <v>408</v>
      </c>
      <c r="F114" s="215" t="s">
        <v>14</v>
      </c>
      <c r="G114" s="213" t="s">
        <v>425</v>
      </c>
      <c r="H114" s="213"/>
      <c r="I114" s="213" t="s">
        <v>409</v>
      </c>
      <c r="J114" s="213"/>
      <c r="K114" s="216"/>
      <c r="L114" s="216">
        <v>5</v>
      </c>
      <c r="M114" s="216">
        <f t="shared" si="3"/>
        <v>5666</v>
      </c>
      <c r="N114" s="217" t="str">
        <f t="shared" si="2"/>
        <v>94:26</v>
      </c>
      <c r="O114" s="59" t="s">
        <v>626</v>
      </c>
      <c r="P114" s="58"/>
      <c r="Q114" s="191" t="s">
        <v>920</v>
      </c>
    </row>
    <row r="115" spans="1:17" ht="26.25" thickBot="1">
      <c r="A115" s="212" t="s">
        <v>518</v>
      </c>
      <c r="B115" s="218" t="s">
        <v>388</v>
      </c>
      <c r="C115" s="213" t="s">
        <v>424</v>
      </c>
      <c r="D115" s="214">
        <v>4</v>
      </c>
      <c r="E115" s="214" t="s">
        <v>270</v>
      </c>
      <c r="F115" s="215" t="s">
        <v>14</v>
      </c>
      <c r="G115" s="213" t="s">
        <v>425</v>
      </c>
      <c r="H115" s="213" t="s">
        <v>406</v>
      </c>
      <c r="I115" s="213"/>
      <c r="J115" s="213"/>
      <c r="K115" s="216"/>
      <c r="L115" s="216">
        <v>10</v>
      </c>
      <c r="M115" s="216">
        <f t="shared" si="3"/>
        <v>5706</v>
      </c>
      <c r="N115" s="217" t="str">
        <f t="shared" si="2"/>
        <v>95:06</v>
      </c>
      <c r="O115" s="59" t="s">
        <v>626</v>
      </c>
      <c r="P115" s="58"/>
      <c r="Q115" s="191" t="s">
        <v>920</v>
      </c>
    </row>
    <row r="116" spans="1:17" ht="26.25" thickBot="1">
      <c r="A116" s="212" t="s">
        <v>519</v>
      </c>
      <c r="B116" s="213" t="s">
        <v>388</v>
      </c>
      <c r="C116" s="213" t="s">
        <v>410</v>
      </c>
      <c r="D116" s="214">
        <v>4</v>
      </c>
      <c r="E116" s="214" t="s">
        <v>414</v>
      </c>
      <c r="F116" s="215" t="s">
        <v>390</v>
      </c>
      <c r="G116" s="213" t="s">
        <v>411</v>
      </c>
      <c r="H116" s="213"/>
      <c r="I116" s="213"/>
      <c r="J116" s="213"/>
      <c r="K116" s="216"/>
      <c r="L116" s="216">
        <v>15</v>
      </c>
      <c r="M116" s="216">
        <f t="shared" si="3"/>
        <v>5766</v>
      </c>
      <c r="N116" s="217" t="str">
        <f t="shared" si="2"/>
        <v>96:06</v>
      </c>
      <c r="O116" s="59" t="s">
        <v>626</v>
      </c>
      <c r="P116" s="58"/>
      <c r="Q116" s="191" t="s">
        <v>920</v>
      </c>
    </row>
    <row r="117" spans="1:17" ht="26.25" thickBot="1">
      <c r="A117" s="212" t="s">
        <v>520</v>
      </c>
      <c r="B117" s="218" t="s">
        <v>388</v>
      </c>
      <c r="C117" s="213" t="s">
        <v>410</v>
      </c>
      <c r="D117" s="214">
        <v>12</v>
      </c>
      <c r="E117" s="214" t="s">
        <v>413</v>
      </c>
      <c r="F117" s="215" t="s">
        <v>235</v>
      </c>
      <c r="G117" s="213"/>
      <c r="H117" s="213" t="s">
        <v>412</v>
      </c>
      <c r="I117" s="213"/>
      <c r="J117" s="213"/>
      <c r="K117" s="216"/>
      <c r="L117" s="216">
        <v>10</v>
      </c>
      <c r="M117" s="216">
        <f t="shared" si="3"/>
        <v>5806</v>
      </c>
      <c r="N117" s="217" t="str">
        <f t="shared" si="2"/>
        <v>96:46</v>
      </c>
      <c r="O117" s="59" t="s">
        <v>626</v>
      </c>
      <c r="P117" s="58"/>
      <c r="Q117" s="191" t="s">
        <v>920</v>
      </c>
    </row>
    <row r="118" spans="1:17" ht="26.25" thickBot="1">
      <c r="A118" s="212" t="s">
        <v>521</v>
      </c>
      <c r="B118" s="213" t="s">
        <v>388</v>
      </c>
      <c r="C118" s="213" t="s">
        <v>445</v>
      </c>
      <c r="D118" s="214">
        <v>14</v>
      </c>
      <c r="E118" s="214" t="s">
        <v>196</v>
      </c>
      <c r="F118" s="215" t="s">
        <v>390</v>
      </c>
      <c r="G118" s="213" t="s">
        <v>446</v>
      </c>
      <c r="H118" s="213" t="s">
        <v>447</v>
      </c>
      <c r="I118" s="213"/>
      <c r="J118" s="213" t="s">
        <v>448</v>
      </c>
      <c r="K118" s="216"/>
      <c r="L118" s="216">
        <v>20</v>
      </c>
      <c r="M118" s="216">
        <f t="shared" si="3"/>
        <v>5886</v>
      </c>
      <c r="N118" s="217" t="str">
        <f t="shared" si="2"/>
        <v>98:06</v>
      </c>
      <c r="O118" s="59" t="s">
        <v>626</v>
      </c>
      <c r="P118" s="58"/>
      <c r="Q118" s="191" t="s">
        <v>920</v>
      </c>
    </row>
    <row r="119" spans="1:17" ht="26.25" thickBot="1">
      <c r="A119" s="212" t="s">
        <v>522</v>
      </c>
      <c r="B119" s="218" t="s">
        <v>388</v>
      </c>
      <c r="C119" s="213" t="s">
        <v>445</v>
      </c>
      <c r="D119" s="214">
        <v>14</v>
      </c>
      <c r="E119" s="214" t="s">
        <v>449</v>
      </c>
      <c r="F119" s="215" t="s">
        <v>450</v>
      </c>
      <c r="G119" s="213"/>
      <c r="H119" s="213" t="s">
        <v>451</v>
      </c>
      <c r="I119" s="213"/>
      <c r="J119" s="213" t="s">
        <v>452</v>
      </c>
      <c r="K119" s="216"/>
      <c r="L119" s="216">
        <v>10</v>
      </c>
      <c r="M119" s="216">
        <f t="shared" si="3"/>
        <v>5926</v>
      </c>
      <c r="N119" s="217" t="str">
        <f t="shared" si="2"/>
        <v>98:46</v>
      </c>
      <c r="O119" s="59" t="s">
        <v>626</v>
      </c>
      <c r="P119" s="58"/>
      <c r="Q119" s="191" t="s">
        <v>920</v>
      </c>
    </row>
    <row r="120" spans="1:17" ht="26.25" thickBot="1">
      <c r="A120" s="212" t="s">
        <v>523</v>
      </c>
      <c r="B120" s="213" t="s">
        <v>388</v>
      </c>
      <c r="C120" s="213" t="s">
        <v>445</v>
      </c>
      <c r="D120" s="214">
        <v>14</v>
      </c>
      <c r="E120" s="214" t="s">
        <v>453</v>
      </c>
      <c r="F120" s="215" t="s">
        <v>454</v>
      </c>
      <c r="G120" s="213"/>
      <c r="H120" s="213"/>
      <c r="I120" s="213"/>
      <c r="J120" s="213" t="s">
        <v>455</v>
      </c>
      <c r="K120" s="216"/>
      <c r="L120" s="216">
        <v>10</v>
      </c>
      <c r="M120" s="216">
        <f t="shared" si="3"/>
        <v>5966</v>
      </c>
      <c r="N120" s="217" t="str">
        <f t="shared" si="2"/>
        <v>99:26</v>
      </c>
      <c r="O120" s="59" t="s">
        <v>626</v>
      </c>
      <c r="P120" s="58"/>
      <c r="Q120" s="191" t="s">
        <v>920</v>
      </c>
    </row>
    <row r="121" spans="1:17" ht="39" hidden="1" thickBot="1">
      <c r="A121" s="86" t="s">
        <v>524</v>
      </c>
      <c r="B121" s="94" t="s">
        <v>441</v>
      </c>
      <c r="C121" s="83" t="s">
        <v>458</v>
      </c>
      <c r="D121" s="84">
        <v>1</v>
      </c>
      <c r="E121" s="84" t="s">
        <v>442</v>
      </c>
      <c r="F121" s="85" t="s">
        <v>390</v>
      </c>
      <c r="G121" s="83"/>
      <c r="H121" s="83"/>
      <c r="I121" s="83"/>
      <c r="J121" s="83" t="s">
        <v>459</v>
      </c>
      <c r="K121" s="93"/>
      <c r="L121" s="93">
        <v>15</v>
      </c>
      <c r="M121" s="93">
        <f t="shared" si="3"/>
        <v>6026</v>
      </c>
      <c r="N121" s="172" t="str">
        <f t="shared" si="2"/>
        <v>100:26</v>
      </c>
      <c r="O121" s="59" t="s">
        <v>627</v>
      </c>
      <c r="P121" s="58"/>
      <c r="Q121" s="191" t="s">
        <v>919</v>
      </c>
    </row>
    <row r="122" spans="1:17" ht="39" hidden="1" thickBot="1">
      <c r="A122" s="86" t="s">
        <v>525</v>
      </c>
      <c r="B122" s="91" t="s">
        <v>441</v>
      </c>
      <c r="C122" s="83" t="s">
        <v>458</v>
      </c>
      <c r="D122" s="84">
        <v>1</v>
      </c>
      <c r="E122" s="84" t="s">
        <v>443</v>
      </c>
      <c r="F122" s="85" t="s">
        <v>390</v>
      </c>
      <c r="G122" s="83"/>
      <c r="H122" s="83"/>
      <c r="I122" s="83"/>
      <c r="J122" s="83" t="s">
        <v>456</v>
      </c>
      <c r="K122" s="93"/>
      <c r="L122" s="93">
        <v>6</v>
      </c>
      <c r="M122" s="93">
        <f t="shared" si="3"/>
        <v>6050</v>
      </c>
      <c r="N122" s="172" t="str">
        <f t="shared" si="2"/>
        <v>100:50</v>
      </c>
      <c r="O122" s="59" t="s">
        <v>627</v>
      </c>
      <c r="P122" s="58"/>
      <c r="Q122" s="191" t="s">
        <v>919</v>
      </c>
    </row>
    <row r="123" spans="1:17" ht="36.75" thickBot="1">
      <c r="A123" s="212" t="s">
        <v>526</v>
      </c>
      <c r="B123" s="218" t="s">
        <v>441</v>
      </c>
      <c r="C123" s="213" t="s">
        <v>458</v>
      </c>
      <c r="D123" s="214">
        <v>1</v>
      </c>
      <c r="E123" s="214" t="s">
        <v>444</v>
      </c>
      <c r="F123" s="215" t="s">
        <v>390</v>
      </c>
      <c r="G123" s="213"/>
      <c r="H123" s="213"/>
      <c r="I123" s="213"/>
      <c r="J123" s="213" t="s">
        <v>457</v>
      </c>
      <c r="K123" s="216"/>
      <c r="L123" s="216">
        <v>10</v>
      </c>
      <c r="M123" s="216">
        <f t="shared" si="3"/>
        <v>6090</v>
      </c>
      <c r="N123" s="217" t="str">
        <f t="shared" si="2"/>
        <v>101:30</v>
      </c>
      <c r="O123" s="59" t="s">
        <v>626</v>
      </c>
      <c r="P123" s="58"/>
      <c r="Q123" s="191" t="s">
        <v>920</v>
      </c>
    </row>
    <row r="124" spans="1:17" ht="39" hidden="1" thickBot="1">
      <c r="A124" s="86" t="s">
        <v>527</v>
      </c>
      <c r="B124" s="91" t="s">
        <v>415</v>
      </c>
      <c r="C124" s="83" t="s">
        <v>416</v>
      </c>
      <c r="D124" s="84">
        <v>1</v>
      </c>
      <c r="E124" s="84" t="s">
        <v>196</v>
      </c>
      <c r="F124" s="85" t="s">
        <v>417</v>
      </c>
      <c r="G124" s="83" t="s">
        <v>418</v>
      </c>
      <c r="H124" s="83" t="s">
        <v>243</v>
      </c>
      <c r="I124" s="83" t="s">
        <v>907</v>
      </c>
      <c r="J124" s="83"/>
      <c r="K124" s="93"/>
      <c r="L124" s="93">
        <v>3</v>
      </c>
      <c r="M124" s="93">
        <f t="shared" si="3"/>
        <v>6102</v>
      </c>
      <c r="N124" s="172" t="str">
        <f t="shared" si="2"/>
        <v>101:42</v>
      </c>
      <c r="O124" s="59" t="s">
        <v>627</v>
      </c>
      <c r="P124" s="58"/>
      <c r="Q124" s="191" t="s">
        <v>920</v>
      </c>
    </row>
    <row r="125" spans="1:17" ht="39" hidden="1" thickBot="1">
      <c r="A125" s="86" t="s">
        <v>528</v>
      </c>
      <c r="B125" s="94" t="s">
        <v>415</v>
      </c>
      <c r="C125" s="83" t="s">
        <v>416</v>
      </c>
      <c r="D125" s="84">
        <v>1</v>
      </c>
      <c r="E125" s="84" t="s">
        <v>224</v>
      </c>
      <c r="F125" s="85" t="s">
        <v>417</v>
      </c>
      <c r="G125" s="83" t="s">
        <v>418</v>
      </c>
      <c r="H125" s="83" t="s">
        <v>421</v>
      </c>
      <c r="I125" s="83" t="s">
        <v>420</v>
      </c>
      <c r="J125" s="83"/>
      <c r="K125" s="93"/>
      <c r="L125" s="93">
        <v>15</v>
      </c>
      <c r="M125" s="93">
        <f t="shared" si="3"/>
        <v>6162</v>
      </c>
      <c r="N125" s="172" t="str">
        <f t="shared" si="2"/>
        <v>102:42</v>
      </c>
      <c r="O125" s="59" t="s">
        <v>626</v>
      </c>
      <c r="P125" s="58"/>
      <c r="Q125" s="191" t="s">
        <v>919</v>
      </c>
    </row>
    <row r="126" spans="1:17" ht="64.5" hidden="1" thickBot="1">
      <c r="A126" s="86" t="s">
        <v>529</v>
      </c>
      <c r="B126" s="91" t="s">
        <v>415</v>
      </c>
      <c r="C126" s="83" t="s">
        <v>416</v>
      </c>
      <c r="D126" s="84">
        <v>1</v>
      </c>
      <c r="E126" s="84" t="s">
        <v>426</v>
      </c>
      <c r="F126" s="85" t="s">
        <v>417</v>
      </c>
      <c r="G126" s="83" t="s">
        <v>418</v>
      </c>
      <c r="H126" s="83"/>
      <c r="I126" s="85" t="s">
        <v>427</v>
      </c>
      <c r="J126" s="83"/>
      <c r="K126" s="93"/>
      <c r="L126" s="93">
        <v>15</v>
      </c>
      <c r="M126" s="93">
        <f t="shared" si="3"/>
        <v>6222</v>
      </c>
      <c r="N126" s="172" t="str">
        <f t="shared" si="2"/>
        <v>103:42</v>
      </c>
      <c r="O126" s="59" t="s">
        <v>626</v>
      </c>
      <c r="P126" s="58"/>
      <c r="Q126" s="191" t="s">
        <v>919</v>
      </c>
    </row>
    <row r="127" spans="1:17" ht="36.75" thickBot="1">
      <c r="A127" s="212" t="s">
        <v>530</v>
      </c>
      <c r="B127" s="218" t="s">
        <v>415</v>
      </c>
      <c r="C127" s="213" t="s">
        <v>416</v>
      </c>
      <c r="D127" s="214">
        <v>1</v>
      </c>
      <c r="E127" s="214" t="s">
        <v>204</v>
      </c>
      <c r="F127" s="215" t="s">
        <v>417</v>
      </c>
      <c r="G127" s="213" t="s">
        <v>418</v>
      </c>
      <c r="H127" s="213"/>
      <c r="I127" s="214" t="s">
        <v>474</v>
      </c>
      <c r="J127" s="213"/>
      <c r="K127" s="216"/>
      <c r="L127" s="216">
        <v>10</v>
      </c>
      <c r="M127" s="216">
        <f t="shared" si="3"/>
        <v>6262</v>
      </c>
      <c r="N127" s="217" t="str">
        <f t="shared" si="2"/>
        <v>104:22</v>
      </c>
      <c r="O127" s="59" t="s">
        <v>626</v>
      </c>
      <c r="P127" s="58"/>
      <c r="Q127" s="191" t="s">
        <v>920</v>
      </c>
    </row>
    <row r="128" spans="1:17" ht="51.75" hidden="1" thickBot="1">
      <c r="A128" s="86" t="s">
        <v>531</v>
      </c>
      <c r="B128" s="91" t="s">
        <v>415</v>
      </c>
      <c r="C128" s="83" t="s">
        <v>470</v>
      </c>
      <c r="D128" s="84">
        <v>2</v>
      </c>
      <c r="E128" s="84" t="s">
        <v>196</v>
      </c>
      <c r="F128" s="85" t="s">
        <v>417</v>
      </c>
      <c r="G128" s="83" t="s">
        <v>139</v>
      </c>
      <c r="H128" s="83" t="s">
        <v>243</v>
      </c>
      <c r="I128" s="83"/>
      <c r="J128" s="83"/>
      <c r="K128" s="93"/>
      <c r="L128" s="93">
        <v>4</v>
      </c>
      <c r="M128" s="93">
        <f t="shared" si="3"/>
        <v>6278</v>
      </c>
      <c r="N128" s="172" t="str">
        <f t="shared" si="2"/>
        <v>104:38</v>
      </c>
      <c r="O128" s="59" t="s">
        <v>627</v>
      </c>
      <c r="P128" s="58"/>
      <c r="Q128" s="191" t="s">
        <v>920</v>
      </c>
    </row>
    <row r="129" spans="1:17" ht="51.75" hidden="1" thickBot="1">
      <c r="A129" s="86" t="s">
        <v>532</v>
      </c>
      <c r="B129" s="94" t="s">
        <v>415</v>
      </c>
      <c r="C129" s="83" t="s">
        <v>470</v>
      </c>
      <c r="D129" s="84">
        <v>2</v>
      </c>
      <c r="E129" s="84" t="s">
        <v>224</v>
      </c>
      <c r="F129" s="85" t="s">
        <v>417</v>
      </c>
      <c r="G129" s="83" t="s">
        <v>139</v>
      </c>
      <c r="H129" s="83" t="s">
        <v>421</v>
      </c>
      <c r="I129" s="83" t="s">
        <v>471</v>
      </c>
      <c r="J129" s="83" t="s">
        <v>472</v>
      </c>
      <c r="K129" s="93"/>
      <c r="L129" s="93">
        <v>4</v>
      </c>
      <c r="M129" s="93">
        <f t="shared" si="3"/>
        <v>6294</v>
      </c>
      <c r="N129" s="172" t="str">
        <f t="shared" si="2"/>
        <v>104:54</v>
      </c>
      <c r="O129" s="59" t="s">
        <v>626</v>
      </c>
      <c r="P129" s="58"/>
      <c r="Q129" s="191" t="s">
        <v>919</v>
      </c>
    </row>
    <row r="130" spans="1:17" ht="51.75" hidden="1" thickBot="1">
      <c r="A130" s="86" t="s">
        <v>533</v>
      </c>
      <c r="B130" s="91" t="s">
        <v>415</v>
      </c>
      <c r="C130" s="83" t="s">
        <v>470</v>
      </c>
      <c r="D130" s="84">
        <v>2</v>
      </c>
      <c r="E130" s="84" t="s">
        <v>475</v>
      </c>
      <c r="F130" s="85" t="s">
        <v>417</v>
      </c>
      <c r="G130" s="83" t="s">
        <v>139</v>
      </c>
      <c r="H130" s="83" t="s">
        <v>476</v>
      </c>
      <c r="I130" s="83" t="s">
        <v>477</v>
      </c>
      <c r="J130" s="83" t="s">
        <v>478</v>
      </c>
      <c r="K130" s="93"/>
      <c r="L130" s="93">
        <v>3</v>
      </c>
      <c r="M130" s="93">
        <f t="shared" si="3"/>
        <v>6306</v>
      </c>
      <c r="N130" s="172" t="str">
        <f t="shared" si="2"/>
        <v>105:06</v>
      </c>
      <c r="O130" s="59" t="s">
        <v>626</v>
      </c>
      <c r="P130" s="58"/>
      <c r="Q130" s="191" t="s">
        <v>919</v>
      </c>
    </row>
    <row r="131" spans="1:17" ht="36.75" thickBot="1">
      <c r="A131" s="212" t="s">
        <v>534</v>
      </c>
      <c r="B131" s="218" t="s">
        <v>415</v>
      </c>
      <c r="C131" s="213" t="s">
        <v>470</v>
      </c>
      <c r="D131" s="214">
        <v>2</v>
      </c>
      <c r="E131" s="214" t="s">
        <v>204</v>
      </c>
      <c r="F131" s="215" t="s">
        <v>417</v>
      </c>
      <c r="G131" s="213" t="s">
        <v>139</v>
      </c>
      <c r="H131" s="213"/>
      <c r="I131" s="213" t="s">
        <v>473</v>
      </c>
      <c r="J131" s="213"/>
      <c r="K131" s="216"/>
      <c r="L131" s="216">
        <v>3</v>
      </c>
      <c r="M131" s="216">
        <f t="shared" si="3"/>
        <v>6318</v>
      </c>
      <c r="N131" s="217" t="str">
        <f t="shared" si="2"/>
        <v>105:18</v>
      </c>
      <c r="O131" s="59" t="s">
        <v>626</v>
      </c>
      <c r="P131" s="58"/>
      <c r="Q131" s="191" t="s">
        <v>920</v>
      </c>
    </row>
    <row r="132" spans="1:17" ht="26.25" thickBot="1">
      <c r="A132" s="212" t="s">
        <v>535</v>
      </c>
      <c r="B132" s="213" t="s">
        <v>415</v>
      </c>
      <c r="C132" s="213" t="s">
        <v>462</v>
      </c>
      <c r="D132" s="214">
        <v>1</v>
      </c>
      <c r="E132" s="214" t="s">
        <v>196</v>
      </c>
      <c r="F132" s="213" t="s">
        <v>561</v>
      </c>
      <c r="G132" s="213"/>
      <c r="H132" s="213"/>
      <c r="I132" s="213" t="s">
        <v>460</v>
      </c>
      <c r="J132" s="213"/>
      <c r="K132" s="216"/>
      <c r="L132" s="216">
        <v>8</v>
      </c>
      <c r="M132" s="216">
        <f t="shared" si="3"/>
        <v>6350</v>
      </c>
      <c r="N132" s="217" t="str">
        <f t="shared" si="2"/>
        <v>105:50</v>
      </c>
      <c r="O132" s="59" t="s">
        <v>626</v>
      </c>
      <c r="P132" s="58"/>
      <c r="Q132" s="191" t="s">
        <v>920</v>
      </c>
    </row>
    <row r="133" spans="1:17" ht="39" hidden="1" thickBot="1">
      <c r="A133" s="86" t="s">
        <v>536</v>
      </c>
      <c r="B133" s="94" t="s">
        <v>415</v>
      </c>
      <c r="C133" s="83" t="s">
        <v>462</v>
      </c>
      <c r="D133" s="84">
        <v>1</v>
      </c>
      <c r="E133" s="84" t="s">
        <v>463</v>
      </c>
      <c r="F133" s="83" t="s">
        <v>461</v>
      </c>
      <c r="G133" s="83" t="s">
        <v>466</v>
      </c>
      <c r="H133" s="83"/>
      <c r="I133" s="83" t="s">
        <v>464</v>
      </c>
      <c r="J133" s="83" t="s">
        <v>467</v>
      </c>
      <c r="K133" s="93"/>
      <c r="L133" s="93">
        <v>10</v>
      </c>
      <c r="M133" s="93">
        <f t="shared" si="3"/>
        <v>6390</v>
      </c>
      <c r="N133" s="172" t="str">
        <f t="shared" si="2"/>
        <v>106:30</v>
      </c>
      <c r="O133" s="59" t="s">
        <v>626</v>
      </c>
      <c r="P133" s="58"/>
      <c r="Q133" s="191" t="s">
        <v>919</v>
      </c>
    </row>
    <row r="134" spans="1:17" ht="30.75" hidden="1" thickBot="1">
      <c r="A134" s="86" t="s">
        <v>537</v>
      </c>
      <c r="B134" s="91" t="s">
        <v>415</v>
      </c>
      <c r="C134" s="83" t="s">
        <v>462</v>
      </c>
      <c r="D134" s="84">
        <v>1</v>
      </c>
      <c r="E134" s="84" t="s">
        <v>465</v>
      </c>
      <c r="F134" s="83" t="s">
        <v>461</v>
      </c>
      <c r="G134" s="83" t="s">
        <v>468</v>
      </c>
      <c r="H134" s="83"/>
      <c r="I134" s="83"/>
      <c r="J134" s="83" t="s">
        <v>469</v>
      </c>
      <c r="K134" s="93"/>
      <c r="L134" s="93">
        <v>5</v>
      </c>
      <c r="M134" s="93">
        <f t="shared" si="3"/>
        <v>6410</v>
      </c>
      <c r="N134" s="172" t="str">
        <f t="shared" si="2"/>
        <v>106:50</v>
      </c>
      <c r="O134" s="59" t="s">
        <v>626</v>
      </c>
      <c r="P134" s="58"/>
      <c r="Q134" s="191" t="s">
        <v>919</v>
      </c>
    </row>
    <row r="135" spans="1:17" ht="26.25" thickBot="1">
      <c r="A135" s="220" t="s">
        <v>538</v>
      </c>
      <c r="B135" s="221" t="s">
        <v>415</v>
      </c>
      <c r="C135" s="222" t="s">
        <v>462</v>
      </c>
      <c r="D135" s="223">
        <v>1</v>
      </c>
      <c r="E135" s="223" t="s">
        <v>547</v>
      </c>
      <c r="F135" s="224" t="s">
        <v>548</v>
      </c>
      <c r="G135" s="222"/>
      <c r="H135" s="222"/>
      <c r="I135" s="222"/>
      <c r="J135" s="222" t="s">
        <v>549</v>
      </c>
      <c r="K135" s="219"/>
      <c r="L135" s="219">
        <v>10</v>
      </c>
      <c r="M135" s="216">
        <f t="shared" si="3"/>
        <v>6450</v>
      </c>
      <c r="N135" s="217" t="str">
        <f t="shared" si="2"/>
        <v>107:30</v>
      </c>
      <c r="O135" s="59" t="s">
        <v>626</v>
      </c>
      <c r="P135" s="58"/>
      <c r="Q135" s="191" t="s">
        <v>920</v>
      </c>
    </row>
    <row r="136" spans="1:17" ht="26.25" hidden="1" thickBot="1">
      <c r="A136" s="86" t="s">
        <v>539</v>
      </c>
      <c r="B136" s="96" t="s">
        <v>558</v>
      </c>
      <c r="C136" s="107" t="s">
        <v>559</v>
      </c>
      <c r="D136" s="108">
        <v>2</v>
      </c>
      <c r="E136" s="108" t="s">
        <v>551</v>
      </c>
      <c r="F136" s="97" t="s">
        <v>548</v>
      </c>
      <c r="G136" s="107" t="s">
        <v>552</v>
      </c>
      <c r="H136" s="107"/>
      <c r="I136" s="107"/>
      <c r="J136" s="107"/>
      <c r="K136" s="109"/>
      <c r="L136" s="109">
        <v>60</v>
      </c>
      <c r="M136" s="93">
        <f t="shared" si="3"/>
        <v>6690</v>
      </c>
      <c r="N136" s="172" t="str">
        <f t="shared" si="2"/>
        <v>111:30</v>
      </c>
      <c r="O136" s="59" t="s">
        <v>626</v>
      </c>
      <c r="P136" s="58"/>
      <c r="Q136" s="191" t="s">
        <v>919</v>
      </c>
    </row>
    <row r="137" spans="1:17" ht="26.25" thickBot="1">
      <c r="A137" s="220" t="s">
        <v>540</v>
      </c>
      <c r="B137" s="221" t="s">
        <v>558</v>
      </c>
      <c r="C137" s="222" t="s">
        <v>559</v>
      </c>
      <c r="D137" s="223">
        <v>2</v>
      </c>
      <c r="E137" s="223" t="s">
        <v>553</v>
      </c>
      <c r="F137" s="224" t="s">
        <v>561</v>
      </c>
      <c r="G137" s="222" t="s">
        <v>570</v>
      </c>
      <c r="H137" s="222"/>
      <c r="I137" s="222"/>
      <c r="J137" s="222" t="s">
        <v>554</v>
      </c>
      <c r="K137" s="219"/>
      <c r="L137" s="219">
        <v>30</v>
      </c>
      <c r="M137" s="216">
        <f t="shared" si="3"/>
        <v>6810</v>
      </c>
      <c r="N137" s="217" t="str">
        <f t="shared" si="2"/>
        <v>113:30</v>
      </c>
      <c r="O137" s="59" t="s">
        <v>626</v>
      </c>
      <c r="P137" s="58"/>
      <c r="Q137" s="191" t="s">
        <v>920</v>
      </c>
    </row>
    <row r="138" spans="1:17" ht="26.25" thickBot="1">
      <c r="A138" s="212" t="s">
        <v>628</v>
      </c>
      <c r="B138" s="218" t="s">
        <v>562</v>
      </c>
      <c r="C138" s="213" t="s">
        <v>559</v>
      </c>
      <c r="D138" s="214">
        <v>2</v>
      </c>
      <c r="E138" s="214" t="s">
        <v>563</v>
      </c>
      <c r="F138" s="213" t="s">
        <v>550</v>
      </c>
      <c r="G138" s="213" t="s">
        <v>564</v>
      </c>
      <c r="H138" s="213" t="s">
        <v>565</v>
      </c>
      <c r="I138" s="213"/>
      <c r="J138" s="213"/>
      <c r="K138" s="216"/>
      <c r="L138" s="216">
        <v>10</v>
      </c>
      <c r="M138" s="216">
        <f t="shared" si="3"/>
        <v>6850</v>
      </c>
      <c r="N138" s="217" t="str">
        <f t="shared" si="2"/>
        <v>114:10</v>
      </c>
      <c r="O138" s="59" t="s">
        <v>626</v>
      </c>
      <c r="P138" s="58"/>
      <c r="Q138" s="191" t="s">
        <v>920</v>
      </c>
    </row>
    <row r="139" spans="1:17" ht="36.75" thickBot="1">
      <c r="A139" s="220" t="s">
        <v>629</v>
      </c>
      <c r="B139" s="221" t="s">
        <v>558</v>
      </c>
      <c r="C139" s="222" t="s">
        <v>559</v>
      </c>
      <c r="D139" s="223">
        <v>2</v>
      </c>
      <c r="E139" s="223" t="s">
        <v>555</v>
      </c>
      <c r="F139" s="222" t="s">
        <v>556</v>
      </c>
      <c r="G139" s="222"/>
      <c r="H139" s="222"/>
      <c r="I139" s="222"/>
      <c r="J139" s="222" t="s">
        <v>557</v>
      </c>
      <c r="K139" s="219"/>
      <c r="L139" s="219">
        <v>20</v>
      </c>
      <c r="M139" s="216">
        <f t="shared" si="3"/>
        <v>6930</v>
      </c>
      <c r="N139" s="217" t="str">
        <f t="shared" si="2"/>
        <v>115:30</v>
      </c>
      <c r="O139" s="59" t="s">
        <v>626</v>
      </c>
      <c r="P139" s="58"/>
      <c r="Q139" s="191" t="s">
        <v>920</v>
      </c>
    </row>
    <row r="140" spans="1:17" ht="26.25" hidden="1" thickBot="1">
      <c r="A140" s="86" t="s">
        <v>630</v>
      </c>
      <c r="B140" s="96" t="s">
        <v>558</v>
      </c>
      <c r="C140" s="107" t="s">
        <v>560</v>
      </c>
      <c r="D140" s="108">
        <v>1</v>
      </c>
      <c r="E140" s="108" t="s">
        <v>569</v>
      </c>
      <c r="F140" s="97" t="s">
        <v>548</v>
      </c>
      <c r="G140" s="107" t="s">
        <v>552</v>
      </c>
      <c r="H140" s="107"/>
      <c r="I140" s="107" t="s">
        <v>568</v>
      </c>
      <c r="J140" s="107"/>
      <c r="K140" s="109"/>
      <c r="L140" s="109">
        <v>40</v>
      </c>
      <c r="M140" s="93">
        <f t="shared" si="3"/>
        <v>7090</v>
      </c>
      <c r="N140" s="172" t="str">
        <f t="shared" si="2"/>
        <v>118:10</v>
      </c>
      <c r="O140" s="59" t="s">
        <v>626</v>
      </c>
      <c r="P140" s="58"/>
      <c r="Q140" s="191" t="s">
        <v>919</v>
      </c>
    </row>
    <row r="141" spans="1:17" ht="39" hidden="1" thickBot="1">
      <c r="A141" s="98" t="s">
        <v>631</v>
      </c>
      <c r="B141" s="96" t="s">
        <v>558</v>
      </c>
      <c r="C141" s="107" t="s">
        <v>560</v>
      </c>
      <c r="D141" s="108">
        <v>1</v>
      </c>
      <c r="E141" s="108" t="s">
        <v>566</v>
      </c>
      <c r="F141" s="97" t="s">
        <v>561</v>
      </c>
      <c r="G141" s="107" t="s">
        <v>571</v>
      </c>
      <c r="H141" s="107"/>
      <c r="I141" s="107"/>
      <c r="J141" s="107" t="s">
        <v>567</v>
      </c>
      <c r="K141" s="109"/>
      <c r="L141" s="109">
        <v>30</v>
      </c>
      <c r="M141" s="93">
        <f t="shared" si="3"/>
        <v>7210</v>
      </c>
      <c r="N141" s="172" t="str">
        <f t="shared" si="2"/>
        <v>120:10</v>
      </c>
      <c r="O141" s="59" t="s">
        <v>626</v>
      </c>
      <c r="P141" s="58"/>
      <c r="Q141" s="191" t="s">
        <v>919</v>
      </c>
    </row>
    <row r="142" spans="1:17" ht="26.25" thickBot="1">
      <c r="A142" s="212" t="s">
        <v>632</v>
      </c>
      <c r="B142" s="218" t="s">
        <v>562</v>
      </c>
      <c r="C142" s="213" t="s">
        <v>560</v>
      </c>
      <c r="D142" s="214">
        <v>1</v>
      </c>
      <c r="E142" s="214" t="s">
        <v>563</v>
      </c>
      <c r="F142" s="213" t="s">
        <v>550</v>
      </c>
      <c r="G142" s="213" t="s">
        <v>564</v>
      </c>
      <c r="H142" s="213" t="s">
        <v>565</v>
      </c>
      <c r="I142" s="213"/>
      <c r="J142" s="213"/>
      <c r="K142" s="216"/>
      <c r="L142" s="216">
        <v>10</v>
      </c>
      <c r="M142" s="216">
        <f t="shared" si="3"/>
        <v>7250</v>
      </c>
      <c r="N142" s="217" t="str">
        <f t="shared" si="2"/>
        <v>120:50</v>
      </c>
      <c r="O142" s="59" t="s">
        <v>626</v>
      </c>
      <c r="P142" s="58"/>
      <c r="Q142" s="191" t="s">
        <v>920</v>
      </c>
    </row>
    <row r="143" spans="1:17" ht="36.75" thickBot="1">
      <c r="A143" s="220" t="s">
        <v>633</v>
      </c>
      <c r="B143" s="221" t="s">
        <v>558</v>
      </c>
      <c r="C143" s="222" t="s">
        <v>560</v>
      </c>
      <c r="D143" s="223">
        <v>1</v>
      </c>
      <c r="E143" s="223" t="s">
        <v>555</v>
      </c>
      <c r="F143" s="222" t="s">
        <v>556</v>
      </c>
      <c r="G143" s="222"/>
      <c r="H143" s="222"/>
      <c r="I143" s="222"/>
      <c r="J143" s="222" t="s">
        <v>557</v>
      </c>
      <c r="K143" s="219"/>
      <c r="L143" s="219">
        <v>20</v>
      </c>
      <c r="M143" s="216">
        <f t="shared" si="3"/>
        <v>7330</v>
      </c>
      <c r="N143" s="217" t="str">
        <f t="shared" si="2"/>
        <v>122:10</v>
      </c>
      <c r="O143" s="59" t="s">
        <v>626</v>
      </c>
      <c r="P143" s="58"/>
      <c r="Q143" s="191" t="s">
        <v>920</v>
      </c>
    </row>
    <row r="144" spans="1:17" ht="48.75" thickBot="1">
      <c r="A144" s="212" t="s">
        <v>634</v>
      </c>
      <c r="B144" s="221" t="s">
        <v>562</v>
      </c>
      <c r="C144" s="222" t="s">
        <v>560</v>
      </c>
      <c r="D144" s="223">
        <v>1</v>
      </c>
      <c r="E144" s="223" t="s">
        <v>572</v>
      </c>
      <c r="F144" s="222" t="s">
        <v>574</v>
      </c>
      <c r="G144" s="222"/>
      <c r="H144" s="222"/>
      <c r="I144" s="222"/>
      <c r="J144" s="222" t="s">
        <v>573</v>
      </c>
      <c r="K144" s="219"/>
      <c r="L144" s="219">
        <v>10</v>
      </c>
      <c r="M144" s="216">
        <f t="shared" si="3"/>
        <v>7370</v>
      </c>
      <c r="N144" s="217" t="str">
        <f t="shared" si="2"/>
        <v>122:50</v>
      </c>
      <c r="O144" s="59" t="s">
        <v>626</v>
      </c>
      <c r="P144" s="58"/>
      <c r="Q144" s="191" t="s">
        <v>920</v>
      </c>
    </row>
    <row r="145" spans="1:17" ht="26.25" thickBot="1">
      <c r="A145" s="220" t="s">
        <v>635</v>
      </c>
      <c r="B145" s="218" t="s">
        <v>103</v>
      </c>
      <c r="C145" s="213" t="s">
        <v>813</v>
      </c>
      <c r="D145" s="214">
        <v>5</v>
      </c>
      <c r="E145" s="214" t="s">
        <v>811</v>
      </c>
      <c r="F145" s="213"/>
      <c r="G145" s="213"/>
      <c r="H145" s="213"/>
      <c r="I145" s="213"/>
      <c r="J145" s="213" t="s">
        <v>812</v>
      </c>
      <c r="K145" s="216"/>
      <c r="L145" s="216">
        <v>100</v>
      </c>
      <c r="M145" s="216">
        <f t="shared" si="3"/>
        <v>7770</v>
      </c>
      <c r="N145" s="217" t="str">
        <f t="shared" si="2"/>
        <v>129:30</v>
      </c>
      <c r="O145" s="59" t="s">
        <v>626</v>
      </c>
      <c r="P145" s="58"/>
      <c r="Q145" s="191" t="s">
        <v>920</v>
      </c>
    </row>
    <row r="146" spans="1:17" ht="30.75" hidden="1" thickBot="1">
      <c r="A146" s="86" t="s">
        <v>636</v>
      </c>
      <c r="B146" s="94" t="s">
        <v>821</v>
      </c>
      <c r="C146" s="83" t="s">
        <v>822</v>
      </c>
      <c r="D146" s="84">
        <v>2</v>
      </c>
      <c r="E146" s="84" t="s">
        <v>196</v>
      </c>
      <c r="F146" s="83" t="s">
        <v>390</v>
      </c>
      <c r="G146" s="83"/>
      <c r="H146" s="83"/>
      <c r="I146" s="83"/>
      <c r="J146" s="83"/>
      <c r="K146" s="93"/>
      <c r="L146" s="93"/>
      <c r="M146" s="93">
        <f t="shared" si="3"/>
        <v>7770</v>
      </c>
      <c r="N146" s="172" t="str">
        <f t="shared" ref="N146:N210" si="4">IF(LEN(INT(M146/60))=1,"0"&amp;INT(M146/60),INT(M146/60))&amp;":"&amp;IF(LEN(MOD(M146,60))=1,"0"&amp;MOD(M146,60),MOD(M146,60))</f>
        <v>129:30</v>
      </c>
      <c r="O146" s="59" t="s">
        <v>627</v>
      </c>
      <c r="P146" s="58"/>
      <c r="Q146" s="191" t="s">
        <v>919</v>
      </c>
    </row>
    <row r="147" spans="1:17" ht="30.75" hidden="1" thickBot="1">
      <c r="A147" s="98" t="s">
        <v>637</v>
      </c>
      <c r="B147" s="94" t="s">
        <v>821</v>
      </c>
      <c r="C147" s="83" t="s">
        <v>822</v>
      </c>
      <c r="D147" s="84">
        <v>17</v>
      </c>
      <c r="E147" s="84" t="s">
        <v>823</v>
      </c>
      <c r="F147" s="83" t="s">
        <v>390</v>
      </c>
      <c r="G147" s="83"/>
      <c r="H147" s="83" t="s">
        <v>825</v>
      </c>
      <c r="I147" s="83"/>
      <c r="J147" s="83"/>
      <c r="K147" s="93"/>
      <c r="L147" s="93">
        <v>25</v>
      </c>
      <c r="M147" s="93">
        <f t="shared" ref="M147:M211" si="5">(L147*$D$4)+K147+M146</f>
        <v>7870</v>
      </c>
      <c r="N147" s="172" t="str">
        <f t="shared" si="4"/>
        <v>131:10</v>
      </c>
      <c r="O147" s="59" t="s">
        <v>627</v>
      </c>
      <c r="P147" s="58"/>
      <c r="Q147" s="191" t="s">
        <v>919</v>
      </c>
    </row>
    <row r="148" spans="1:17" ht="36.75" thickBot="1">
      <c r="A148" s="212" t="s">
        <v>638</v>
      </c>
      <c r="B148" s="218" t="s">
        <v>821</v>
      </c>
      <c r="C148" s="213" t="s">
        <v>814</v>
      </c>
      <c r="D148" s="214">
        <v>17</v>
      </c>
      <c r="E148" s="214" t="s">
        <v>817</v>
      </c>
      <c r="F148" s="213" t="s">
        <v>824</v>
      </c>
      <c r="G148" s="213"/>
      <c r="H148" s="213"/>
      <c r="I148" s="213" t="s">
        <v>826</v>
      </c>
      <c r="J148" s="213"/>
      <c r="K148" s="216"/>
      <c r="L148" s="216"/>
      <c r="M148" s="216">
        <f t="shared" si="5"/>
        <v>7870</v>
      </c>
      <c r="N148" s="217" t="str">
        <f t="shared" si="4"/>
        <v>131:10</v>
      </c>
      <c r="O148" s="59" t="s">
        <v>626</v>
      </c>
      <c r="P148" s="58"/>
      <c r="Q148" s="191" t="s">
        <v>920</v>
      </c>
    </row>
    <row r="149" spans="1:17" ht="64.5" hidden="1" thickBot="1">
      <c r="A149" s="98" t="s">
        <v>639</v>
      </c>
      <c r="B149" s="94" t="s">
        <v>827</v>
      </c>
      <c r="C149" s="83" t="s">
        <v>858</v>
      </c>
      <c r="D149" s="84">
        <v>2</v>
      </c>
      <c r="E149" s="84" t="s">
        <v>859</v>
      </c>
      <c r="F149" s="83" t="s">
        <v>860</v>
      </c>
      <c r="G149" s="83" t="s">
        <v>863</v>
      </c>
      <c r="H149" s="83"/>
      <c r="I149" s="83" t="s">
        <v>861</v>
      </c>
      <c r="J149" s="83" t="s">
        <v>862</v>
      </c>
      <c r="K149" s="93">
        <v>5</v>
      </c>
      <c r="L149" s="93">
        <v>20</v>
      </c>
      <c r="M149" s="93">
        <f t="shared" si="5"/>
        <v>7955</v>
      </c>
      <c r="N149" s="172" t="str">
        <f t="shared" si="4"/>
        <v>132:35</v>
      </c>
      <c r="O149" s="59" t="s">
        <v>626</v>
      </c>
      <c r="P149" s="58"/>
      <c r="Q149" s="191" t="s">
        <v>919</v>
      </c>
    </row>
    <row r="150" spans="1:17" ht="26.25" hidden="1" thickBot="1">
      <c r="A150" s="86" t="s">
        <v>640</v>
      </c>
      <c r="B150" s="94" t="s">
        <v>846</v>
      </c>
      <c r="C150" s="83"/>
      <c r="D150" s="84">
        <v>1</v>
      </c>
      <c r="E150" s="84"/>
      <c r="F150" s="83"/>
      <c r="G150" s="83"/>
      <c r="H150" s="83"/>
      <c r="I150" s="83"/>
      <c r="J150" s="83"/>
      <c r="K150" s="93"/>
      <c r="L150" s="93"/>
      <c r="M150" s="93">
        <f t="shared" si="5"/>
        <v>7955</v>
      </c>
      <c r="N150" s="172" t="str">
        <f t="shared" si="4"/>
        <v>132:35</v>
      </c>
      <c r="O150" s="59" t="s">
        <v>626</v>
      </c>
      <c r="P150" s="58"/>
      <c r="Q150" s="191"/>
    </row>
    <row r="151" spans="1:17" ht="48.75" thickBot="1">
      <c r="A151" s="220" t="s">
        <v>641</v>
      </c>
      <c r="B151" s="218" t="s">
        <v>846</v>
      </c>
      <c r="C151" s="213" t="s">
        <v>848</v>
      </c>
      <c r="D151" s="214">
        <v>2</v>
      </c>
      <c r="E151" s="214" t="s">
        <v>142</v>
      </c>
      <c r="F151" s="213" t="s">
        <v>849</v>
      </c>
      <c r="G151" s="213"/>
      <c r="H151" s="213" t="s">
        <v>850</v>
      </c>
      <c r="I151" s="213" t="s">
        <v>851</v>
      </c>
      <c r="J151" s="213"/>
      <c r="K151" s="216">
        <v>1</v>
      </c>
      <c r="L151" s="216">
        <v>3</v>
      </c>
      <c r="M151" s="216">
        <f t="shared" si="5"/>
        <v>7968</v>
      </c>
      <c r="N151" s="217" t="str">
        <f t="shared" si="4"/>
        <v>132:48</v>
      </c>
      <c r="O151" s="59" t="s">
        <v>626</v>
      </c>
      <c r="P151" s="58"/>
      <c r="Q151" s="191" t="s">
        <v>920</v>
      </c>
    </row>
    <row r="152" spans="1:17" ht="36.75" thickBot="1">
      <c r="A152" s="212" t="s">
        <v>642</v>
      </c>
      <c r="B152" s="218" t="s">
        <v>846</v>
      </c>
      <c r="C152" s="213" t="s">
        <v>852</v>
      </c>
      <c r="D152" s="214">
        <v>1</v>
      </c>
      <c r="E152" s="214" t="s">
        <v>142</v>
      </c>
      <c r="F152" s="213" t="s">
        <v>853</v>
      </c>
      <c r="G152" s="213"/>
      <c r="H152" s="213"/>
      <c r="I152" s="213"/>
      <c r="J152" s="213"/>
      <c r="K152" s="216">
        <v>1</v>
      </c>
      <c r="L152" s="216">
        <v>2</v>
      </c>
      <c r="M152" s="216">
        <f t="shared" si="5"/>
        <v>7977</v>
      </c>
      <c r="N152" s="217" t="str">
        <f t="shared" si="4"/>
        <v>132:57</v>
      </c>
      <c r="O152" s="59" t="s">
        <v>626</v>
      </c>
      <c r="P152" s="58"/>
      <c r="Q152" s="191" t="s">
        <v>920</v>
      </c>
    </row>
    <row r="153" spans="1:17" ht="48.75" thickBot="1">
      <c r="A153" s="219" t="s">
        <v>880</v>
      </c>
      <c r="B153" s="218" t="s">
        <v>846</v>
      </c>
      <c r="C153" s="213" t="s">
        <v>882</v>
      </c>
      <c r="D153" s="214"/>
      <c r="E153" s="214" t="s">
        <v>881</v>
      </c>
      <c r="F153" s="213"/>
      <c r="G153" s="213"/>
      <c r="H153" s="213"/>
      <c r="I153" s="213"/>
      <c r="J153" s="213"/>
      <c r="K153" s="216">
        <v>2</v>
      </c>
      <c r="L153" s="216">
        <v>15</v>
      </c>
      <c r="M153" s="216">
        <f t="shared" si="5"/>
        <v>8039</v>
      </c>
      <c r="N153" s="217" t="str">
        <f>IF(LEN(INT(M153/60))=1,"0"&amp;INT(M153/60),INT(M153/60))&amp;":"&amp;IF(LEN(MOD(M153,60))=1,"0"&amp;MOD(M153,60),MOD(M153,60))</f>
        <v>133:59</v>
      </c>
      <c r="O153" s="59" t="s">
        <v>626</v>
      </c>
      <c r="P153" s="182"/>
      <c r="Q153" s="191" t="s">
        <v>920</v>
      </c>
    </row>
    <row r="154" spans="1:17" ht="26.25" thickBot="1">
      <c r="A154" s="220" t="s">
        <v>643</v>
      </c>
      <c r="B154" s="218" t="s">
        <v>846</v>
      </c>
      <c r="C154" s="213" t="s">
        <v>854</v>
      </c>
      <c r="D154" s="214">
        <v>2</v>
      </c>
      <c r="E154" s="214" t="s">
        <v>142</v>
      </c>
      <c r="F154" s="213" t="s">
        <v>855</v>
      </c>
      <c r="G154" s="213"/>
      <c r="H154" s="213"/>
      <c r="I154" s="213"/>
      <c r="J154" s="213" t="s">
        <v>856</v>
      </c>
      <c r="K154" s="216">
        <v>1</v>
      </c>
      <c r="L154" s="216">
        <v>2</v>
      </c>
      <c r="M154" s="216">
        <f>(L154*$D$4)+K154+M152</f>
        <v>7986</v>
      </c>
      <c r="N154" s="217" t="str">
        <f t="shared" si="4"/>
        <v>133:06</v>
      </c>
      <c r="O154" s="59" t="s">
        <v>626</v>
      </c>
      <c r="P154" s="58"/>
      <c r="Q154" s="191" t="s">
        <v>920</v>
      </c>
    </row>
    <row r="155" spans="1:17" ht="26.25" thickBot="1">
      <c r="A155" s="212" t="s">
        <v>644</v>
      </c>
      <c r="B155" s="218" t="s">
        <v>846</v>
      </c>
      <c r="C155" s="213" t="s">
        <v>857</v>
      </c>
      <c r="D155" s="214">
        <v>2</v>
      </c>
      <c r="E155" s="214" t="s">
        <v>142</v>
      </c>
      <c r="F155" s="213" t="s">
        <v>183</v>
      </c>
      <c r="G155" s="213"/>
      <c r="H155" s="213" t="s">
        <v>864</v>
      </c>
      <c r="I155" s="213"/>
      <c r="J155" s="213" t="s">
        <v>865</v>
      </c>
      <c r="K155" s="216">
        <v>1</v>
      </c>
      <c r="L155" s="216">
        <v>5</v>
      </c>
      <c r="M155" s="216">
        <f t="shared" si="5"/>
        <v>8007</v>
      </c>
      <c r="N155" s="217" t="str">
        <f t="shared" si="4"/>
        <v>133:27</v>
      </c>
      <c r="O155" s="59" t="s">
        <v>626</v>
      </c>
      <c r="P155" s="58"/>
      <c r="Q155" s="191" t="s">
        <v>920</v>
      </c>
    </row>
    <row r="156" spans="1:17" ht="48.75" thickBot="1">
      <c r="A156" s="220" t="s">
        <v>645</v>
      </c>
      <c r="B156" s="218" t="s">
        <v>846</v>
      </c>
      <c r="C156" s="213" t="s">
        <v>883</v>
      </c>
      <c r="D156" s="214">
        <v>1</v>
      </c>
      <c r="E156" s="214" t="s">
        <v>572</v>
      </c>
      <c r="F156" s="213" t="s">
        <v>884</v>
      </c>
      <c r="G156" s="213"/>
      <c r="H156" s="213"/>
      <c r="I156" s="213"/>
      <c r="J156" s="213"/>
      <c r="K156" s="216">
        <v>1</v>
      </c>
      <c r="L156" s="216">
        <v>2</v>
      </c>
      <c r="M156" s="216">
        <f t="shared" si="5"/>
        <v>8016</v>
      </c>
      <c r="N156" s="217" t="str">
        <f t="shared" si="4"/>
        <v>133:36</v>
      </c>
      <c r="O156" s="59" t="s">
        <v>626</v>
      </c>
      <c r="P156" s="58"/>
      <c r="Q156" s="191" t="s">
        <v>920</v>
      </c>
    </row>
    <row r="157" spans="1:17" ht="36.75" thickBot="1">
      <c r="A157" s="212" t="s">
        <v>646</v>
      </c>
      <c r="B157" s="218" t="s">
        <v>846</v>
      </c>
      <c r="C157" s="213" t="s">
        <v>885</v>
      </c>
      <c r="D157" s="214">
        <v>1</v>
      </c>
      <c r="E157" s="214" t="s">
        <v>572</v>
      </c>
      <c r="F157" s="213" t="s">
        <v>886</v>
      </c>
      <c r="G157" s="213"/>
      <c r="H157" s="213"/>
      <c r="I157" s="213"/>
      <c r="J157" s="213" t="s">
        <v>887</v>
      </c>
      <c r="K157" s="216">
        <v>2</v>
      </c>
      <c r="L157" s="216">
        <v>4</v>
      </c>
      <c r="M157" s="216">
        <f t="shared" si="5"/>
        <v>8034</v>
      </c>
      <c r="N157" s="217" t="str">
        <f t="shared" si="4"/>
        <v>133:54</v>
      </c>
      <c r="O157" s="59" t="s">
        <v>626</v>
      </c>
      <c r="P157" s="58"/>
      <c r="Q157" s="191" t="s">
        <v>920</v>
      </c>
    </row>
    <row r="158" spans="1:17" ht="26.25" hidden="1" thickBot="1">
      <c r="A158" s="98" t="s">
        <v>647</v>
      </c>
      <c r="B158" s="94"/>
      <c r="C158" s="83"/>
      <c r="D158" s="84"/>
      <c r="E158" s="84"/>
      <c r="F158" s="83"/>
      <c r="G158" s="83"/>
      <c r="H158" s="83"/>
      <c r="I158" s="83"/>
      <c r="J158" s="83"/>
      <c r="K158" s="93"/>
      <c r="L158" s="93"/>
      <c r="M158" s="93">
        <f t="shared" si="5"/>
        <v>8034</v>
      </c>
      <c r="N158" s="172" t="str">
        <f t="shared" si="4"/>
        <v>133:54</v>
      </c>
      <c r="O158" s="59" t="s">
        <v>626</v>
      </c>
      <c r="P158" s="58"/>
      <c r="Q158" s="191"/>
    </row>
    <row r="159" spans="1:17" ht="26.25" hidden="1" thickBot="1">
      <c r="A159" s="86" t="s">
        <v>648</v>
      </c>
      <c r="B159" s="94"/>
      <c r="C159" s="83"/>
      <c r="D159" s="84"/>
      <c r="E159" s="84"/>
      <c r="F159" s="83"/>
      <c r="G159" s="83"/>
      <c r="H159" s="83"/>
      <c r="I159" s="83"/>
      <c r="J159" s="83"/>
      <c r="K159" s="93"/>
      <c r="L159" s="93"/>
      <c r="M159" s="93">
        <f t="shared" si="5"/>
        <v>8034</v>
      </c>
      <c r="N159" s="172" t="str">
        <f t="shared" si="4"/>
        <v>133:54</v>
      </c>
      <c r="O159" s="59" t="s">
        <v>626</v>
      </c>
      <c r="P159" s="58"/>
      <c r="Q159" s="191"/>
    </row>
    <row r="160" spans="1:17" ht="26.25" hidden="1" thickBot="1">
      <c r="A160" s="98" t="s">
        <v>649</v>
      </c>
      <c r="B160" s="94"/>
      <c r="C160" s="83"/>
      <c r="D160" s="84"/>
      <c r="E160" s="84"/>
      <c r="F160" s="83"/>
      <c r="G160" s="83"/>
      <c r="H160" s="83"/>
      <c r="I160" s="83"/>
      <c r="J160" s="83"/>
      <c r="K160" s="93"/>
      <c r="L160" s="93"/>
      <c r="M160" s="93">
        <f t="shared" si="5"/>
        <v>8034</v>
      </c>
      <c r="N160" s="172" t="str">
        <f t="shared" si="4"/>
        <v>133:54</v>
      </c>
      <c r="O160" s="59" t="s">
        <v>626</v>
      </c>
      <c r="P160" s="58"/>
      <c r="Q160" s="191"/>
    </row>
    <row r="161" spans="1:17" ht="26.25" hidden="1" thickBot="1">
      <c r="A161" s="86" t="s">
        <v>650</v>
      </c>
      <c r="B161" s="94"/>
      <c r="C161" s="83"/>
      <c r="D161" s="84"/>
      <c r="E161" s="84"/>
      <c r="F161" s="83"/>
      <c r="G161" s="83"/>
      <c r="H161" s="83"/>
      <c r="I161" s="83"/>
      <c r="J161" s="83"/>
      <c r="K161" s="93"/>
      <c r="L161" s="93"/>
      <c r="M161" s="93">
        <f t="shared" si="5"/>
        <v>8034</v>
      </c>
      <c r="N161" s="172" t="str">
        <f t="shared" si="4"/>
        <v>133:54</v>
      </c>
      <c r="O161" s="59" t="s">
        <v>626</v>
      </c>
      <c r="P161" s="58"/>
      <c r="Q161" s="191"/>
    </row>
    <row r="162" spans="1:17" ht="26.25" hidden="1" thickBot="1">
      <c r="A162" s="98" t="s">
        <v>651</v>
      </c>
      <c r="B162" s="94"/>
      <c r="C162" s="83"/>
      <c r="D162" s="84"/>
      <c r="E162" s="84"/>
      <c r="F162" s="83"/>
      <c r="G162" s="83"/>
      <c r="H162" s="83"/>
      <c r="I162" s="83"/>
      <c r="J162" s="83"/>
      <c r="K162" s="93"/>
      <c r="L162" s="93"/>
      <c r="M162" s="93">
        <f t="shared" si="5"/>
        <v>8034</v>
      </c>
      <c r="N162" s="172" t="str">
        <f t="shared" si="4"/>
        <v>133:54</v>
      </c>
      <c r="O162" s="59" t="s">
        <v>626</v>
      </c>
      <c r="P162" s="58"/>
      <c r="Q162" s="191"/>
    </row>
    <row r="163" spans="1:17" ht="26.25" hidden="1" thickBot="1">
      <c r="A163" s="86" t="s">
        <v>652</v>
      </c>
      <c r="B163" s="94"/>
      <c r="C163" s="83"/>
      <c r="D163" s="84"/>
      <c r="E163" s="84"/>
      <c r="F163" s="83"/>
      <c r="G163" s="83"/>
      <c r="H163" s="83"/>
      <c r="I163" s="83"/>
      <c r="J163" s="83"/>
      <c r="K163" s="93"/>
      <c r="L163" s="93"/>
      <c r="M163" s="93">
        <f t="shared" si="5"/>
        <v>8034</v>
      </c>
      <c r="N163" s="172" t="str">
        <f t="shared" si="4"/>
        <v>133:54</v>
      </c>
      <c r="O163" s="59" t="s">
        <v>626</v>
      </c>
      <c r="P163" s="58"/>
      <c r="Q163" s="191"/>
    </row>
    <row r="164" spans="1:17" ht="26.25" hidden="1" thickBot="1">
      <c r="A164" s="98" t="s">
        <v>653</v>
      </c>
      <c r="B164" s="94"/>
      <c r="C164" s="83"/>
      <c r="D164" s="84"/>
      <c r="E164" s="84"/>
      <c r="F164" s="83"/>
      <c r="G164" s="83"/>
      <c r="H164" s="83"/>
      <c r="I164" s="83"/>
      <c r="J164" s="83"/>
      <c r="K164" s="93"/>
      <c r="L164" s="93"/>
      <c r="M164" s="93">
        <f t="shared" si="5"/>
        <v>8034</v>
      </c>
      <c r="N164" s="172" t="str">
        <f t="shared" si="4"/>
        <v>133:54</v>
      </c>
      <c r="O164" s="59" t="s">
        <v>626</v>
      </c>
      <c r="P164" s="58"/>
      <c r="Q164" s="191"/>
    </row>
    <row r="165" spans="1:17" ht="26.25" hidden="1" thickBot="1">
      <c r="A165" s="86" t="s">
        <v>654</v>
      </c>
      <c r="B165" s="94"/>
      <c r="C165" s="83"/>
      <c r="D165" s="84"/>
      <c r="E165" s="84"/>
      <c r="F165" s="83"/>
      <c r="G165" s="83"/>
      <c r="H165" s="83"/>
      <c r="I165" s="83"/>
      <c r="J165" s="83"/>
      <c r="K165" s="93"/>
      <c r="L165" s="93"/>
      <c r="M165" s="93">
        <f t="shared" si="5"/>
        <v>8034</v>
      </c>
      <c r="N165" s="172" t="str">
        <f t="shared" si="4"/>
        <v>133:54</v>
      </c>
      <c r="O165" s="59" t="s">
        <v>626</v>
      </c>
      <c r="P165" s="58"/>
      <c r="Q165" s="191"/>
    </row>
    <row r="166" spans="1:17" ht="26.25" hidden="1" thickBot="1">
      <c r="A166" s="98" t="s">
        <v>655</v>
      </c>
      <c r="B166" s="94"/>
      <c r="C166" s="83"/>
      <c r="D166" s="84"/>
      <c r="E166" s="84"/>
      <c r="F166" s="83"/>
      <c r="G166" s="83"/>
      <c r="H166" s="83"/>
      <c r="I166" s="83"/>
      <c r="J166" s="83"/>
      <c r="K166" s="93"/>
      <c r="L166" s="93"/>
      <c r="M166" s="93">
        <f t="shared" si="5"/>
        <v>8034</v>
      </c>
      <c r="N166" s="172" t="str">
        <f t="shared" si="4"/>
        <v>133:54</v>
      </c>
      <c r="O166" s="59" t="s">
        <v>626</v>
      </c>
      <c r="P166" s="58"/>
      <c r="Q166" s="191"/>
    </row>
    <row r="167" spans="1:17" ht="26.25" hidden="1" thickBot="1">
      <c r="A167" s="86" t="s">
        <v>656</v>
      </c>
      <c r="B167" s="94"/>
      <c r="C167" s="83"/>
      <c r="D167" s="84"/>
      <c r="E167" s="84"/>
      <c r="F167" s="83"/>
      <c r="G167" s="83"/>
      <c r="H167" s="83"/>
      <c r="I167" s="83"/>
      <c r="J167" s="83"/>
      <c r="K167" s="93"/>
      <c r="L167" s="93"/>
      <c r="M167" s="93">
        <f t="shared" si="5"/>
        <v>8034</v>
      </c>
      <c r="N167" s="172" t="str">
        <f t="shared" si="4"/>
        <v>133:54</v>
      </c>
      <c r="O167" s="59" t="s">
        <v>626</v>
      </c>
      <c r="P167" s="58"/>
      <c r="Q167" s="191"/>
    </row>
    <row r="168" spans="1:17" ht="26.25" hidden="1" thickBot="1">
      <c r="A168" s="98" t="s">
        <v>657</v>
      </c>
      <c r="B168" s="94"/>
      <c r="C168" s="83"/>
      <c r="D168" s="84"/>
      <c r="E168" s="84"/>
      <c r="F168" s="83"/>
      <c r="G168" s="83"/>
      <c r="H168" s="83"/>
      <c r="I168" s="83"/>
      <c r="J168" s="83"/>
      <c r="K168" s="93"/>
      <c r="L168" s="93"/>
      <c r="M168" s="93">
        <f t="shared" si="5"/>
        <v>8034</v>
      </c>
      <c r="N168" s="172" t="str">
        <f t="shared" si="4"/>
        <v>133:54</v>
      </c>
      <c r="O168" s="59" t="s">
        <v>626</v>
      </c>
      <c r="P168" s="58"/>
      <c r="Q168" s="191"/>
    </row>
    <row r="169" spans="1:17" ht="26.25" hidden="1" thickBot="1">
      <c r="A169" s="86" t="s">
        <v>658</v>
      </c>
      <c r="B169" s="94"/>
      <c r="C169" s="83"/>
      <c r="D169" s="84"/>
      <c r="E169" s="84"/>
      <c r="F169" s="83"/>
      <c r="G169" s="83"/>
      <c r="H169" s="83"/>
      <c r="I169" s="83"/>
      <c r="J169" s="83"/>
      <c r="K169" s="93"/>
      <c r="L169" s="93"/>
      <c r="M169" s="93">
        <f t="shared" si="5"/>
        <v>8034</v>
      </c>
      <c r="N169" s="172" t="str">
        <f t="shared" si="4"/>
        <v>133:54</v>
      </c>
      <c r="O169" s="59" t="s">
        <v>626</v>
      </c>
      <c r="P169" s="58"/>
      <c r="Q169" s="191"/>
    </row>
    <row r="170" spans="1:17" ht="26.25" hidden="1" thickBot="1">
      <c r="A170" s="98" t="s">
        <v>659</v>
      </c>
      <c r="B170" s="94"/>
      <c r="C170" s="83"/>
      <c r="D170" s="84"/>
      <c r="E170" s="84"/>
      <c r="F170" s="83"/>
      <c r="G170" s="83"/>
      <c r="H170" s="83"/>
      <c r="I170" s="83"/>
      <c r="J170" s="83"/>
      <c r="K170" s="93"/>
      <c r="L170" s="93"/>
      <c r="M170" s="93">
        <f t="shared" si="5"/>
        <v>8034</v>
      </c>
      <c r="N170" s="172" t="str">
        <f t="shared" si="4"/>
        <v>133:54</v>
      </c>
      <c r="O170" s="59" t="s">
        <v>626</v>
      </c>
      <c r="P170" s="58"/>
      <c r="Q170" s="191"/>
    </row>
    <row r="171" spans="1:17" ht="26.25" hidden="1" thickBot="1">
      <c r="A171" s="86" t="s">
        <v>660</v>
      </c>
      <c r="B171" s="94"/>
      <c r="C171" s="83"/>
      <c r="D171" s="84"/>
      <c r="E171" s="84"/>
      <c r="F171" s="83"/>
      <c r="G171" s="83"/>
      <c r="H171" s="83"/>
      <c r="I171" s="83"/>
      <c r="J171" s="83"/>
      <c r="K171" s="93"/>
      <c r="L171" s="93"/>
      <c r="M171" s="93">
        <f t="shared" si="5"/>
        <v>8034</v>
      </c>
      <c r="N171" s="172" t="str">
        <f t="shared" si="4"/>
        <v>133:54</v>
      </c>
      <c r="O171" s="59" t="s">
        <v>626</v>
      </c>
      <c r="P171" s="58"/>
      <c r="Q171" s="191"/>
    </row>
    <row r="172" spans="1:17" ht="26.25" hidden="1" thickBot="1">
      <c r="A172" s="98" t="s">
        <v>661</v>
      </c>
      <c r="B172" s="94"/>
      <c r="C172" s="83"/>
      <c r="D172" s="84"/>
      <c r="E172" s="84"/>
      <c r="F172" s="83"/>
      <c r="G172" s="83"/>
      <c r="H172" s="83"/>
      <c r="I172" s="83"/>
      <c r="J172" s="83"/>
      <c r="K172" s="93"/>
      <c r="L172" s="93"/>
      <c r="M172" s="93">
        <f t="shared" si="5"/>
        <v>8034</v>
      </c>
      <c r="N172" s="172" t="str">
        <f t="shared" si="4"/>
        <v>133:54</v>
      </c>
      <c r="O172" s="59" t="s">
        <v>626</v>
      </c>
      <c r="P172" s="58"/>
      <c r="Q172" s="191"/>
    </row>
    <row r="173" spans="1:17" ht="26.25" hidden="1" thickBot="1">
      <c r="A173" s="86" t="s">
        <v>662</v>
      </c>
      <c r="B173" s="94"/>
      <c r="C173" s="83"/>
      <c r="D173" s="84"/>
      <c r="E173" s="84"/>
      <c r="F173" s="83"/>
      <c r="G173" s="83"/>
      <c r="H173" s="83"/>
      <c r="I173" s="83"/>
      <c r="J173" s="83"/>
      <c r="K173" s="93"/>
      <c r="L173" s="93"/>
      <c r="M173" s="93">
        <f t="shared" si="5"/>
        <v>8034</v>
      </c>
      <c r="N173" s="172" t="str">
        <f t="shared" si="4"/>
        <v>133:54</v>
      </c>
      <c r="O173" s="59" t="s">
        <v>626</v>
      </c>
      <c r="P173" s="58"/>
      <c r="Q173" s="191"/>
    </row>
    <row r="174" spans="1:17" ht="26.25" hidden="1" thickBot="1">
      <c r="A174" s="98" t="s">
        <v>663</v>
      </c>
      <c r="B174" s="94"/>
      <c r="C174" s="83"/>
      <c r="D174" s="84"/>
      <c r="E174" s="84"/>
      <c r="F174" s="83"/>
      <c r="G174" s="83"/>
      <c r="H174" s="83"/>
      <c r="I174" s="83"/>
      <c r="J174" s="83"/>
      <c r="K174" s="93"/>
      <c r="L174" s="93"/>
      <c r="M174" s="93">
        <f t="shared" si="5"/>
        <v>8034</v>
      </c>
      <c r="N174" s="172" t="str">
        <f t="shared" si="4"/>
        <v>133:54</v>
      </c>
      <c r="O174" s="59" t="s">
        <v>626</v>
      </c>
      <c r="P174" s="58"/>
      <c r="Q174" s="191"/>
    </row>
    <row r="175" spans="1:17" ht="26.25" hidden="1" thickBot="1">
      <c r="A175" s="86" t="s">
        <v>664</v>
      </c>
      <c r="B175" s="94"/>
      <c r="C175" s="83"/>
      <c r="D175" s="84"/>
      <c r="E175" s="84"/>
      <c r="F175" s="83"/>
      <c r="G175" s="83"/>
      <c r="H175" s="83"/>
      <c r="I175" s="83"/>
      <c r="J175" s="83"/>
      <c r="K175" s="93"/>
      <c r="L175" s="93"/>
      <c r="M175" s="93">
        <f t="shared" si="5"/>
        <v>8034</v>
      </c>
      <c r="N175" s="172" t="str">
        <f t="shared" si="4"/>
        <v>133:54</v>
      </c>
      <c r="O175" s="59" t="s">
        <v>626</v>
      </c>
      <c r="P175" s="58"/>
      <c r="Q175" s="191"/>
    </row>
    <row r="176" spans="1:17" ht="26.25" hidden="1" thickBot="1">
      <c r="A176" s="98" t="s">
        <v>665</v>
      </c>
      <c r="B176" s="94"/>
      <c r="C176" s="83"/>
      <c r="D176" s="84"/>
      <c r="E176" s="84"/>
      <c r="F176" s="83"/>
      <c r="G176" s="83"/>
      <c r="H176" s="83"/>
      <c r="I176" s="83"/>
      <c r="J176" s="83"/>
      <c r="K176" s="93"/>
      <c r="L176" s="93"/>
      <c r="M176" s="93">
        <f t="shared" si="5"/>
        <v>8034</v>
      </c>
      <c r="N176" s="172" t="str">
        <f t="shared" si="4"/>
        <v>133:54</v>
      </c>
      <c r="O176" s="59" t="s">
        <v>626</v>
      </c>
      <c r="P176" s="58"/>
      <c r="Q176" s="191"/>
    </row>
    <row r="177" spans="1:17" ht="26.25" hidden="1" thickBot="1">
      <c r="A177" s="86" t="s">
        <v>666</v>
      </c>
      <c r="B177" s="94"/>
      <c r="C177" s="83"/>
      <c r="D177" s="84"/>
      <c r="E177" s="84"/>
      <c r="F177" s="83"/>
      <c r="G177" s="83"/>
      <c r="H177" s="83"/>
      <c r="I177" s="83"/>
      <c r="J177" s="83"/>
      <c r="K177" s="93"/>
      <c r="L177" s="93"/>
      <c r="M177" s="93">
        <f t="shared" si="5"/>
        <v>8034</v>
      </c>
      <c r="N177" s="172" t="str">
        <f t="shared" si="4"/>
        <v>133:54</v>
      </c>
      <c r="O177" s="59" t="s">
        <v>626</v>
      </c>
      <c r="P177" s="58"/>
      <c r="Q177" s="191"/>
    </row>
    <row r="178" spans="1:17" ht="26.25" hidden="1" thickBot="1">
      <c r="A178" s="98" t="s">
        <v>667</v>
      </c>
      <c r="B178" s="94"/>
      <c r="C178" s="83"/>
      <c r="D178" s="84"/>
      <c r="E178" s="84"/>
      <c r="F178" s="83"/>
      <c r="G178" s="83"/>
      <c r="H178" s="83"/>
      <c r="I178" s="83"/>
      <c r="J178" s="83"/>
      <c r="K178" s="93"/>
      <c r="L178" s="93"/>
      <c r="M178" s="93">
        <f t="shared" si="5"/>
        <v>8034</v>
      </c>
      <c r="N178" s="172" t="str">
        <f t="shared" si="4"/>
        <v>133:54</v>
      </c>
      <c r="O178" s="59" t="s">
        <v>626</v>
      </c>
      <c r="P178" s="58"/>
      <c r="Q178" s="191"/>
    </row>
    <row r="179" spans="1:17" ht="26.25" hidden="1" thickBot="1">
      <c r="A179" s="86" t="s">
        <v>668</v>
      </c>
      <c r="B179" s="94"/>
      <c r="C179" s="83"/>
      <c r="D179" s="84"/>
      <c r="E179" s="84"/>
      <c r="F179" s="83"/>
      <c r="G179" s="83"/>
      <c r="H179" s="83"/>
      <c r="I179" s="83"/>
      <c r="J179" s="83"/>
      <c r="K179" s="93"/>
      <c r="L179" s="93"/>
      <c r="M179" s="93">
        <f t="shared" si="5"/>
        <v>8034</v>
      </c>
      <c r="N179" s="172" t="str">
        <f t="shared" si="4"/>
        <v>133:54</v>
      </c>
      <c r="O179" s="59" t="s">
        <v>626</v>
      </c>
      <c r="P179" s="58"/>
      <c r="Q179" s="191"/>
    </row>
    <row r="180" spans="1:17" ht="26.25" hidden="1" thickBot="1">
      <c r="A180" s="98" t="s">
        <v>669</v>
      </c>
      <c r="B180" s="94"/>
      <c r="C180" s="83"/>
      <c r="D180" s="84"/>
      <c r="E180" s="84"/>
      <c r="F180" s="83"/>
      <c r="G180" s="83"/>
      <c r="H180" s="83"/>
      <c r="I180" s="83"/>
      <c r="J180" s="83"/>
      <c r="K180" s="93"/>
      <c r="L180" s="93"/>
      <c r="M180" s="93">
        <f t="shared" si="5"/>
        <v>8034</v>
      </c>
      <c r="N180" s="172" t="str">
        <f t="shared" si="4"/>
        <v>133:54</v>
      </c>
      <c r="O180" s="59" t="s">
        <v>626</v>
      </c>
      <c r="P180" s="58"/>
      <c r="Q180" s="191"/>
    </row>
    <row r="181" spans="1:17" ht="26.25" hidden="1" thickBot="1">
      <c r="A181" s="86" t="s">
        <v>670</v>
      </c>
      <c r="B181" s="94"/>
      <c r="C181" s="83"/>
      <c r="D181" s="84"/>
      <c r="E181" s="84"/>
      <c r="F181" s="83"/>
      <c r="G181" s="83"/>
      <c r="H181" s="83"/>
      <c r="I181" s="83"/>
      <c r="J181" s="83"/>
      <c r="K181" s="93"/>
      <c r="L181" s="93"/>
      <c r="M181" s="93">
        <f t="shared" si="5"/>
        <v>8034</v>
      </c>
      <c r="N181" s="172" t="str">
        <f t="shared" si="4"/>
        <v>133:54</v>
      </c>
      <c r="O181" s="59" t="s">
        <v>626</v>
      </c>
      <c r="P181" s="58"/>
      <c r="Q181" s="191"/>
    </row>
    <row r="182" spans="1:17" ht="26.25" hidden="1" thickBot="1">
      <c r="A182" s="98" t="s">
        <v>671</v>
      </c>
      <c r="B182" s="94"/>
      <c r="C182" s="83"/>
      <c r="D182" s="84"/>
      <c r="E182" s="84"/>
      <c r="F182" s="83"/>
      <c r="G182" s="83"/>
      <c r="H182" s="83"/>
      <c r="I182" s="83"/>
      <c r="J182" s="83"/>
      <c r="K182" s="93"/>
      <c r="L182" s="93"/>
      <c r="M182" s="93">
        <f t="shared" si="5"/>
        <v>8034</v>
      </c>
      <c r="N182" s="172" t="str">
        <f t="shared" si="4"/>
        <v>133:54</v>
      </c>
      <c r="O182" s="59" t="s">
        <v>626</v>
      </c>
      <c r="P182" s="58"/>
      <c r="Q182" s="191"/>
    </row>
    <row r="183" spans="1:17" ht="26.25" hidden="1" thickBot="1">
      <c r="A183" s="86" t="s">
        <v>672</v>
      </c>
      <c r="B183" s="94"/>
      <c r="C183" s="83"/>
      <c r="D183" s="84"/>
      <c r="E183" s="84"/>
      <c r="F183" s="83"/>
      <c r="G183" s="83"/>
      <c r="H183" s="83"/>
      <c r="I183" s="83"/>
      <c r="J183" s="83"/>
      <c r="K183" s="93"/>
      <c r="L183" s="93"/>
      <c r="M183" s="93">
        <f t="shared" si="5"/>
        <v>8034</v>
      </c>
      <c r="N183" s="172" t="str">
        <f t="shared" si="4"/>
        <v>133:54</v>
      </c>
      <c r="O183" s="59" t="s">
        <v>626</v>
      </c>
      <c r="P183" s="58"/>
      <c r="Q183" s="191"/>
    </row>
    <row r="184" spans="1:17" ht="26.25" hidden="1" thickBot="1">
      <c r="A184" s="98" t="s">
        <v>673</v>
      </c>
      <c r="B184" s="94"/>
      <c r="C184" s="83"/>
      <c r="D184" s="84"/>
      <c r="E184" s="84"/>
      <c r="F184" s="83"/>
      <c r="G184" s="83"/>
      <c r="H184" s="83"/>
      <c r="I184" s="83"/>
      <c r="J184" s="83"/>
      <c r="K184" s="93"/>
      <c r="L184" s="93"/>
      <c r="M184" s="93">
        <f t="shared" si="5"/>
        <v>8034</v>
      </c>
      <c r="N184" s="172" t="str">
        <f t="shared" si="4"/>
        <v>133:54</v>
      </c>
      <c r="O184" s="59" t="s">
        <v>626</v>
      </c>
      <c r="P184" s="58"/>
      <c r="Q184" s="191"/>
    </row>
    <row r="185" spans="1:17" ht="26.25" hidden="1" thickBot="1">
      <c r="A185" s="86" t="s">
        <v>674</v>
      </c>
      <c r="B185" s="94"/>
      <c r="C185" s="83"/>
      <c r="D185" s="84"/>
      <c r="E185" s="84"/>
      <c r="F185" s="83"/>
      <c r="G185" s="83"/>
      <c r="H185" s="83"/>
      <c r="I185" s="83"/>
      <c r="J185" s="83"/>
      <c r="K185" s="93"/>
      <c r="L185" s="93"/>
      <c r="M185" s="93">
        <f t="shared" si="5"/>
        <v>8034</v>
      </c>
      <c r="N185" s="172" t="str">
        <f t="shared" si="4"/>
        <v>133:54</v>
      </c>
      <c r="O185" s="59" t="s">
        <v>626</v>
      </c>
      <c r="P185" s="58"/>
      <c r="Q185" s="191"/>
    </row>
    <row r="186" spans="1:17" ht="26.25" hidden="1" thickBot="1">
      <c r="A186" s="98" t="s">
        <v>675</v>
      </c>
      <c r="B186" s="94"/>
      <c r="C186" s="83"/>
      <c r="D186" s="84"/>
      <c r="E186" s="84"/>
      <c r="F186" s="83"/>
      <c r="G186" s="83"/>
      <c r="H186" s="83"/>
      <c r="I186" s="83"/>
      <c r="J186" s="83"/>
      <c r="K186" s="93"/>
      <c r="L186" s="93"/>
      <c r="M186" s="93">
        <f t="shared" si="5"/>
        <v>8034</v>
      </c>
      <c r="N186" s="172" t="str">
        <f t="shared" si="4"/>
        <v>133:54</v>
      </c>
      <c r="O186" s="59" t="s">
        <v>626</v>
      </c>
      <c r="P186" s="58"/>
      <c r="Q186" s="191"/>
    </row>
    <row r="187" spans="1:17" ht="26.25" hidden="1" thickBot="1">
      <c r="A187" s="86" t="s">
        <v>676</v>
      </c>
      <c r="B187" s="94"/>
      <c r="C187" s="83"/>
      <c r="D187" s="84"/>
      <c r="E187" s="84"/>
      <c r="F187" s="83"/>
      <c r="G187" s="83"/>
      <c r="H187" s="83"/>
      <c r="I187" s="83"/>
      <c r="J187" s="83"/>
      <c r="K187" s="93"/>
      <c r="L187" s="93"/>
      <c r="M187" s="93">
        <f t="shared" si="5"/>
        <v>8034</v>
      </c>
      <c r="N187" s="172" t="str">
        <f t="shared" si="4"/>
        <v>133:54</v>
      </c>
      <c r="O187" s="59" t="s">
        <v>626</v>
      </c>
      <c r="P187" s="58"/>
      <c r="Q187" s="191"/>
    </row>
    <row r="188" spans="1:17" ht="26.25" hidden="1" thickBot="1">
      <c r="A188" s="98" t="s">
        <v>677</v>
      </c>
      <c r="B188" s="94"/>
      <c r="C188" s="83"/>
      <c r="D188" s="84"/>
      <c r="E188" s="84"/>
      <c r="F188" s="83"/>
      <c r="G188" s="83"/>
      <c r="H188" s="83"/>
      <c r="I188" s="83"/>
      <c r="J188" s="83"/>
      <c r="K188" s="93"/>
      <c r="L188" s="93"/>
      <c r="M188" s="93">
        <f t="shared" si="5"/>
        <v>8034</v>
      </c>
      <c r="N188" s="172" t="str">
        <f t="shared" si="4"/>
        <v>133:54</v>
      </c>
      <c r="O188" s="59" t="s">
        <v>626</v>
      </c>
      <c r="P188" s="58"/>
      <c r="Q188" s="191"/>
    </row>
    <row r="189" spans="1:17" ht="26.25" hidden="1" thickBot="1">
      <c r="A189" s="86" t="s">
        <v>678</v>
      </c>
      <c r="B189" s="94"/>
      <c r="C189" s="83"/>
      <c r="D189" s="84"/>
      <c r="E189" s="84"/>
      <c r="F189" s="83"/>
      <c r="G189" s="83"/>
      <c r="H189" s="83"/>
      <c r="I189" s="83"/>
      <c r="J189" s="83"/>
      <c r="K189" s="93"/>
      <c r="L189" s="93"/>
      <c r="M189" s="93">
        <f t="shared" si="5"/>
        <v>8034</v>
      </c>
      <c r="N189" s="172" t="str">
        <f t="shared" si="4"/>
        <v>133:54</v>
      </c>
      <c r="O189" s="59" t="s">
        <v>626</v>
      </c>
      <c r="P189" s="58"/>
      <c r="Q189" s="191"/>
    </row>
    <row r="190" spans="1:17" ht="26.25" hidden="1" thickBot="1">
      <c r="A190" s="98" t="s">
        <v>679</v>
      </c>
      <c r="B190" s="94"/>
      <c r="C190" s="83"/>
      <c r="D190" s="84"/>
      <c r="E190" s="84"/>
      <c r="F190" s="83"/>
      <c r="G190" s="83"/>
      <c r="H190" s="83"/>
      <c r="I190" s="83"/>
      <c r="J190" s="83"/>
      <c r="K190" s="93"/>
      <c r="L190" s="93"/>
      <c r="M190" s="93">
        <f t="shared" si="5"/>
        <v>8034</v>
      </c>
      <c r="N190" s="172" t="str">
        <f t="shared" si="4"/>
        <v>133:54</v>
      </c>
      <c r="O190" s="59" t="s">
        <v>626</v>
      </c>
      <c r="P190" s="58"/>
      <c r="Q190" s="191"/>
    </row>
    <row r="191" spans="1:17" ht="26.25" hidden="1" thickBot="1">
      <c r="A191" s="86" t="s">
        <v>680</v>
      </c>
      <c r="B191" s="94"/>
      <c r="C191" s="83"/>
      <c r="D191" s="84"/>
      <c r="E191" s="84"/>
      <c r="F191" s="83"/>
      <c r="G191" s="83"/>
      <c r="H191" s="83"/>
      <c r="I191" s="83"/>
      <c r="J191" s="83"/>
      <c r="K191" s="93"/>
      <c r="L191" s="93"/>
      <c r="M191" s="93">
        <f t="shared" si="5"/>
        <v>8034</v>
      </c>
      <c r="N191" s="172" t="str">
        <f t="shared" si="4"/>
        <v>133:54</v>
      </c>
      <c r="O191" s="59" t="s">
        <v>626</v>
      </c>
      <c r="P191" s="58"/>
      <c r="Q191" s="191"/>
    </row>
    <row r="192" spans="1:17" ht="26.25" hidden="1" thickBot="1">
      <c r="A192" s="98" t="s">
        <v>681</v>
      </c>
      <c r="B192" s="94"/>
      <c r="C192" s="83"/>
      <c r="D192" s="84"/>
      <c r="E192" s="84"/>
      <c r="F192" s="83"/>
      <c r="G192" s="83"/>
      <c r="H192" s="83"/>
      <c r="I192" s="83"/>
      <c r="J192" s="83"/>
      <c r="K192" s="93"/>
      <c r="L192" s="93"/>
      <c r="M192" s="93">
        <f t="shared" si="5"/>
        <v>8034</v>
      </c>
      <c r="N192" s="172" t="str">
        <f t="shared" si="4"/>
        <v>133:54</v>
      </c>
      <c r="O192" s="59" t="s">
        <v>626</v>
      </c>
      <c r="P192" s="58"/>
      <c r="Q192" s="191"/>
    </row>
    <row r="193" spans="1:17" ht="26.25" hidden="1" thickBot="1">
      <c r="A193" s="86" t="s">
        <v>682</v>
      </c>
      <c r="B193" s="94"/>
      <c r="C193" s="83"/>
      <c r="D193" s="84"/>
      <c r="E193" s="84"/>
      <c r="F193" s="83"/>
      <c r="G193" s="83"/>
      <c r="H193" s="83"/>
      <c r="I193" s="83"/>
      <c r="J193" s="83"/>
      <c r="K193" s="93"/>
      <c r="L193" s="93"/>
      <c r="M193" s="93">
        <f t="shared" si="5"/>
        <v>8034</v>
      </c>
      <c r="N193" s="172" t="str">
        <f t="shared" si="4"/>
        <v>133:54</v>
      </c>
      <c r="O193" s="59" t="s">
        <v>626</v>
      </c>
      <c r="P193" s="58"/>
      <c r="Q193" s="191"/>
    </row>
    <row r="194" spans="1:17" ht="26.25" hidden="1" thickBot="1">
      <c r="A194" s="98" t="s">
        <v>683</v>
      </c>
      <c r="B194" s="94"/>
      <c r="C194" s="83"/>
      <c r="D194" s="84"/>
      <c r="E194" s="84"/>
      <c r="F194" s="83"/>
      <c r="G194" s="83"/>
      <c r="H194" s="83"/>
      <c r="I194" s="83"/>
      <c r="J194" s="83"/>
      <c r="K194" s="93"/>
      <c r="L194" s="93"/>
      <c r="M194" s="93">
        <f t="shared" si="5"/>
        <v>8034</v>
      </c>
      <c r="N194" s="172" t="str">
        <f t="shared" si="4"/>
        <v>133:54</v>
      </c>
      <c r="O194" s="59" t="s">
        <v>626</v>
      </c>
      <c r="P194" s="58"/>
      <c r="Q194" s="191"/>
    </row>
    <row r="195" spans="1:17" ht="26.25" hidden="1" thickBot="1">
      <c r="A195" s="86" t="s">
        <v>684</v>
      </c>
      <c r="B195" s="94"/>
      <c r="C195" s="83"/>
      <c r="D195" s="84"/>
      <c r="E195" s="84"/>
      <c r="F195" s="83"/>
      <c r="G195" s="83"/>
      <c r="H195" s="83"/>
      <c r="I195" s="83"/>
      <c r="J195" s="83"/>
      <c r="K195" s="93"/>
      <c r="L195" s="93"/>
      <c r="M195" s="93">
        <f t="shared" si="5"/>
        <v>8034</v>
      </c>
      <c r="N195" s="172" t="str">
        <f t="shared" si="4"/>
        <v>133:54</v>
      </c>
      <c r="O195" s="59" t="s">
        <v>626</v>
      </c>
      <c r="P195" s="58"/>
      <c r="Q195" s="191"/>
    </row>
    <row r="196" spans="1:17" ht="26.25" hidden="1" thickBot="1">
      <c r="A196" s="98" t="s">
        <v>685</v>
      </c>
      <c r="B196" s="94"/>
      <c r="C196" s="83"/>
      <c r="D196" s="84"/>
      <c r="E196" s="84"/>
      <c r="F196" s="83"/>
      <c r="G196" s="83"/>
      <c r="H196" s="83"/>
      <c r="I196" s="83"/>
      <c r="J196" s="83"/>
      <c r="K196" s="93"/>
      <c r="L196" s="93"/>
      <c r="M196" s="93">
        <f t="shared" si="5"/>
        <v>8034</v>
      </c>
      <c r="N196" s="172" t="str">
        <f t="shared" si="4"/>
        <v>133:54</v>
      </c>
      <c r="O196" s="59" t="s">
        <v>626</v>
      </c>
      <c r="P196" s="58"/>
      <c r="Q196" s="191"/>
    </row>
    <row r="197" spans="1:17" ht="26.25" hidden="1" thickBot="1">
      <c r="A197" s="86" t="s">
        <v>686</v>
      </c>
      <c r="B197" s="94"/>
      <c r="C197" s="83"/>
      <c r="D197" s="84"/>
      <c r="E197" s="84"/>
      <c r="F197" s="83"/>
      <c r="G197" s="83"/>
      <c r="H197" s="83"/>
      <c r="I197" s="83"/>
      <c r="J197" s="83"/>
      <c r="K197" s="93"/>
      <c r="L197" s="93"/>
      <c r="M197" s="93">
        <f t="shared" si="5"/>
        <v>8034</v>
      </c>
      <c r="N197" s="172" t="str">
        <f t="shared" si="4"/>
        <v>133:54</v>
      </c>
      <c r="O197" s="59" t="s">
        <v>626</v>
      </c>
      <c r="P197" s="58"/>
      <c r="Q197" s="191"/>
    </row>
    <row r="198" spans="1:17" ht="26.25" hidden="1" thickBot="1">
      <c r="A198" s="98" t="s">
        <v>687</v>
      </c>
      <c r="B198" s="94"/>
      <c r="C198" s="83"/>
      <c r="D198" s="84"/>
      <c r="E198" s="84"/>
      <c r="F198" s="83"/>
      <c r="G198" s="83"/>
      <c r="H198" s="83"/>
      <c r="I198" s="83"/>
      <c r="J198" s="83"/>
      <c r="K198" s="93"/>
      <c r="L198" s="93"/>
      <c r="M198" s="93">
        <f t="shared" si="5"/>
        <v>8034</v>
      </c>
      <c r="N198" s="172" t="str">
        <f t="shared" si="4"/>
        <v>133:54</v>
      </c>
      <c r="O198" s="59" t="s">
        <v>626</v>
      </c>
      <c r="P198" s="58"/>
      <c r="Q198" s="191"/>
    </row>
    <row r="199" spans="1:17" ht="26.25" hidden="1" thickBot="1">
      <c r="A199" s="86" t="s">
        <v>688</v>
      </c>
      <c r="B199" s="94"/>
      <c r="C199" s="83"/>
      <c r="D199" s="84"/>
      <c r="E199" s="84"/>
      <c r="F199" s="83"/>
      <c r="G199" s="83"/>
      <c r="H199" s="83"/>
      <c r="I199" s="83"/>
      <c r="J199" s="83"/>
      <c r="K199" s="93"/>
      <c r="L199" s="93"/>
      <c r="M199" s="93">
        <f t="shared" si="5"/>
        <v>8034</v>
      </c>
      <c r="N199" s="172" t="str">
        <f t="shared" si="4"/>
        <v>133:54</v>
      </c>
      <c r="O199" s="59" t="s">
        <v>626</v>
      </c>
      <c r="P199" s="58"/>
      <c r="Q199" s="191"/>
    </row>
    <row r="200" spans="1:17" ht="26.25" hidden="1" thickBot="1">
      <c r="A200" s="98" t="s">
        <v>689</v>
      </c>
      <c r="B200" s="94"/>
      <c r="C200" s="83"/>
      <c r="D200" s="84"/>
      <c r="E200" s="84"/>
      <c r="F200" s="83"/>
      <c r="G200" s="83"/>
      <c r="H200" s="83"/>
      <c r="I200" s="83"/>
      <c r="J200" s="83"/>
      <c r="K200" s="93"/>
      <c r="L200" s="93"/>
      <c r="M200" s="93">
        <f t="shared" si="5"/>
        <v>8034</v>
      </c>
      <c r="N200" s="172" t="str">
        <f t="shared" si="4"/>
        <v>133:54</v>
      </c>
      <c r="O200" s="59" t="s">
        <v>626</v>
      </c>
      <c r="P200" s="58"/>
      <c r="Q200" s="191"/>
    </row>
    <row r="201" spans="1:17" ht="26.25" hidden="1" thickBot="1">
      <c r="A201" s="86" t="s">
        <v>690</v>
      </c>
      <c r="B201" s="94"/>
      <c r="C201" s="83"/>
      <c r="D201" s="84"/>
      <c r="E201" s="84"/>
      <c r="F201" s="83"/>
      <c r="G201" s="83"/>
      <c r="H201" s="83"/>
      <c r="I201" s="83"/>
      <c r="J201" s="83"/>
      <c r="K201" s="93"/>
      <c r="L201" s="93"/>
      <c r="M201" s="93">
        <f t="shared" si="5"/>
        <v>8034</v>
      </c>
      <c r="N201" s="172" t="str">
        <f t="shared" si="4"/>
        <v>133:54</v>
      </c>
      <c r="O201" s="59" t="s">
        <v>626</v>
      </c>
      <c r="P201" s="58"/>
      <c r="Q201" s="191"/>
    </row>
    <row r="202" spans="1:17" ht="26.25" hidden="1" thickBot="1">
      <c r="A202" s="98" t="s">
        <v>691</v>
      </c>
      <c r="B202" s="94"/>
      <c r="C202" s="83"/>
      <c r="D202" s="84"/>
      <c r="E202" s="84"/>
      <c r="F202" s="83"/>
      <c r="G202" s="83"/>
      <c r="H202" s="83"/>
      <c r="I202" s="83"/>
      <c r="J202" s="83"/>
      <c r="K202" s="93"/>
      <c r="L202" s="93"/>
      <c r="M202" s="93">
        <f t="shared" si="5"/>
        <v>8034</v>
      </c>
      <c r="N202" s="172" t="str">
        <f t="shared" si="4"/>
        <v>133:54</v>
      </c>
      <c r="O202" s="59" t="s">
        <v>626</v>
      </c>
      <c r="P202" s="58"/>
      <c r="Q202" s="191"/>
    </row>
    <row r="203" spans="1:17" ht="26.25" hidden="1" thickBot="1">
      <c r="A203" s="86" t="s">
        <v>692</v>
      </c>
      <c r="B203" s="94"/>
      <c r="C203" s="83"/>
      <c r="D203" s="84"/>
      <c r="E203" s="84"/>
      <c r="F203" s="83"/>
      <c r="G203" s="83"/>
      <c r="H203" s="83"/>
      <c r="I203" s="83"/>
      <c r="J203" s="83"/>
      <c r="K203" s="93"/>
      <c r="L203" s="93"/>
      <c r="M203" s="93">
        <f t="shared" si="5"/>
        <v>8034</v>
      </c>
      <c r="N203" s="172" t="str">
        <f t="shared" si="4"/>
        <v>133:54</v>
      </c>
      <c r="O203" s="59" t="s">
        <v>626</v>
      </c>
      <c r="P203" s="58"/>
      <c r="Q203" s="191"/>
    </row>
    <row r="204" spans="1:17" ht="26.25" hidden="1" thickBot="1">
      <c r="A204" s="98" t="s">
        <v>693</v>
      </c>
      <c r="B204" s="94"/>
      <c r="C204" s="83"/>
      <c r="D204" s="84"/>
      <c r="E204" s="84"/>
      <c r="F204" s="83"/>
      <c r="G204" s="83"/>
      <c r="H204" s="83"/>
      <c r="I204" s="83"/>
      <c r="J204" s="83"/>
      <c r="K204" s="93"/>
      <c r="L204" s="93"/>
      <c r="M204" s="93">
        <f t="shared" si="5"/>
        <v>8034</v>
      </c>
      <c r="N204" s="172" t="str">
        <f t="shared" si="4"/>
        <v>133:54</v>
      </c>
      <c r="O204" s="59" t="s">
        <v>626</v>
      </c>
      <c r="P204" s="58"/>
      <c r="Q204" s="191"/>
    </row>
    <row r="205" spans="1:17" ht="26.25" hidden="1" thickBot="1">
      <c r="A205" s="86" t="s">
        <v>694</v>
      </c>
      <c r="B205" s="94"/>
      <c r="C205" s="83"/>
      <c r="D205" s="84"/>
      <c r="E205" s="84"/>
      <c r="F205" s="83"/>
      <c r="G205" s="83"/>
      <c r="H205" s="83"/>
      <c r="I205" s="83"/>
      <c r="J205" s="83"/>
      <c r="K205" s="93"/>
      <c r="L205" s="93"/>
      <c r="M205" s="93">
        <f t="shared" si="5"/>
        <v>8034</v>
      </c>
      <c r="N205" s="172" t="str">
        <f t="shared" si="4"/>
        <v>133:54</v>
      </c>
      <c r="O205" s="59" t="s">
        <v>626</v>
      </c>
      <c r="P205" s="58"/>
      <c r="Q205" s="191"/>
    </row>
    <row r="206" spans="1:17" ht="26.25" hidden="1" thickBot="1">
      <c r="A206" s="98" t="s">
        <v>695</v>
      </c>
      <c r="B206" s="94"/>
      <c r="C206" s="83"/>
      <c r="D206" s="84"/>
      <c r="E206" s="84"/>
      <c r="F206" s="83"/>
      <c r="G206" s="83"/>
      <c r="H206" s="83"/>
      <c r="I206" s="83"/>
      <c r="J206" s="83"/>
      <c r="K206" s="93"/>
      <c r="L206" s="93"/>
      <c r="M206" s="93">
        <f t="shared" si="5"/>
        <v>8034</v>
      </c>
      <c r="N206" s="172" t="str">
        <f t="shared" si="4"/>
        <v>133:54</v>
      </c>
      <c r="O206" s="59" t="s">
        <v>626</v>
      </c>
      <c r="P206" s="58"/>
      <c r="Q206" s="191"/>
    </row>
    <row r="207" spans="1:17" ht="26.25" hidden="1" thickBot="1">
      <c r="A207" s="86" t="s">
        <v>696</v>
      </c>
      <c r="B207" s="94"/>
      <c r="C207" s="83"/>
      <c r="D207" s="84"/>
      <c r="E207" s="84"/>
      <c r="F207" s="83"/>
      <c r="G207" s="83"/>
      <c r="H207" s="83"/>
      <c r="I207" s="83"/>
      <c r="J207" s="83"/>
      <c r="K207" s="93"/>
      <c r="L207" s="93"/>
      <c r="M207" s="93">
        <f t="shared" si="5"/>
        <v>8034</v>
      </c>
      <c r="N207" s="172" t="str">
        <f t="shared" si="4"/>
        <v>133:54</v>
      </c>
      <c r="O207" s="59" t="s">
        <v>626</v>
      </c>
      <c r="P207" s="58"/>
      <c r="Q207" s="191"/>
    </row>
    <row r="208" spans="1:17" ht="26.25" hidden="1" thickBot="1">
      <c r="A208" s="98" t="s">
        <v>697</v>
      </c>
      <c r="B208" s="94"/>
      <c r="C208" s="83"/>
      <c r="D208" s="84"/>
      <c r="E208" s="84"/>
      <c r="F208" s="83"/>
      <c r="G208" s="83"/>
      <c r="H208" s="83"/>
      <c r="I208" s="83"/>
      <c r="J208" s="83"/>
      <c r="K208" s="93"/>
      <c r="L208" s="93"/>
      <c r="M208" s="93">
        <f t="shared" si="5"/>
        <v>8034</v>
      </c>
      <c r="N208" s="172" t="str">
        <f t="shared" si="4"/>
        <v>133:54</v>
      </c>
      <c r="O208" s="59" t="s">
        <v>626</v>
      </c>
      <c r="P208" s="58"/>
      <c r="Q208" s="191"/>
    </row>
    <row r="209" spans="1:17" ht="26.25" hidden="1" thickBot="1">
      <c r="A209" s="86" t="s">
        <v>698</v>
      </c>
      <c r="B209" s="94"/>
      <c r="C209" s="83"/>
      <c r="D209" s="84"/>
      <c r="E209" s="84"/>
      <c r="F209" s="83"/>
      <c r="G209" s="83"/>
      <c r="H209" s="83"/>
      <c r="I209" s="83"/>
      <c r="J209" s="83"/>
      <c r="K209" s="93"/>
      <c r="L209" s="93"/>
      <c r="M209" s="93">
        <f t="shared" si="5"/>
        <v>8034</v>
      </c>
      <c r="N209" s="172" t="str">
        <f t="shared" si="4"/>
        <v>133:54</v>
      </c>
      <c r="O209" s="59" t="s">
        <v>626</v>
      </c>
      <c r="P209" s="58"/>
      <c r="Q209" s="191"/>
    </row>
    <row r="210" spans="1:17" ht="26.25" hidden="1" thickBot="1">
      <c r="A210" s="98" t="s">
        <v>699</v>
      </c>
      <c r="B210" s="94"/>
      <c r="C210" s="83"/>
      <c r="D210" s="84"/>
      <c r="E210" s="84"/>
      <c r="F210" s="83"/>
      <c r="G210" s="83"/>
      <c r="H210" s="83"/>
      <c r="I210" s="83"/>
      <c r="J210" s="83"/>
      <c r="K210" s="93"/>
      <c r="L210" s="93"/>
      <c r="M210" s="93">
        <f t="shared" si="5"/>
        <v>8034</v>
      </c>
      <c r="N210" s="172" t="str">
        <f t="shared" si="4"/>
        <v>133:54</v>
      </c>
      <c r="O210" s="59" t="s">
        <v>626</v>
      </c>
      <c r="P210" s="58"/>
      <c r="Q210" s="191"/>
    </row>
    <row r="211" spans="1:17" ht="26.25" hidden="1" thickBot="1">
      <c r="A211" s="86" t="s">
        <v>700</v>
      </c>
      <c r="B211" s="94"/>
      <c r="C211" s="83"/>
      <c r="D211" s="84"/>
      <c r="E211" s="84"/>
      <c r="F211" s="83"/>
      <c r="G211" s="83"/>
      <c r="H211" s="83"/>
      <c r="I211" s="83"/>
      <c r="J211" s="83"/>
      <c r="K211" s="93"/>
      <c r="L211" s="93"/>
      <c r="M211" s="93">
        <f t="shared" si="5"/>
        <v>8034</v>
      </c>
      <c r="N211" s="172" t="str">
        <f t="shared" ref="N211:N274" si="6">IF(LEN(INT(M211/60))=1,"0"&amp;INT(M211/60),INT(M211/60))&amp;":"&amp;IF(LEN(MOD(M211,60))=1,"0"&amp;MOD(M211,60),MOD(M211,60))</f>
        <v>133:54</v>
      </c>
      <c r="O211" s="59" t="s">
        <v>626</v>
      </c>
      <c r="P211" s="58"/>
      <c r="Q211" s="191"/>
    </row>
    <row r="212" spans="1:17" ht="26.25" hidden="1" thickBot="1">
      <c r="A212" s="98" t="s">
        <v>701</v>
      </c>
      <c r="B212" s="94"/>
      <c r="C212" s="83"/>
      <c r="D212" s="84"/>
      <c r="E212" s="84"/>
      <c r="F212" s="83"/>
      <c r="G212" s="83"/>
      <c r="H212" s="83"/>
      <c r="I212" s="83"/>
      <c r="J212" s="83"/>
      <c r="K212" s="93"/>
      <c r="L212" s="93"/>
      <c r="M212" s="93">
        <f t="shared" ref="M212:M275" si="7">(L212*$D$4)+K212+M211</f>
        <v>8034</v>
      </c>
      <c r="N212" s="172" t="str">
        <f t="shared" si="6"/>
        <v>133:54</v>
      </c>
      <c r="O212" s="59" t="s">
        <v>626</v>
      </c>
      <c r="P212" s="58"/>
      <c r="Q212" s="191"/>
    </row>
    <row r="213" spans="1:17" ht="26.25" hidden="1" thickBot="1">
      <c r="A213" s="86" t="s">
        <v>702</v>
      </c>
      <c r="B213" s="94"/>
      <c r="C213" s="83"/>
      <c r="D213" s="84"/>
      <c r="E213" s="84"/>
      <c r="F213" s="83"/>
      <c r="G213" s="83"/>
      <c r="H213" s="83"/>
      <c r="I213" s="83"/>
      <c r="J213" s="83"/>
      <c r="K213" s="93"/>
      <c r="L213" s="93"/>
      <c r="M213" s="93">
        <f t="shared" si="7"/>
        <v>8034</v>
      </c>
      <c r="N213" s="172" t="str">
        <f t="shared" si="6"/>
        <v>133:54</v>
      </c>
      <c r="O213" s="59" t="s">
        <v>626</v>
      </c>
      <c r="P213" s="58"/>
      <c r="Q213" s="191"/>
    </row>
    <row r="214" spans="1:17" ht="26.25" hidden="1" thickBot="1">
      <c r="A214" s="98" t="s">
        <v>703</v>
      </c>
      <c r="B214" s="94"/>
      <c r="C214" s="83"/>
      <c r="D214" s="84"/>
      <c r="E214" s="84"/>
      <c r="F214" s="83"/>
      <c r="G214" s="83"/>
      <c r="H214" s="83"/>
      <c r="I214" s="83"/>
      <c r="J214" s="83"/>
      <c r="K214" s="93"/>
      <c r="L214" s="93"/>
      <c r="M214" s="93">
        <f t="shared" si="7"/>
        <v>8034</v>
      </c>
      <c r="N214" s="172" t="str">
        <f t="shared" si="6"/>
        <v>133:54</v>
      </c>
      <c r="O214" s="59" t="s">
        <v>626</v>
      </c>
      <c r="P214" s="58"/>
      <c r="Q214" s="191"/>
    </row>
    <row r="215" spans="1:17" ht="26.25" hidden="1" thickBot="1">
      <c r="A215" s="86" t="s">
        <v>704</v>
      </c>
      <c r="B215" s="94"/>
      <c r="C215" s="83"/>
      <c r="D215" s="84"/>
      <c r="E215" s="84"/>
      <c r="F215" s="83"/>
      <c r="G215" s="83"/>
      <c r="H215" s="83"/>
      <c r="I215" s="83"/>
      <c r="J215" s="83"/>
      <c r="K215" s="93"/>
      <c r="L215" s="93"/>
      <c r="M215" s="93">
        <f t="shared" si="7"/>
        <v>8034</v>
      </c>
      <c r="N215" s="172" t="str">
        <f t="shared" si="6"/>
        <v>133:54</v>
      </c>
      <c r="O215" s="59" t="s">
        <v>626</v>
      </c>
      <c r="P215" s="58"/>
      <c r="Q215" s="191"/>
    </row>
    <row r="216" spans="1:17" ht="26.25" hidden="1" thickBot="1">
      <c r="A216" s="98" t="s">
        <v>705</v>
      </c>
      <c r="B216" s="94"/>
      <c r="C216" s="83"/>
      <c r="D216" s="84"/>
      <c r="E216" s="84"/>
      <c r="F216" s="83"/>
      <c r="G216" s="83"/>
      <c r="H216" s="83"/>
      <c r="I216" s="83"/>
      <c r="J216" s="83"/>
      <c r="K216" s="93"/>
      <c r="L216" s="93"/>
      <c r="M216" s="93">
        <f t="shared" si="7"/>
        <v>8034</v>
      </c>
      <c r="N216" s="172" t="str">
        <f t="shared" si="6"/>
        <v>133:54</v>
      </c>
      <c r="O216" s="59" t="s">
        <v>626</v>
      </c>
      <c r="P216" s="58"/>
      <c r="Q216" s="191"/>
    </row>
    <row r="217" spans="1:17" ht="26.25" hidden="1" thickBot="1">
      <c r="A217" s="86" t="s">
        <v>706</v>
      </c>
      <c r="B217" s="94"/>
      <c r="C217" s="83"/>
      <c r="D217" s="84"/>
      <c r="E217" s="84"/>
      <c r="F217" s="83"/>
      <c r="G217" s="83"/>
      <c r="H217" s="83"/>
      <c r="I217" s="83"/>
      <c r="J217" s="83"/>
      <c r="K217" s="93"/>
      <c r="L217" s="93"/>
      <c r="M217" s="93">
        <f t="shared" si="7"/>
        <v>8034</v>
      </c>
      <c r="N217" s="172" t="str">
        <f t="shared" si="6"/>
        <v>133:54</v>
      </c>
      <c r="O217" s="59" t="s">
        <v>626</v>
      </c>
      <c r="P217" s="58"/>
      <c r="Q217" s="191"/>
    </row>
    <row r="218" spans="1:17" ht="26.25" hidden="1" thickBot="1">
      <c r="A218" s="98" t="s">
        <v>707</v>
      </c>
      <c r="B218" s="94"/>
      <c r="C218" s="83"/>
      <c r="D218" s="84"/>
      <c r="E218" s="84"/>
      <c r="F218" s="83"/>
      <c r="G218" s="83"/>
      <c r="H218" s="83"/>
      <c r="I218" s="83"/>
      <c r="J218" s="83"/>
      <c r="K218" s="93"/>
      <c r="L218" s="93"/>
      <c r="M218" s="93">
        <f t="shared" si="7"/>
        <v>8034</v>
      </c>
      <c r="N218" s="172" t="str">
        <f t="shared" si="6"/>
        <v>133:54</v>
      </c>
      <c r="O218" s="59" t="s">
        <v>626</v>
      </c>
      <c r="P218" s="58"/>
      <c r="Q218" s="191"/>
    </row>
    <row r="219" spans="1:17" ht="26.25" hidden="1" thickBot="1">
      <c r="A219" s="86" t="s">
        <v>708</v>
      </c>
      <c r="B219" s="94"/>
      <c r="C219" s="83"/>
      <c r="D219" s="84"/>
      <c r="E219" s="84"/>
      <c r="F219" s="83"/>
      <c r="G219" s="83"/>
      <c r="H219" s="83"/>
      <c r="I219" s="83"/>
      <c r="J219" s="83"/>
      <c r="K219" s="93"/>
      <c r="L219" s="93"/>
      <c r="M219" s="93">
        <f t="shared" si="7"/>
        <v>8034</v>
      </c>
      <c r="N219" s="172" t="str">
        <f t="shared" si="6"/>
        <v>133:54</v>
      </c>
      <c r="O219" s="59" t="s">
        <v>626</v>
      </c>
      <c r="P219" s="58"/>
      <c r="Q219" s="191"/>
    </row>
    <row r="220" spans="1:17" ht="26.25" hidden="1" thickBot="1">
      <c r="A220" s="98" t="s">
        <v>709</v>
      </c>
      <c r="B220" s="94"/>
      <c r="C220" s="83"/>
      <c r="D220" s="84"/>
      <c r="E220" s="84"/>
      <c r="F220" s="83"/>
      <c r="G220" s="83"/>
      <c r="H220" s="83"/>
      <c r="I220" s="83"/>
      <c r="J220" s="83"/>
      <c r="K220" s="93"/>
      <c r="L220" s="93"/>
      <c r="M220" s="93">
        <f t="shared" si="7"/>
        <v>8034</v>
      </c>
      <c r="N220" s="172" t="str">
        <f t="shared" si="6"/>
        <v>133:54</v>
      </c>
      <c r="O220" s="59" t="s">
        <v>626</v>
      </c>
      <c r="P220" s="58"/>
      <c r="Q220" s="191"/>
    </row>
    <row r="221" spans="1:17" ht="26.25" hidden="1" thickBot="1">
      <c r="A221" s="86" t="s">
        <v>710</v>
      </c>
      <c r="B221" s="94"/>
      <c r="C221" s="83"/>
      <c r="D221" s="84"/>
      <c r="E221" s="84"/>
      <c r="F221" s="83"/>
      <c r="G221" s="83"/>
      <c r="H221" s="83"/>
      <c r="I221" s="83"/>
      <c r="J221" s="83"/>
      <c r="K221" s="93"/>
      <c r="L221" s="93"/>
      <c r="M221" s="93">
        <f t="shared" si="7"/>
        <v>8034</v>
      </c>
      <c r="N221" s="172" t="str">
        <f t="shared" si="6"/>
        <v>133:54</v>
      </c>
      <c r="O221" s="59" t="s">
        <v>626</v>
      </c>
      <c r="P221" s="58"/>
      <c r="Q221" s="191"/>
    </row>
    <row r="222" spans="1:17" ht="26.25" hidden="1" thickBot="1">
      <c r="A222" s="98" t="s">
        <v>711</v>
      </c>
      <c r="B222" s="94"/>
      <c r="C222" s="83"/>
      <c r="D222" s="84"/>
      <c r="E222" s="84"/>
      <c r="F222" s="83"/>
      <c r="G222" s="83"/>
      <c r="H222" s="83"/>
      <c r="I222" s="83"/>
      <c r="J222" s="83"/>
      <c r="K222" s="93"/>
      <c r="L222" s="93"/>
      <c r="M222" s="93">
        <f t="shared" si="7"/>
        <v>8034</v>
      </c>
      <c r="N222" s="172" t="str">
        <f t="shared" si="6"/>
        <v>133:54</v>
      </c>
      <c r="O222" s="59" t="s">
        <v>626</v>
      </c>
      <c r="P222" s="58"/>
      <c r="Q222" s="191"/>
    </row>
    <row r="223" spans="1:17" ht="26.25" hidden="1" thickBot="1">
      <c r="A223" s="86" t="s">
        <v>712</v>
      </c>
      <c r="B223" s="94"/>
      <c r="C223" s="83"/>
      <c r="D223" s="84"/>
      <c r="E223" s="84"/>
      <c r="F223" s="83"/>
      <c r="G223" s="83"/>
      <c r="H223" s="83"/>
      <c r="I223" s="83"/>
      <c r="J223" s="83"/>
      <c r="K223" s="93"/>
      <c r="L223" s="93"/>
      <c r="M223" s="93">
        <f t="shared" si="7"/>
        <v>8034</v>
      </c>
      <c r="N223" s="172" t="str">
        <f t="shared" si="6"/>
        <v>133:54</v>
      </c>
      <c r="O223" s="59" t="s">
        <v>626</v>
      </c>
      <c r="P223" s="58"/>
      <c r="Q223" s="191"/>
    </row>
    <row r="224" spans="1:17" ht="26.25" hidden="1" thickBot="1">
      <c r="A224" s="98" t="s">
        <v>713</v>
      </c>
      <c r="B224" s="94"/>
      <c r="C224" s="83"/>
      <c r="D224" s="84"/>
      <c r="E224" s="84"/>
      <c r="F224" s="83"/>
      <c r="G224" s="83"/>
      <c r="H224" s="83"/>
      <c r="I224" s="83"/>
      <c r="J224" s="83"/>
      <c r="K224" s="93"/>
      <c r="L224" s="93"/>
      <c r="M224" s="93">
        <f t="shared" si="7"/>
        <v>8034</v>
      </c>
      <c r="N224" s="172" t="str">
        <f t="shared" si="6"/>
        <v>133:54</v>
      </c>
      <c r="O224" s="59" t="s">
        <v>626</v>
      </c>
      <c r="P224" s="58"/>
      <c r="Q224" s="191"/>
    </row>
    <row r="225" spans="1:17" ht="26.25" hidden="1" thickBot="1">
      <c r="A225" s="86" t="s">
        <v>714</v>
      </c>
      <c r="B225" s="94"/>
      <c r="C225" s="83"/>
      <c r="D225" s="84"/>
      <c r="E225" s="84"/>
      <c r="F225" s="83"/>
      <c r="G225" s="83"/>
      <c r="H225" s="83"/>
      <c r="I225" s="83"/>
      <c r="J225" s="83"/>
      <c r="K225" s="93"/>
      <c r="L225" s="93"/>
      <c r="M225" s="93">
        <f t="shared" si="7"/>
        <v>8034</v>
      </c>
      <c r="N225" s="172" t="str">
        <f t="shared" si="6"/>
        <v>133:54</v>
      </c>
      <c r="O225" s="59" t="s">
        <v>626</v>
      </c>
      <c r="P225" s="58"/>
      <c r="Q225" s="191"/>
    </row>
    <row r="226" spans="1:17" ht="26.25" hidden="1" thickBot="1">
      <c r="A226" s="98" t="s">
        <v>715</v>
      </c>
      <c r="B226" s="94"/>
      <c r="C226" s="83"/>
      <c r="D226" s="84"/>
      <c r="E226" s="84"/>
      <c r="F226" s="83"/>
      <c r="G226" s="83"/>
      <c r="H226" s="83"/>
      <c r="I226" s="83"/>
      <c r="J226" s="83"/>
      <c r="K226" s="93"/>
      <c r="L226" s="93"/>
      <c r="M226" s="93">
        <f t="shared" si="7"/>
        <v>8034</v>
      </c>
      <c r="N226" s="172" t="str">
        <f t="shared" si="6"/>
        <v>133:54</v>
      </c>
      <c r="O226" s="59" t="s">
        <v>626</v>
      </c>
      <c r="P226" s="58"/>
      <c r="Q226" s="191"/>
    </row>
    <row r="227" spans="1:17" ht="26.25" hidden="1" thickBot="1">
      <c r="A227" s="86" t="s">
        <v>716</v>
      </c>
      <c r="B227" s="94"/>
      <c r="C227" s="83"/>
      <c r="D227" s="84"/>
      <c r="E227" s="84"/>
      <c r="F227" s="83"/>
      <c r="G227" s="83"/>
      <c r="H227" s="83"/>
      <c r="I227" s="83"/>
      <c r="J227" s="83"/>
      <c r="K227" s="93"/>
      <c r="L227" s="93"/>
      <c r="M227" s="93">
        <f t="shared" si="7"/>
        <v>8034</v>
      </c>
      <c r="N227" s="172" t="str">
        <f t="shared" si="6"/>
        <v>133:54</v>
      </c>
      <c r="O227" s="59" t="s">
        <v>626</v>
      </c>
      <c r="P227" s="58"/>
      <c r="Q227" s="191"/>
    </row>
    <row r="228" spans="1:17" ht="26.25" hidden="1" thickBot="1">
      <c r="A228" s="98" t="s">
        <v>717</v>
      </c>
      <c r="B228" s="94"/>
      <c r="C228" s="83"/>
      <c r="D228" s="84"/>
      <c r="E228" s="84"/>
      <c r="F228" s="83"/>
      <c r="G228" s="83"/>
      <c r="H228" s="83"/>
      <c r="I228" s="83"/>
      <c r="J228" s="83"/>
      <c r="K228" s="93"/>
      <c r="L228" s="93"/>
      <c r="M228" s="93">
        <f t="shared" si="7"/>
        <v>8034</v>
      </c>
      <c r="N228" s="172" t="str">
        <f t="shared" si="6"/>
        <v>133:54</v>
      </c>
      <c r="O228" s="59" t="s">
        <v>626</v>
      </c>
      <c r="P228" s="58"/>
      <c r="Q228" s="191"/>
    </row>
    <row r="229" spans="1:17" ht="26.25" hidden="1" thickBot="1">
      <c r="A229" s="86" t="s">
        <v>718</v>
      </c>
      <c r="B229" s="94"/>
      <c r="C229" s="83"/>
      <c r="D229" s="84"/>
      <c r="E229" s="84"/>
      <c r="F229" s="83"/>
      <c r="G229" s="83"/>
      <c r="H229" s="83"/>
      <c r="I229" s="83"/>
      <c r="J229" s="83"/>
      <c r="K229" s="93"/>
      <c r="L229" s="93"/>
      <c r="M229" s="93">
        <f t="shared" si="7"/>
        <v>8034</v>
      </c>
      <c r="N229" s="172" t="str">
        <f t="shared" si="6"/>
        <v>133:54</v>
      </c>
      <c r="O229" s="59" t="s">
        <v>626</v>
      </c>
      <c r="P229" s="58"/>
      <c r="Q229" s="191"/>
    </row>
    <row r="230" spans="1:17" ht="26.25" hidden="1" thickBot="1">
      <c r="A230" s="98" t="s">
        <v>719</v>
      </c>
      <c r="B230" s="94"/>
      <c r="C230" s="83"/>
      <c r="D230" s="84"/>
      <c r="E230" s="84"/>
      <c r="F230" s="83"/>
      <c r="G230" s="83"/>
      <c r="H230" s="83"/>
      <c r="I230" s="83"/>
      <c r="J230" s="83"/>
      <c r="K230" s="93"/>
      <c r="L230" s="93"/>
      <c r="M230" s="93">
        <f t="shared" si="7"/>
        <v>8034</v>
      </c>
      <c r="N230" s="172" t="str">
        <f t="shared" si="6"/>
        <v>133:54</v>
      </c>
      <c r="O230" s="59" t="s">
        <v>626</v>
      </c>
      <c r="P230" s="58"/>
      <c r="Q230" s="191"/>
    </row>
    <row r="231" spans="1:17" ht="26.25" hidden="1" thickBot="1">
      <c r="A231" s="86" t="s">
        <v>720</v>
      </c>
      <c r="B231" s="94"/>
      <c r="C231" s="83"/>
      <c r="D231" s="84"/>
      <c r="E231" s="84"/>
      <c r="F231" s="83"/>
      <c r="G231" s="83"/>
      <c r="H231" s="83"/>
      <c r="I231" s="83"/>
      <c r="J231" s="83"/>
      <c r="K231" s="93"/>
      <c r="L231" s="93"/>
      <c r="M231" s="93">
        <f t="shared" si="7"/>
        <v>8034</v>
      </c>
      <c r="N231" s="172" t="str">
        <f t="shared" si="6"/>
        <v>133:54</v>
      </c>
      <c r="O231" s="59" t="s">
        <v>626</v>
      </c>
      <c r="P231" s="58"/>
      <c r="Q231" s="191"/>
    </row>
    <row r="232" spans="1:17" ht="26.25" hidden="1" thickBot="1">
      <c r="A232" s="98" t="s">
        <v>721</v>
      </c>
      <c r="B232" s="94"/>
      <c r="C232" s="83"/>
      <c r="D232" s="84"/>
      <c r="E232" s="84"/>
      <c r="F232" s="83"/>
      <c r="G232" s="83"/>
      <c r="H232" s="83"/>
      <c r="I232" s="83"/>
      <c r="J232" s="83"/>
      <c r="K232" s="93"/>
      <c r="L232" s="93"/>
      <c r="M232" s="93">
        <f t="shared" si="7"/>
        <v>8034</v>
      </c>
      <c r="N232" s="172" t="str">
        <f t="shared" si="6"/>
        <v>133:54</v>
      </c>
      <c r="O232" s="59" t="s">
        <v>626</v>
      </c>
      <c r="P232" s="58"/>
      <c r="Q232" s="191"/>
    </row>
    <row r="233" spans="1:17" ht="26.25" hidden="1" thickBot="1">
      <c r="A233" s="86" t="s">
        <v>722</v>
      </c>
      <c r="B233" s="94"/>
      <c r="C233" s="83"/>
      <c r="D233" s="84"/>
      <c r="E233" s="84"/>
      <c r="F233" s="83"/>
      <c r="G233" s="83"/>
      <c r="H233" s="83"/>
      <c r="I233" s="83"/>
      <c r="J233" s="83"/>
      <c r="K233" s="93"/>
      <c r="L233" s="93"/>
      <c r="M233" s="93">
        <f t="shared" si="7"/>
        <v>8034</v>
      </c>
      <c r="N233" s="172" t="str">
        <f t="shared" si="6"/>
        <v>133:54</v>
      </c>
      <c r="O233" s="59" t="s">
        <v>626</v>
      </c>
      <c r="P233" s="58"/>
      <c r="Q233" s="191"/>
    </row>
    <row r="234" spans="1:17" ht="26.25" hidden="1" thickBot="1">
      <c r="A234" s="98" t="s">
        <v>723</v>
      </c>
      <c r="B234" s="94"/>
      <c r="C234" s="83"/>
      <c r="D234" s="84"/>
      <c r="E234" s="84"/>
      <c r="F234" s="83"/>
      <c r="G234" s="83"/>
      <c r="H234" s="83"/>
      <c r="I234" s="83"/>
      <c r="J234" s="83"/>
      <c r="K234" s="93"/>
      <c r="L234" s="93"/>
      <c r="M234" s="93">
        <f t="shared" si="7"/>
        <v>8034</v>
      </c>
      <c r="N234" s="172" t="str">
        <f t="shared" si="6"/>
        <v>133:54</v>
      </c>
      <c r="O234" s="59" t="s">
        <v>626</v>
      </c>
      <c r="P234" s="58"/>
      <c r="Q234" s="191"/>
    </row>
    <row r="235" spans="1:17" ht="26.25" hidden="1" thickBot="1">
      <c r="A235" s="86" t="s">
        <v>724</v>
      </c>
      <c r="B235" s="94"/>
      <c r="C235" s="83"/>
      <c r="D235" s="84"/>
      <c r="E235" s="84"/>
      <c r="F235" s="83"/>
      <c r="G235" s="83"/>
      <c r="H235" s="83"/>
      <c r="I235" s="83"/>
      <c r="J235" s="83"/>
      <c r="K235" s="93"/>
      <c r="L235" s="93"/>
      <c r="M235" s="93">
        <f t="shared" si="7"/>
        <v>8034</v>
      </c>
      <c r="N235" s="172" t="str">
        <f t="shared" si="6"/>
        <v>133:54</v>
      </c>
      <c r="O235" s="59" t="s">
        <v>626</v>
      </c>
      <c r="P235" s="58"/>
      <c r="Q235" s="191"/>
    </row>
    <row r="236" spans="1:17" ht="26.25" hidden="1" thickBot="1">
      <c r="A236" s="98" t="s">
        <v>725</v>
      </c>
      <c r="B236" s="94"/>
      <c r="C236" s="83"/>
      <c r="D236" s="84"/>
      <c r="E236" s="84"/>
      <c r="F236" s="83"/>
      <c r="G236" s="83"/>
      <c r="H236" s="83"/>
      <c r="I236" s="83"/>
      <c r="J236" s="83"/>
      <c r="K236" s="93"/>
      <c r="L236" s="93"/>
      <c r="M236" s="93">
        <f t="shared" si="7"/>
        <v>8034</v>
      </c>
      <c r="N236" s="172" t="str">
        <f t="shared" si="6"/>
        <v>133:54</v>
      </c>
      <c r="O236" s="59" t="s">
        <v>626</v>
      </c>
      <c r="P236" s="58"/>
      <c r="Q236" s="191"/>
    </row>
    <row r="237" spans="1:17" ht="26.25" hidden="1" thickBot="1">
      <c r="A237" s="86" t="s">
        <v>726</v>
      </c>
      <c r="B237" s="94"/>
      <c r="C237" s="83"/>
      <c r="D237" s="84"/>
      <c r="E237" s="84"/>
      <c r="F237" s="83"/>
      <c r="G237" s="83"/>
      <c r="H237" s="83"/>
      <c r="I237" s="83"/>
      <c r="J237" s="83"/>
      <c r="K237" s="93"/>
      <c r="L237" s="93"/>
      <c r="M237" s="93">
        <f t="shared" si="7"/>
        <v>8034</v>
      </c>
      <c r="N237" s="172" t="str">
        <f t="shared" si="6"/>
        <v>133:54</v>
      </c>
      <c r="O237" s="59" t="s">
        <v>626</v>
      </c>
      <c r="P237" s="58"/>
      <c r="Q237" s="191"/>
    </row>
    <row r="238" spans="1:17" ht="26.25" hidden="1" thickBot="1">
      <c r="A238" s="98" t="s">
        <v>727</v>
      </c>
      <c r="B238" s="94"/>
      <c r="C238" s="83"/>
      <c r="D238" s="84"/>
      <c r="E238" s="84"/>
      <c r="F238" s="83"/>
      <c r="G238" s="83"/>
      <c r="H238" s="83"/>
      <c r="I238" s="83"/>
      <c r="J238" s="83"/>
      <c r="K238" s="93"/>
      <c r="L238" s="93"/>
      <c r="M238" s="93">
        <f t="shared" si="7"/>
        <v>8034</v>
      </c>
      <c r="N238" s="172" t="str">
        <f t="shared" si="6"/>
        <v>133:54</v>
      </c>
      <c r="O238" s="59" t="s">
        <v>626</v>
      </c>
      <c r="P238" s="58"/>
      <c r="Q238" s="191"/>
    </row>
    <row r="239" spans="1:17" ht="26.25" hidden="1" thickBot="1">
      <c r="A239" s="86" t="s">
        <v>728</v>
      </c>
      <c r="B239" s="94"/>
      <c r="C239" s="83"/>
      <c r="D239" s="84"/>
      <c r="E239" s="84"/>
      <c r="F239" s="83"/>
      <c r="G239" s="83"/>
      <c r="H239" s="83"/>
      <c r="I239" s="83"/>
      <c r="J239" s="83"/>
      <c r="K239" s="93"/>
      <c r="L239" s="93"/>
      <c r="M239" s="93">
        <f t="shared" si="7"/>
        <v>8034</v>
      </c>
      <c r="N239" s="172" t="str">
        <f t="shared" si="6"/>
        <v>133:54</v>
      </c>
      <c r="O239" s="59" t="s">
        <v>626</v>
      </c>
      <c r="P239" s="58"/>
      <c r="Q239" s="191"/>
    </row>
    <row r="240" spans="1:17" ht="26.25" hidden="1" thickBot="1">
      <c r="A240" s="98" t="s">
        <v>729</v>
      </c>
      <c r="B240" s="94"/>
      <c r="C240" s="83"/>
      <c r="D240" s="84"/>
      <c r="E240" s="84"/>
      <c r="F240" s="83"/>
      <c r="G240" s="83"/>
      <c r="H240" s="83"/>
      <c r="I240" s="83"/>
      <c r="J240" s="83"/>
      <c r="K240" s="93"/>
      <c r="L240" s="93"/>
      <c r="M240" s="93">
        <f t="shared" si="7"/>
        <v>8034</v>
      </c>
      <c r="N240" s="172" t="str">
        <f t="shared" si="6"/>
        <v>133:54</v>
      </c>
      <c r="O240" s="59" t="s">
        <v>626</v>
      </c>
      <c r="P240" s="58"/>
      <c r="Q240" s="191"/>
    </row>
    <row r="241" spans="1:17" ht="26.25" hidden="1" thickBot="1">
      <c r="A241" s="86" t="s">
        <v>730</v>
      </c>
      <c r="B241" s="94"/>
      <c r="C241" s="83"/>
      <c r="D241" s="84"/>
      <c r="E241" s="84"/>
      <c r="F241" s="83"/>
      <c r="G241" s="83"/>
      <c r="H241" s="83"/>
      <c r="I241" s="83"/>
      <c r="J241" s="83"/>
      <c r="K241" s="93"/>
      <c r="L241" s="93"/>
      <c r="M241" s="93">
        <f t="shared" si="7"/>
        <v>8034</v>
      </c>
      <c r="N241" s="172" t="str">
        <f t="shared" si="6"/>
        <v>133:54</v>
      </c>
      <c r="O241" s="59" t="s">
        <v>626</v>
      </c>
      <c r="P241" s="58"/>
      <c r="Q241" s="191"/>
    </row>
    <row r="242" spans="1:17" ht="26.25" hidden="1" thickBot="1">
      <c r="A242" s="98" t="s">
        <v>731</v>
      </c>
      <c r="B242" s="94"/>
      <c r="C242" s="83"/>
      <c r="D242" s="84"/>
      <c r="E242" s="84"/>
      <c r="F242" s="83"/>
      <c r="G242" s="83"/>
      <c r="H242" s="83"/>
      <c r="I242" s="83"/>
      <c r="J242" s="83"/>
      <c r="K242" s="93"/>
      <c r="L242" s="93"/>
      <c r="M242" s="93">
        <f t="shared" si="7"/>
        <v>8034</v>
      </c>
      <c r="N242" s="172" t="str">
        <f t="shared" si="6"/>
        <v>133:54</v>
      </c>
      <c r="O242" s="59" t="s">
        <v>626</v>
      </c>
      <c r="P242" s="58"/>
      <c r="Q242" s="191"/>
    </row>
    <row r="243" spans="1:17" ht="26.25" hidden="1" thickBot="1">
      <c r="A243" s="86" t="s">
        <v>732</v>
      </c>
      <c r="B243" s="94"/>
      <c r="C243" s="83"/>
      <c r="D243" s="84"/>
      <c r="E243" s="84"/>
      <c r="F243" s="83"/>
      <c r="G243" s="83"/>
      <c r="H243" s="83"/>
      <c r="I243" s="83"/>
      <c r="J243" s="83"/>
      <c r="K243" s="93"/>
      <c r="L243" s="93"/>
      <c r="M243" s="93">
        <f t="shared" si="7"/>
        <v>8034</v>
      </c>
      <c r="N243" s="172" t="str">
        <f t="shared" si="6"/>
        <v>133:54</v>
      </c>
      <c r="O243" s="59" t="s">
        <v>626</v>
      </c>
      <c r="P243" s="58"/>
      <c r="Q243" s="191"/>
    </row>
    <row r="244" spans="1:17" ht="26.25" hidden="1" thickBot="1">
      <c r="A244" s="98" t="s">
        <v>733</v>
      </c>
      <c r="B244" s="94"/>
      <c r="C244" s="83"/>
      <c r="D244" s="84"/>
      <c r="E244" s="84"/>
      <c r="F244" s="83"/>
      <c r="G244" s="83"/>
      <c r="H244" s="83"/>
      <c r="I244" s="83"/>
      <c r="J244" s="83"/>
      <c r="K244" s="93"/>
      <c r="L244" s="93"/>
      <c r="M244" s="93">
        <f t="shared" si="7"/>
        <v>8034</v>
      </c>
      <c r="N244" s="172" t="str">
        <f t="shared" si="6"/>
        <v>133:54</v>
      </c>
      <c r="O244" s="59" t="s">
        <v>626</v>
      </c>
      <c r="P244" s="58"/>
      <c r="Q244" s="191"/>
    </row>
    <row r="245" spans="1:17" ht="26.25" hidden="1" thickBot="1">
      <c r="A245" s="86" t="s">
        <v>734</v>
      </c>
      <c r="B245" s="94"/>
      <c r="C245" s="83"/>
      <c r="D245" s="84"/>
      <c r="E245" s="84"/>
      <c r="F245" s="83"/>
      <c r="G245" s="83"/>
      <c r="H245" s="83"/>
      <c r="I245" s="83"/>
      <c r="J245" s="83"/>
      <c r="K245" s="93"/>
      <c r="L245" s="93"/>
      <c r="M245" s="93">
        <f t="shared" si="7"/>
        <v>8034</v>
      </c>
      <c r="N245" s="172" t="str">
        <f t="shared" si="6"/>
        <v>133:54</v>
      </c>
      <c r="O245" s="59" t="s">
        <v>626</v>
      </c>
      <c r="P245" s="58"/>
      <c r="Q245" s="191"/>
    </row>
    <row r="246" spans="1:17" ht="26.25" hidden="1" thickBot="1">
      <c r="A246" s="98" t="s">
        <v>735</v>
      </c>
      <c r="B246" s="94"/>
      <c r="C246" s="83"/>
      <c r="D246" s="84"/>
      <c r="E246" s="84"/>
      <c r="F246" s="83"/>
      <c r="G246" s="83"/>
      <c r="H246" s="83"/>
      <c r="I246" s="83"/>
      <c r="J246" s="83"/>
      <c r="K246" s="93"/>
      <c r="L246" s="93"/>
      <c r="M246" s="93">
        <f t="shared" si="7"/>
        <v>8034</v>
      </c>
      <c r="N246" s="172" t="str">
        <f t="shared" si="6"/>
        <v>133:54</v>
      </c>
      <c r="O246" s="59" t="s">
        <v>626</v>
      </c>
      <c r="P246" s="58"/>
      <c r="Q246" s="191"/>
    </row>
    <row r="247" spans="1:17" ht="26.25" hidden="1" thickBot="1">
      <c r="A247" s="86" t="s">
        <v>736</v>
      </c>
      <c r="B247" s="94"/>
      <c r="C247" s="83"/>
      <c r="D247" s="84"/>
      <c r="E247" s="84"/>
      <c r="F247" s="83"/>
      <c r="G247" s="83"/>
      <c r="H247" s="83"/>
      <c r="I247" s="83"/>
      <c r="J247" s="83"/>
      <c r="K247" s="93"/>
      <c r="L247" s="93"/>
      <c r="M247" s="93">
        <f t="shared" si="7"/>
        <v>8034</v>
      </c>
      <c r="N247" s="172" t="str">
        <f t="shared" si="6"/>
        <v>133:54</v>
      </c>
      <c r="O247" s="59" t="s">
        <v>626</v>
      </c>
      <c r="P247" s="58"/>
      <c r="Q247" s="191"/>
    </row>
    <row r="248" spans="1:17" ht="26.25" hidden="1" thickBot="1">
      <c r="A248" s="98" t="s">
        <v>737</v>
      </c>
      <c r="B248" s="94"/>
      <c r="C248" s="83"/>
      <c r="D248" s="84"/>
      <c r="E248" s="84"/>
      <c r="F248" s="83"/>
      <c r="G248" s="83"/>
      <c r="H248" s="83"/>
      <c r="I248" s="83"/>
      <c r="J248" s="83"/>
      <c r="K248" s="93"/>
      <c r="L248" s="93"/>
      <c r="M248" s="93">
        <f t="shared" si="7"/>
        <v>8034</v>
      </c>
      <c r="N248" s="172" t="str">
        <f t="shared" si="6"/>
        <v>133:54</v>
      </c>
      <c r="O248" s="59" t="s">
        <v>626</v>
      </c>
      <c r="P248" s="58"/>
      <c r="Q248" s="191"/>
    </row>
    <row r="249" spans="1:17" ht="26.25" hidden="1" thickBot="1">
      <c r="A249" s="86" t="s">
        <v>738</v>
      </c>
      <c r="B249" s="94"/>
      <c r="C249" s="83"/>
      <c r="D249" s="84"/>
      <c r="E249" s="84"/>
      <c r="F249" s="83"/>
      <c r="G249" s="83"/>
      <c r="H249" s="83"/>
      <c r="I249" s="83"/>
      <c r="J249" s="83"/>
      <c r="K249" s="93"/>
      <c r="L249" s="93"/>
      <c r="M249" s="93">
        <f t="shared" si="7"/>
        <v>8034</v>
      </c>
      <c r="N249" s="172" t="str">
        <f t="shared" si="6"/>
        <v>133:54</v>
      </c>
      <c r="O249" s="59" t="s">
        <v>626</v>
      </c>
      <c r="P249" s="58"/>
      <c r="Q249" s="191"/>
    </row>
    <row r="250" spans="1:17" ht="26.25" hidden="1" thickBot="1">
      <c r="A250" s="98" t="s">
        <v>739</v>
      </c>
      <c r="B250" s="94"/>
      <c r="C250" s="83"/>
      <c r="D250" s="84"/>
      <c r="E250" s="84"/>
      <c r="F250" s="83"/>
      <c r="G250" s="83"/>
      <c r="H250" s="83"/>
      <c r="I250" s="83"/>
      <c r="J250" s="83"/>
      <c r="K250" s="93"/>
      <c r="L250" s="93"/>
      <c r="M250" s="93">
        <f t="shared" si="7"/>
        <v>8034</v>
      </c>
      <c r="N250" s="172" t="str">
        <f t="shared" si="6"/>
        <v>133:54</v>
      </c>
      <c r="O250" s="59" t="s">
        <v>626</v>
      </c>
      <c r="P250" s="58"/>
      <c r="Q250" s="191"/>
    </row>
    <row r="251" spans="1:17" ht="26.25" hidden="1" thickBot="1">
      <c r="A251" s="86" t="s">
        <v>740</v>
      </c>
      <c r="B251" s="94"/>
      <c r="C251" s="83"/>
      <c r="D251" s="84"/>
      <c r="E251" s="84"/>
      <c r="F251" s="83"/>
      <c r="G251" s="83"/>
      <c r="H251" s="83"/>
      <c r="I251" s="83"/>
      <c r="J251" s="83"/>
      <c r="K251" s="93"/>
      <c r="L251" s="93"/>
      <c r="M251" s="93">
        <f t="shared" si="7"/>
        <v>8034</v>
      </c>
      <c r="N251" s="172" t="str">
        <f t="shared" si="6"/>
        <v>133:54</v>
      </c>
      <c r="O251" s="59" t="s">
        <v>626</v>
      </c>
      <c r="P251" s="58"/>
      <c r="Q251" s="191"/>
    </row>
    <row r="252" spans="1:17" ht="26.25" hidden="1" thickBot="1">
      <c r="A252" s="98" t="s">
        <v>741</v>
      </c>
      <c r="B252" s="94"/>
      <c r="C252" s="83"/>
      <c r="D252" s="84"/>
      <c r="E252" s="84"/>
      <c r="F252" s="83"/>
      <c r="G252" s="83"/>
      <c r="H252" s="83"/>
      <c r="I252" s="83"/>
      <c r="J252" s="83"/>
      <c r="K252" s="93"/>
      <c r="L252" s="93"/>
      <c r="M252" s="93">
        <f t="shared" si="7"/>
        <v>8034</v>
      </c>
      <c r="N252" s="172" t="str">
        <f t="shared" si="6"/>
        <v>133:54</v>
      </c>
      <c r="O252" s="59" t="s">
        <v>626</v>
      </c>
      <c r="P252" s="58"/>
      <c r="Q252" s="191"/>
    </row>
    <row r="253" spans="1:17" ht="26.25" hidden="1" thickBot="1">
      <c r="A253" s="86" t="s">
        <v>742</v>
      </c>
      <c r="B253" s="94"/>
      <c r="C253" s="83"/>
      <c r="D253" s="84"/>
      <c r="E253" s="84"/>
      <c r="F253" s="83"/>
      <c r="G253" s="83"/>
      <c r="H253" s="83"/>
      <c r="I253" s="83"/>
      <c r="J253" s="83"/>
      <c r="K253" s="93"/>
      <c r="L253" s="93"/>
      <c r="M253" s="93">
        <f t="shared" si="7"/>
        <v>8034</v>
      </c>
      <c r="N253" s="172" t="str">
        <f t="shared" si="6"/>
        <v>133:54</v>
      </c>
      <c r="O253" s="59" t="s">
        <v>626</v>
      </c>
      <c r="P253" s="58"/>
      <c r="Q253" s="191"/>
    </row>
    <row r="254" spans="1:17" ht="26.25" hidden="1" thickBot="1">
      <c r="A254" s="98" t="s">
        <v>743</v>
      </c>
      <c r="B254" s="94"/>
      <c r="C254" s="83"/>
      <c r="D254" s="84"/>
      <c r="E254" s="84"/>
      <c r="F254" s="83"/>
      <c r="G254" s="83"/>
      <c r="H254" s="83"/>
      <c r="I254" s="83"/>
      <c r="J254" s="83"/>
      <c r="K254" s="93"/>
      <c r="L254" s="93"/>
      <c r="M254" s="93">
        <f t="shared" si="7"/>
        <v>8034</v>
      </c>
      <c r="N254" s="172" t="str">
        <f t="shared" si="6"/>
        <v>133:54</v>
      </c>
      <c r="O254" s="59" t="s">
        <v>626</v>
      </c>
      <c r="P254" s="58"/>
      <c r="Q254" s="191"/>
    </row>
    <row r="255" spans="1:17" ht="26.25" hidden="1" thickBot="1">
      <c r="A255" s="86" t="s">
        <v>744</v>
      </c>
      <c r="B255" s="94"/>
      <c r="C255" s="83"/>
      <c r="D255" s="84"/>
      <c r="E255" s="84"/>
      <c r="F255" s="83"/>
      <c r="G255" s="83"/>
      <c r="H255" s="83"/>
      <c r="I255" s="83"/>
      <c r="J255" s="83"/>
      <c r="K255" s="93"/>
      <c r="L255" s="93"/>
      <c r="M255" s="93">
        <f t="shared" si="7"/>
        <v>8034</v>
      </c>
      <c r="N255" s="172" t="str">
        <f t="shared" si="6"/>
        <v>133:54</v>
      </c>
      <c r="O255" s="59" t="s">
        <v>626</v>
      </c>
      <c r="P255" s="58"/>
      <c r="Q255" s="191"/>
    </row>
    <row r="256" spans="1:17" ht="26.25" hidden="1" thickBot="1">
      <c r="A256" s="98" t="s">
        <v>745</v>
      </c>
      <c r="B256" s="94"/>
      <c r="C256" s="83"/>
      <c r="D256" s="84"/>
      <c r="E256" s="84"/>
      <c r="F256" s="83"/>
      <c r="G256" s="83"/>
      <c r="H256" s="83"/>
      <c r="I256" s="83"/>
      <c r="J256" s="83"/>
      <c r="K256" s="93"/>
      <c r="L256" s="93"/>
      <c r="M256" s="93">
        <f t="shared" si="7"/>
        <v>8034</v>
      </c>
      <c r="N256" s="172" t="str">
        <f t="shared" si="6"/>
        <v>133:54</v>
      </c>
      <c r="O256" s="59" t="s">
        <v>626</v>
      </c>
      <c r="P256" s="58"/>
      <c r="Q256" s="191"/>
    </row>
    <row r="257" spans="1:17" ht="26.25" hidden="1" thickBot="1">
      <c r="A257" s="86" t="s">
        <v>746</v>
      </c>
      <c r="B257" s="94"/>
      <c r="C257" s="83"/>
      <c r="D257" s="84"/>
      <c r="E257" s="84"/>
      <c r="F257" s="83"/>
      <c r="G257" s="83"/>
      <c r="H257" s="83"/>
      <c r="I257" s="83"/>
      <c r="J257" s="83"/>
      <c r="K257" s="93"/>
      <c r="L257" s="93"/>
      <c r="M257" s="93">
        <f t="shared" si="7"/>
        <v>8034</v>
      </c>
      <c r="N257" s="172" t="str">
        <f t="shared" si="6"/>
        <v>133:54</v>
      </c>
      <c r="O257" s="59" t="s">
        <v>626</v>
      </c>
      <c r="P257" s="58"/>
      <c r="Q257" s="191"/>
    </row>
    <row r="258" spans="1:17" ht="26.25" hidden="1" thickBot="1">
      <c r="A258" s="98" t="s">
        <v>747</v>
      </c>
      <c r="B258" s="94"/>
      <c r="C258" s="83"/>
      <c r="D258" s="84"/>
      <c r="E258" s="84"/>
      <c r="F258" s="83"/>
      <c r="G258" s="83"/>
      <c r="H258" s="83"/>
      <c r="I258" s="83"/>
      <c r="J258" s="83"/>
      <c r="K258" s="93"/>
      <c r="L258" s="93"/>
      <c r="M258" s="93">
        <f t="shared" si="7"/>
        <v>8034</v>
      </c>
      <c r="N258" s="172" t="str">
        <f t="shared" si="6"/>
        <v>133:54</v>
      </c>
      <c r="O258" s="59" t="s">
        <v>626</v>
      </c>
      <c r="P258" s="58"/>
      <c r="Q258" s="191"/>
    </row>
    <row r="259" spans="1:17" ht="26.25" hidden="1" thickBot="1">
      <c r="A259" s="86" t="s">
        <v>748</v>
      </c>
      <c r="B259" s="94"/>
      <c r="C259" s="83"/>
      <c r="D259" s="84"/>
      <c r="E259" s="84"/>
      <c r="F259" s="83"/>
      <c r="G259" s="83"/>
      <c r="H259" s="83"/>
      <c r="I259" s="83"/>
      <c r="J259" s="83"/>
      <c r="K259" s="93"/>
      <c r="L259" s="93"/>
      <c r="M259" s="93">
        <f t="shared" si="7"/>
        <v>8034</v>
      </c>
      <c r="N259" s="172" t="str">
        <f t="shared" si="6"/>
        <v>133:54</v>
      </c>
      <c r="O259" s="59" t="s">
        <v>626</v>
      </c>
      <c r="P259" s="58"/>
      <c r="Q259" s="191"/>
    </row>
    <row r="260" spans="1:17" ht="26.25" hidden="1" thickBot="1">
      <c r="A260" s="98" t="s">
        <v>749</v>
      </c>
      <c r="B260" s="94"/>
      <c r="C260" s="83"/>
      <c r="D260" s="84"/>
      <c r="E260" s="84"/>
      <c r="F260" s="83"/>
      <c r="G260" s="83"/>
      <c r="H260" s="83"/>
      <c r="I260" s="83"/>
      <c r="J260" s="83"/>
      <c r="K260" s="93"/>
      <c r="L260" s="93"/>
      <c r="M260" s="93">
        <f t="shared" si="7"/>
        <v>8034</v>
      </c>
      <c r="N260" s="172" t="str">
        <f t="shared" si="6"/>
        <v>133:54</v>
      </c>
      <c r="O260" s="59" t="s">
        <v>626</v>
      </c>
      <c r="P260" s="58"/>
      <c r="Q260" s="191"/>
    </row>
    <row r="261" spans="1:17" ht="26.25" hidden="1" thickBot="1">
      <c r="A261" s="86" t="s">
        <v>750</v>
      </c>
      <c r="B261" s="94"/>
      <c r="C261" s="83"/>
      <c r="D261" s="84"/>
      <c r="E261" s="84"/>
      <c r="F261" s="83"/>
      <c r="G261" s="83"/>
      <c r="H261" s="83"/>
      <c r="I261" s="83"/>
      <c r="J261" s="83"/>
      <c r="K261" s="93"/>
      <c r="L261" s="93"/>
      <c r="M261" s="93">
        <f t="shared" si="7"/>
        <v>8034</v>
      </c>
      <c r="N261" s="172" t="str">
        <f t="shared" si="6"/>
        <v>133:54</v>
      </c>
      <c r="O261" s="59" t="s">
        <v>626</v>
      </c>
      <c r="P261" s="58"/>
      <c r="Q261" s="191"/>
    </row>
    <row r="262" spans="1:17" ht="26.25" hidden="1" thickBot="1">
      <c r="A262" s="98" t="s">
        <v>751</v>
      </c>
      <c r="B262" s="94"/>
      <c r="C262" s="83"/>
      <c r="D262" s="84"/>
      <c r="E262" s="84"/>
      <c r="F262" s="83"/>
      <c r="G262" s="83"/>
      <c r="H262" s="83"/>
      <c r="I262" s="83"/>
      <c r="J262" s="83"/>
      <c r="K262" s="93"/>
      <c r="L262" s="93"/>
      <c r="M262" s="93">
        <f t="shared" si="7"/>
        <v>8034</v>
      </c>
      <c r="N262" s="172" t="str">
        <f t="shared" si="6"/>
        <v>133:54</v>
      </c>
      <c r="O262" s="59" t="s">
        <v>626</v>
      </c>
      <c r="P262" s="58"/>
      <c r="Q262" s="191"/>
    </row>
    <row r="263" spans="1:17" ht="26.25" hidden="1" thickBot="1">
      <c r="A263" s="86" t="s">
        <v>752</v>
      </c>
      <c r="B263" s="94"/>
      <c r="C263" s="83"/>
      <c r="D263" s="84"/>
      <c r="E263" s="84"/>
      <c r="F263" s="83"/>
      <c r="G263" s="83"/>
      <c r="H263" s="83"/>
      <c r="I263" s="83"/>
      <c r="J263" s="83"/>
      <c r="K263" s="93"/>
      <c r="L263" s="93"/>
      <c r="M263" s="93">
        <f t="shared" si="7"/>
        <v>8034</v>
      </c>
      <c r="N263" s="172" t="str">
        <f t="shared" si="6"/>
        <v>133:54</v>
      </c>
      <c r="O263" s="59" t="s">
        <v>626</v>
      </c>
      <c r="P263" s="58"/>
      <c r="Q263" s="191"/>
    </row>
    <row r="264" spans="1:17" ht="26.25" hidden="1" thickBot="1">
      <c r="A264" s="98" t="s">
        <v>753</v>
      </c>
      <c r="B264" s="94"/>
      <c r="C264" s="83"/>
      <c r="D264" s="84"/>
      <c r="E264" s="84"/>
      <c r="F264" s="83"/>
      <c r="G264" s="83"/>
      <c r="H264" s="83"/>
      <c r="I264" s="83"/>
      <c r="J264" s="83"/>
      <c r="K264" s="93"/>
      <c r="L264" s="93"/>
      <c r="M264" s="93">
        <f t="shared" si="7"/>
        <v>8034</v>
      </c>
      <c r="N264" s="172" t="str">
        <f t="shared" si="6"/>
        <v>133:54</v>
      </c>
      <c r="O264" s="59" t="s">
        <v>626</v>
      </c>
      <c r="P264" s="58"/>
      <c r="Q264" s="191"/>
    </row>
    <row r="265" spans="1:17" ht="26.25" hidden="1" thickBot="1">
      <c r="A265" s="86" t="s">
        <v>754</v>
      </c>
      <c r="B265" s="94"/>
      <c r="C265" s="83"/>
      <c r="D265" s="84"/>
      <c r="E265" s="84"/>
      <c r="F265" s="83"/>
      <c r="G265" s="83"/>
      <c r="H265" s="83"/>
      <c r="I265" s="83"/>
      <c r="J265" s="83"/>
      <c r="K265" s="93"/>
      <c r="L265" s="93"/>
      <c r="M265" s="93">
        <f t="shared" si="7"/>
        <v>8034</v>
      </c>
      <c r="N265" s="172" t="str">
        <f t="shared" si="6"/>
        <v>133:54</v>
      </c>
      <c r="O265" s="59" t="s">
        <v>626</v>
      </c>
      <c r="P265" s="58"/>
      <c r="Q265" s="191"/>
    </row>
    <row r="266" spans="1:17" ht="26.25" hidden="1" thickBot="1">
      <c r="A266" s="98" t="s">
        <v>755</v>
      </c>
      <c r="B266" s="94"/>
      <c r="C266" s="83"/>
      <c r="D266" s="84"/>
      <c r="E266" s="84"/>
      <c r="F266" s="83"/>
      <c r="G266" s="83"/>
      <c r="H266" s="83"/>
      <c r="I266" s="83"/>
      <c r="J266" s="83"/>
      <c r="K266" s="93"/>
      <c r="L266" s="93"/>
      <c r="M266" s="93">
        <f t="shared" si="7"/>
        <v>8034</v>
      </c>
      <c r="N266" s="172" t="str">
        <f t="shared" si="6"/>
        <v>133:54</v>
      </c>
      <c r="O266" s="59" t="s">
        <v>626</v>
      </c>
      <c r="P266" s="58"/>
      <c r="Q266" s="191"/>
    </row>
    <row r="267" spans="1:17" ht="26.25" hidden="1" thickBot="1">
      <c r="A267" s="86" t="s">
        <v>756</v>
      </c>
      <c r="B267" s="94"/>
      <c r="C267" s="83"/>
      <c r="D267" s="84"/>
      <c r="E267" s="84"/>
      <c r="F267" s="83"/>
      <c r="G267" s="83"/>
      <c r="H267" s="83"/>
      <c r="I267" s="83"/>
      <c r="J267" s="83"/>
      <c r="K267" s="93"/>
      <c r="L267" s="93"/>
      <c r="M267" s="93">
        <f t="shared" si="7"/>
        <v>8034</v>
      </c>
      <c r="N267" s="172" t="str">
        <f t="shared" si="6"/>
        <v>133:54</v>
      </c>
      <c r="O267" s="59" t="s">
        <v>626</v>
      </c>
      <c r="P267" s="58"/>
      <c r="Q267" s="191"/>
    </row>
    <row r="268" spans="1:17" ht="26.25" hidden="1" thickBot="1">
      <c r="A268" s="98" t="s">
        <v>757</v>
      </c>
      <c r="B268" s="94"/>
      <c r="C268" s="83"/>
      <c r="D268" s="84"/>
      <c r="E268" s="84"/>
      <c r="F268" s="83"/>
      <c r="G268" s="83"/>
      <c r="H268" s="83"/>
      <c r="I268" s="83"/>
      <c r="J268" s="83"/>
      <c r="K268" s="93"/>
      <c r="L268" s="93"/>
      <c r="M268" s="93">
        <f t="shared" si="7"/>
        <v>8034</v>
      </c>
      <c r="N268" s="172" t="str">
        <f t="shared" si="6"/>
        <v>133:54</v>
      </c>
      <c r="O268" s="59" t="s">
        <v>626</v>
      </c>
      <c r="P268" s="58"/>
      <c r="Q268" s="191"/>
    </row>
    <row r="269" spans="1:17" ht="26.25" hidden="1" thickBot="1">
      <c r="A269" s="86" t="s">
        <v>758</v>
      </c>
      <c r="B269" s="94"/>
      <c r="C269" s="83"/>
      <c r="D269" s="84"/>
      <c r="E269" s="84"/>
      <c r="F269" s="83"/>
      <c r="G269" s="83"/>
      <c r="H269" s="83"/>
      <c r="I269" s="83"/>
      <c r="J269" s="83"/>
      <c r="K269" s="93"/>
      <c r="L269" s="93"/>
      <c r="M269" s="93">
        <f t="shared" si="7"/>
        <v>8034</v>
      </c>
      <c r="N269" s="172" t="str">
        <f t="shared" si="6"/>
        <v>133:54</v>
      </c>
      <c r="O269" s="59" t="s">
        <v>626</v>
      </c>
      <c r="P269" s="58"/>
      <c r="Q269" s="191"/>
    </row>
    <row r="270" spans="1:17" ht="26.25" hidden="1" thickBot="1">
      <c r="A270" s="98" t="s">
        <v>759</v>
      </c>
      <c r="B270" s="94"/>
      <c r="C270" s="83"/>
      <c r="D270" s="84"/>
      <c r="E270" s="84"/>
      <c r="F270" s="83"/>
      <c r="G270" s="83"/>
      <c r="H270" s="83"/>
      <c r="I270" s="83"/>
      <c r="J270" s="83"/>
      <c r="K270" s="93"/>
      <c r="L270" s="93"/>
      <c r="M270" s="93">
        <f t="shared" si="7"/>
        <v>8034</v>
      </c>
      <c r="N270" s="172" t="str">
        <f t="shared" si="6"/>
        <v>133:54</v>
      </c>
      <c r="O270" s="59" t="s">
        <v>626</v>
      </c>
      <c r="P270" s="58"/>
      <c r="Q270" s="191"/>
    </row>
    <row r="271" spans="1:17" ht="26.25" hidden="1" thickBot="1">
      <c r="A271" s="86" t="s">
        <v>760</v>
      </c>
      <c r="B271" s="94"/>
      <c r="C271" s="83"/>
      <c r="D271" s="84"/>
      <c r="E271" s="84"/>
      <c r="F271" s="83"/>
      <c r="G271" s="83"/>
      <c r="H271" s="83"/>
      <c r="I271" s="83"/>
      <c r="J271" s="83"/>
      <c r="K271" s="93"/>
      <c r="L271" s="93"/>
      <c r="M271" s="93">
        <f t="shared" si="7"/>
        <v>8034</v>
      </c>
      <c r="N271" s="172" t="str">
        <f t="shared" si="6"/>
        <v>133:54</v>
      </c>
      <c r="O271" s="59" t="s">
        <v>626</v>
      </c>
      <c r="P271" s="58"/>
      <c r="Q271" s="191"/>
    </row>
    <row r="272" spans="1:17" ht="26.25" hidden="1" thickBot="1">
      <c r="A272" s="98" t="s">
        <v>761</v>
      </c>
      <c r="B272" s="94"/>
      <c r="C272" s="83"/>
      <c r="D272" s="84"/>
      <c r="E272" s="84"/>
      <c r="F272" s="83"/>
      <c r="G272" s="83"/>
      <c r="H272" s="83"/>
      <c r="I272" s="83"/>
      <c r="J272" s="83"/>
      <c r="K272" s="93"/>
      <c r="L272" s="93"/>
      <c r="M272" s="93">
        <f t="shared" si="7"/>
        <v>8034</v>
      </c>
      <c r="N272" s="172" t="str">
        <f t="shared" si="6"/>
        <v>133:54</v>
      </c>
      <c r="O272" s="59" t="s">
        <v>626</v>
      </c>
      <c r="P272" s="58"/>
      <c r="Q272" s="191"/>
    </row>
    <row r="273" spans="1:17" ht="26.25" hidden="1" thickBot="1">
      <c r="A273" s="86" t="s">
        <v>762</v>
      </c>
      <c r="B273" s="94"/>
      <c r="C273" s="83"/>
      <c r="D273" s="84"/>
      <c r="E273" s="84"/>
      <c r="F273" s="83"/>
      <c r="G273" s="83"/>
      <c r="H273" s="83"/>
      <c r="I273" s="83"/>
      <c r="J273" s="83"/>
      <c r="K273" s="93"/>
      <c r="L273" s="93"/>
      <c r="M273" s="93">
        <f t="shared" si="7"/>
        <v>8034</v>
      </c>
      <c r="N273" s="172" t="str">
        <f t="shared" si="6"/>
        <v>133:54</v>
      </c>
      <c r="O273" s="59" t="s">
        <v>626</v>
      </c>
      <c r="P273" s="58"/>
      <c r="Q273" s="191"/>
    </row>
    <row r="274" spans="1:17" ht="26.25" hidden="1" thickBot="1">
      <c r="A274" s="98" t="s">
        <v>763</v>
      </c>
      <c r="B274" s="94"/>
      <c r="C274" s="83"/>
      <c r="D274" s="84"/>
      <c r="E274" s="84"/>
      <c r="F274" s="83"/>
      <c r="G274" s="83"/>
      <c r="H274" s="83"/>
      <c r="I274" s="83"/>
      <c r="J274" s="83"/>
      <c r="K274" s="93"/>
      <c r="L274" s="93"/>
      <c r="M274" s="93">
        <f t="shared" si="7"/>
        <v>8034</v>
      </c>
      <c r="N274" s="172" t="str">
        <f t="shared" si="6"/>
        <v>133:54</v>
      </c>
      <c r="O274" s="59" t="s">
        <v>626</v>
      </c>
      <c r="P274" s="58"/>
      <c r="Q274" s="191"/>
    </row>
    <row r="275" spans="1:17" ht="26.25" hidden="1" thickBot="1">
      <c r="A275" s="86" t="s">
        <v>764</v>
      </c>
      <c r="B275" s="94"/>
      <c r="C275" s="83"/>
      <c r="D275" s="84"/>
      <c r="E275" s="84"/>
      <c r="F275" s="83"/>
      <c r="G275" s="83"/>
      <c r="H275" s="83"/>
      <c r="I275" s="83"/>
      <c r="J275" s="83"/>
      <c r="K275" s="93"/>
      <c r="L275" s="93"/>
      <c r="M275" s="93">
        <f t="shared" si="7"/>
        <v>8034</v>
      </c>
      <c r="N275" s="172" t="str">
        <f t="shared" ref="N275:N322" si="8">IF(LEN(INT(M275/60))=1,"0"&amp;INT(M275/60),INT(M275/60))&amp;":"&amp;IF(LEN(MOD(M275,60))=1,"0"&amp;MOD(M275,60),MOD(M275,60))</f>
        <v>133:54</v>
      </c>
      <c r="O275" s="59" t="s">
        <v>626</v>
      </c>
      <c r="P275" s="58"/>
      <c r="Q275" s="191"/>
    </row>
    <row r="276" spans="1:17" ht="26.25" hidden="1" thickBot="1">
      <c r="A276" s="98" t="s">
        <v>765</v>
      </c>
      <c r="B276" s="94"/>
      <c r="C276" s="83"/>
      <c r="D276" s="84"/>
      <c r="E276" s="84"/>
      <c r="F276" s="83"/>
      <c r="G276" s="83"/>
      <c r="H276" s="83"/>
      <c r="I276" s="83"/>
      <c r="J276" s="83"/>
      <c r="K276" s="93"/>
      <c r="L276" s="93"/>
      <c r="M276" s="93">
        <f t="shared" ref="M276:M322" si="9">(L276*$D$4)+K276+M275</f>
        <v>8034</v>
      </c>
      <c r="N276" s="172" t="str">
        <f t="shared" si="8"/>
        <v>133:54</v>
      </c>
      <c r="O276" s="59" t="s">
        <v>626</v>
      </c>
      <c r="P276" s="58"/>
      <c r="Q276" s="191"/>
    </row>
    <row r="277" spans="1:17" ht="26.25" hidden="1" thickBot="1">
      <c r="A277" s="86" t="s">
        <v>766</v>
      </c>
      <c r="B277" s="94"/>
      <c r="C277" s="83"/>
      <c r="D277" s="84"/>
      <c r="E277" s="84"/>
      <c r="F277" s="83"/>
      <c r="G277" s="83"/>
      <c r="H277" s="83"/>
      <c r="I277" s="83"/>
      <c r="J277" s="83"/>
      <c r="K277" s="93"/>
      <c r="L277" s="93"/>
      <c r="M277" s="93">
        <f t="shared" si="9"/>
        <v>8034</v>
      </c>
      <c r="N277" s="172" t="str">
        <f t="shared" si="8"/>
        <v>133:54</v>
      </c>
      <c r="O277" s="59" t="s">
        <v>626</v>
      </c>
      <c r="P277" s="58"/>
      <c r="Q277" s="191"/>
    </row>
    <row r="278" spans="1:17" ht="26.25" hidden="1" thickBot="1">
      <c r="A278" s="98" t="s">
        <v>767</v>
      </c>
      <c r="B278" s="94"/>
      <c r="C278" s="83"/>
      <c r="D278" s="84"/>
      <c r="E278" s="84"/>
      <c r="F278" s="83"/>
      <c r="G278" s="83"/>
      <c r="H278" s="83"/>
      <c r="I278" s="83"/>
      <c r="J278" s="83"/>
      <c r="K278" s="93"/>
      <c r="L278" s="93"/>
      <c r="M278" s="93">
        <f t="shared" si="9"/>
        <v>8034</v>
      </c>
      <c r="N278" s="172" t="str">
        <f t="shared" si="8"/>
        <v>133:54</v>
      </c>
      <c r="O278" s="59" t="s">
        <v>626</v>
      </c>
      <c r="P278" s="58"/>
      <c r="Q278" s="191"/>
    </row>
    <row r="279" spans="1:17" ht="26.25" hidden="1" thickBot="1">
      <c r="A279" s="86" t="s">
        <v>768</v>
      </c>
      <c r="B279" s="94"/>
      <c r="C279" s="83"/>
      <c r="D279" s="84"/>
      <c r="E279" s="84"/>
      <c r="F279" s="83"/>
      <c r="G279" s="83"/>
      <c r="H279" s="83"/>
      <c r="I279" s="83"/>
      <c r="J279" s="83"/>
      <c r="K279" s="93"/>
      <c r="L279" s="93"/>
      <c r="M279" s="93">
        <f t="shared" si="9"/>
        <v>8034</v>
      </c>
      <c r="N279" s="172" t="str">
        <f t="shared" si="8"/>
        <v>133:54</v>
      </c>
      <c r="O279" s="59" t="s">
        <v>626</v>
      </c>
      <c r="P279" s="58"/>
      <c r="Q279" s="191"/>
    </row>
    <row r="280" spans="1:17" ht="26.25" hidden="1" thickBot="1">
      <c r="A280" s="98" t="s">
        <v>769</v>
      </c>
      <c r="B280" s="94"/>
      <c r="C280" s="83"/>
      <c r="D280" s="84"/>
      <c r="E280" s="84"/>
      <c r="F280" s="83"/>
      <c r="G280" s="83"/>
      <c r="H280" s="83"/>
      <c r="I280" s="83"/>
      <c r="J280" s="83"/>
      <c r="K280" s="93"/>
      <c r="L280" s="93"/>
      <c r="M280" s="93">
        <f t="shared" si="9"/>
        <v>8034</v>
      </c>
      <c r="N280" s="172" t="str">
        <f t="shared" si="8"/>
        <v>133:54</v>
      </c>
      <c r="O280" s="59" t="s">
        <v>626</v>
      </c>
      <c r="P280" s="58"/>
      <c r="Q280" s="191"/>
    </row>
    <row r="281" spans="1:17" ht="26.25" hidden="1" thickBot="1">
      <c r="A281" s="86" t="s">
        <v>770</v>
      </c>
      <c r="B281" s="94"/>
      <c r="C281" s="83"/>
      <c r="D281" s="84"/>
      <c r="E281" s="84"/>
      <c r="F281" s="83"/>
      <c r="G281" s="83"/>
      <c r="H281" s="83"/>
      <c r="I281" s="83"/>
      <c r="J281" s="83"/>
      <c r="K281" s="93"/>
      <c r="L281" s="93"/>
      <c r="M281" s="93">
        <f t="shared" si="9"/>
        <v>8034</v>
      </c>
      <c r="N281" s="172" t="str">
        <f t="shared" si="8"/>
        <v>133:54</v>
      </c>
      <c r="O281" s="59" t="s">
        <v>626</v>
      </c>
      <c r="P281" s="58"/>
      <c r="Q281" s="191"/>
    </row>
    <row r="282" spans="1:17" ht="26.25" hidden="1" thickBot="1">
      <c r="A282" s="98" t="s">
        <v>771</v>
      </c>
      <c r="B282" s="94"/>
      <c r="C282" s="83"/>
      <c r="D282" s="84"/>
      <c r="E282" s="84"/>
      <c r="F282" s="83"/>
      <c r="G282" s="83"/>
      <c r="H282" s="83"/>
      <c r="I282" s="83"/>
      <c r="J282" s="83"/>
      <c r="K282" s="93"/>
      <c r="L282" s="93"/>
      <c r="M282" s="93">
        <f t="shared" si="9"/>
        <v>8034</v>
      </c>
      <c r="N282" s="172" t="str">
        <f t="shared" si="8"/>
        <v>133:54</v>
      </c>
      <c r="O282" s="59" t="s">
        <v>626</v>
      </c>
      <c r="P282" s="58"/>
      <c r="Q282" s="191"/>
    </row>
    <row r="283" spans="1:17" ht="26.25" hidden="1" thickBot="1">
      <c r="A283" s="86" t="s">
        <v>772</v>
      </c>
      <c r="B283" s="94"/>
      <c r="C283" s="83"/>
      <c r="D283" s="84"/>
      <c r="E283" s="84"/>
      <c r="F283" s="83"/>
      <c r="G283" s="83"/>
      <c r="H283" s="83"/>
      <c r="I283" s="83"/>
      <c r="J283" s="83"/>
      <c r="K283" s="93"/>
      <c r="L283" s="93"/>
      <c r="M283" s="93">
        <f t="shared" si="9"/>
        <v>8034</v>
      </c>
      <c r="N283" s="172" t="str">
        <f t="shared" si="8"/>
        <v>133:54</v>
      </c>
      <c r="O283" s="59" t="s">
        <v>626</v>
      </c>
      <c r="P283" s="58"/>
      <c r="Q283" s="191"/>
    </row>
    <row r="284" spans="1:17" ht="26.25" hidden="1" thickBot="1">
      <c r="A284" s="98" t="s">
        <v>773</v>
      </c>
      <c r="B284" s="94"/>
      <c r="C284" s="83"/>
      <c r="D284" s="84"/>
      <c r="E284" s="84"/>
      <c r="F284" s="83"/>
      <c r="G284" s="83"/>
      <c r="H284" s="83"/>
      <c r="I284" s="83"/>
      <c r="J284" s="83"/>
      <c r="K284" s="93"/>
      <c r="L284" s="93"/>
      <c r="M284" s="93">
        <f t="shared" si="9"/>
        <v>8034</v>
      </c>
      <c r="N284" s="172" t="str">
        <f t="shared" si="8"/>
        <v>133:54</v>
      </c>
      <c r="O284" s="59" t="s">
        <v>626</v>
      </c>
      <c r="P284" s="58"/>
      <c r="Q284" s="191"/>
    </row>
    <row r="285" spans="1:17" ht="26.25" hidden="1" thickBot="1">
      <c r="A285" s="86" t="s">
        <v>774</v>
      </c>
      <c r="B285" s="94"/>
      <c r="C285" s="83"/>
      <c r="D285" s="84"/>
      <c r="E285" s="84"/>
      <c r="F285" s="83"/>
      <c r="G285" s="83"/>
      <c r="H285" s="83"/>
      <c r="I285" s="83"/>
      <c r="J285" s="83"/>
      <c r="K285" s="93"/>
      <c r="L285" s="93"/>
      <c r="M285" s="93">
        <f t="shared" si="9"/>
        <v>8034</v>
      </c>
      <c r="N285" s="172" t="str">
        <f t="shared" si="8"/>
        <v>133:54</v>
      </c>
      <c r="O285" s="59" t="s">
        <v>626</v>
      </c>
      <c r="P285" s="58"/>
      <c r="Q285" s="191"/>
    </row>
    <row r="286" spans="1:17" ht="26.25" hidden="1" thickBot="1">
      <c r="A286" s="98" t="s">
        <v>775</v>
      </c>
      <c r="B286" s="94"/>
      <c r="C286" s="83"/>
      <c r="D286" s="84"/>
      <c r="E286" s="84"/>
      <c r="F286" s="83"/>
      <c r="G286" s="83"/>
      <c r="H286" s="83"/>
      <c r="I286" s="83"/>
      <c r="J286" s="83"/>
      <c r="K286" s="93"/>
      <c r="L286" s="93"/>
      <c r="M286" s="93">
        <f t="shared" si="9"/>
        <v>8034</v>
      </c>
      <c r="N286" s="172" t="str">
        <f t="shared" si="8"/>
        <v>133:54</v>
      </c>
      <c r="O286" s="59" t="s">
        <v>626</v>
      </c>
      <c r="P286" s="58"/>
      <c r="Q286" s="191"/>
    </row>
    <row r="287" spans="1:17" ht="26.25" hidden="1" thickBot="1">
      <c r="A287" s="86" t="s">
        <v>776</v>
      </c>
      <c r="B287" s="94"/>
      <c r="C287" s="83"/>
      <c r="D287" s="84"/>
      <c r="E287" s="84"/>
      <c r="F287" s="83"/>
      <c r="G287" s="83"/>
      <c r="H287" s="83"/>
      <c r="I287" s="83"/>
      <c r="J287" s="83"/>
      <c r="K287" s="93"/>
      <c r="L287" s="93"/>
      <c r="M287" s="93">
        <f t="shared" si="9"/>
        <v>8034</v>
      </c>
      <c r="N287" s="172" t="str">
        <f t="shared" si="8"/>
        <v>133:54</v>
      </c>
      <c r="O287" s="59" t="s">
        <v>626</v>
      </c>
      <c r="P287" s="58"/>
      <c r="Q287" s="191"/>
    </row>
    <row r="288" spans="1:17" ht="26.25" hidden="1" thickBot="1">
      <c r="A288" s="98" t="s">
        <v>777</v>
      </c>
      <c r="B288" s="94"/>
      <c r="C288" s="83"/>
      <c r="D288" s="84"/>
      <c r="E288" s="84"/>
      <c r="F288" s="83"/>
      <c r="G288" s="83"/>
      <c r="H288" s="83"/>
      <c r="I288" s="83"/>
      <c r="J288" s="83"/>
      <c r="K288" s="93"/>
      <c r="L288" s="93"/>
      <c r="M288" s="93">
        <f t="shared" si="9"/>
        <v>8034</v>
      </c>
      <c r="N288" s="172" t="str">
        <f t="shared" si="8"/>
        <v>133:54</v>
      </c>
      <c r="O288" s="59" t="s">
        <v>626</v>
      </c>
      <c r="P288" s="58"/>
      <c r="Q288" s="191"/>
    </row>
    <row r="289" spans="1:17" ht="26.25" hidden="1" thickBot="1">
      <c r="A289" s="86" t="s">
        <v>778</v>
      </c>
      <c r="B289" s="94"/>
      <c r="C289" s="83"/>
      <c r="D289" s="84"/>
      <c r="E289" s="84"/>
      <c r="F289" s="83"/>
      <c r="G289" s="83"/>
      <c r="H289" s="83"/>
      <c r="I289" s="83"/>
      <c r="J289" s="83"/>
      <c r="K289" s="93"/>
      <c r="L289" s="93"/>
      <c r="M289" s="93">
        <f t="shared" si="9"/>
        <v>8034</v>
      </c>
      <c r="N289" s="172" t="str">
        <f t="shared" si="8"/>
        <v>133:54</v>
      </c>
      <c r="O289" s="59" t="s">
        <v>626</v>
      </c>
      <c r="P289" s="58"/>
      <c r="Q289" s="191"/>
    </row>
    <row r="290" spans="1:17" ht="26.25" hidden="1" thickBot="1">
      <c r="A290" s="98" t="s">
        <v>779</v>
      </c>
      <c r="B290" s="94"/>
      <c r="C290" s="83"/>
      <c r="D290" s="84"/>
      <c r="E290" s="84"/>
      <c r="F290" s="83"/>
      <c r="G290" s="83"/>
      <c r="H290" s="83"/>
      <c r="I290" s="83"/>
      <c r="J290" s="83"/>
      <c r="K290" s="93"/>
      <c r="L290" s="93"/>
      <c r="M290" s="93">
        <f t="shared" si="9"/>
        <v>8034</v>
      </c>
      <c r="N290" s="172" t="str">
        <f t="shared" si="8"/>
        <v>133:54</v>
      </c>
      <c r="O290" s="59" t="s">
        <v>626</v>
      </c>
      <c r="P290" s="58"/>
      <c r="Q290" s="191"/>
    </row>
    <row r="291" spans="1:17" ht="26.25" hidden="1" thickBot="1">
      <c r="A291" s="86" t="s">
        <v>780</v>
      </c>
      <c r="B291" s="94"/>
      <c r="C291" s="83"/>
      <c r="D291" s="84"/>
      <c r="E291" s="84"/>
      <c r="F291" s="83"/>
      <c r="G291" s="83"/>
      <c r="H291" s="83"/>
      <c r="I291" s="83"/>
      <c r="J291" s="83"/>
      <c r="K291" s="93"/>
      <c r="L291" s="93"/>
      <c r="M291" s="93">
        <f t="shared" si="9"/>
        <v>8034</v>
      </c>
      <c r="N291" s="172" t="str">
        <f t="shared" si="8"/>
        <v>133:54</v>
      </c>
      <c r="O291" s="59" t="s">
        <v>626</v>
      </c>
      <c r="P291" s="58"/>
      <c r="Q291" s="191"/>
    </row>
    <row r="292" spans="1:17" ht="26.25" hidden="1" thickBot="1">
      <c r="A292" s="98" t="s">
        <v>781</v>
      </c>
      <c r="B292" s="94"/>
      <c r="C292" s="83"/>
      <c r="D292" s="84"/>
      <c r="E292" s="84"/>
      <c r="F292" s="83"/>
      <c r="G292" s="83"/>
      <c r="H292" s="83"/>
      <c r="I292" s="83"/>
      <c r="J292" s="83"/>
      <c r="K292" s="93"/>
      <c r="L292" s="93"/>
      <c r="M292" s="93">
        <f t="shared" si="9"/>
        <v>8034</v>
      </c>
      <c r="N292" s="172" t="str">
        <f t="shared" si="8"/>
        <v>133:54</v>
      </c>
      <c r="O292" s="59" t="s">
        <v>626</v>
      </c>
      <c r="P292" s="58"/>
      <c r="Q292" s="191"/>
    </row>
    <row r="293" spans="1:17" ht="26.25" hidden="1" thickBot="1">
      <c r="A293" s="86" t="s">
        <v>782</v>
      </c>
      <c r="B293" s="94"/>
      <c r="C293" s="83"/>
      <c r="D293" s="84"/>
      <c r="E293" s="84"/>
      <c r="F293" s="83"/>
      <c r="G293" s="83"/>
      <c r="H293" s="83"/>
      <c r="I293" s="83"/>
      <c r="J293" s="83"/>
      <c r="K293" s="93"/>
      <c r="L293" s="93"/>
      <c r="M293" s="93">
        <f t="shared" si="9"/>
        <v>8034</v>
      </c>
      <c r="N293" s="172" t="str">
        <f t="shared" si="8"/>
        <v>133:54</v>
      </c>
      <c r="O293" s="59" t="s">
        <v>626</v>
      </c>
      <c r="P293" s="58"/>
      <c r="Q293" s="191"/>
    </row>
    <row r="294" spans="1:17" ht="26.25" hidden="1" thickBot="1">
      <c r="A294" s="98" t="s">
        <v>783</v>
      </c>
      <c r="B294" s="94"/>
      <c r="C294" s="83"/>
      <c r="D294" s="84"/>
      <c r="E294" s="84"/>
      <c r="F294" s="83"/>
      <c r="G294" s="83"/>
      <c r="H294" s="83"/>
      <c r="I294" s="83"/>
      <c r="J294" s="83"/>
      <c r="K294" s="93"/>
      <c r="L294" s="93"/>
      <c r="M294" s="93">
        <f t="shared" si="9"/>
        <v>8034</v>
      </c>
      <c r="N294" s="172" t="str">
        <f t="shared" si="8"/>
        <v>133:54</v>
      </c>
      <c r="O294" s="59" t="s">
        <v>626</v>
      </c>
      <c r="P294" s="58"/>
      <c r="Q294" s="191"/>
    </row>
    <row r="295" spans="1:17" ht="26.25" hidden="1" thickBot="1">
      <c r="A295" s="86" t="s">
        <v>784</v>
      </c>
      <c r="B295" s="94"/>
      <c r="C295" s="83"/>
      <c r="D295" s="84"/>
      <c r="E295" s="84"/>
      <c r="F295" s="83"/>
      <c r="G295" s="83"/>
      <c r="H295" s="83"/>
      <c r="I295" s="83"/>
      <c r="J295" s="83"/>
      <c r="K295" s="93"/>
      <c r="L295" s="93"/>
      <c r="M295" s="93">
        <f t="shared" si="9"/>
        <v>8034</v>
      </c>
      <c r="N295" s="172" t="str">
        <f t="shared" si="8"/>
        <v>133:54</v>
      </c>
      <c r="O295" s="59" t="s">
        <v>626</v>
      </c>
      <c r="P295" s="58"/>
      <c r="Q295" s="191"/>
    </row>
    <row r="296" spans="1:17" ht="26.25" hidden="1" thickBot="1">
      <c r="A296" s="98" t="s">
        <v>785</v>
      </c>
      <c r="B296" s="94"/>
      <c r="C296" s="83"/>
      <c r="D296" s="84"/>
      <c r="E296" s="84"/>
      <c r="F296" s="83"/>
      <c r="G296" s="83"/>
      <c r="H296" s="83"/>
      <c r="I296" s="83"/>
      <c r="J296" s="83"/>
      <c r="K296" s="93"/>
      <c r="L296" s="93"/>
      <c r="M296" s="93">
        <f t="shared" si="9"/>
        <v>8034</v>
      </c>
      <c r="N296" s="172" t="str">
        <f t="shared" si="8"/>
        <v>133:54</v>
      </c>
      <c r="O296" s="59" t="s">
        <v>626</v>
      </c>
      <c r="P296" s="58"/>
      <c r="Q296" s="191"/>
    </row>
    <row r="297" spans="1:17" ht="26.25" hidden="1" thickBot="1">
      <c r="A297" s="86" t="s">
        <v>786</v>
      </c>
      <c r="B297" s="94"/>
      <c r="C297" s="83"/>
      <c r="D297" s="84"/>
      <c r="E297" s="84"/>
      <c r="F297" s="83"/>
      <c r="G297" s="83"/>
      <c r="H297" s="83"/>
      <c r="I297" s="83"/>
      <c r="J297" s="83"/>
      <c r="K297" s="93"/>
      <c r="L297" s="93"/>
      <c r="M297" s="93">
        <f t="shared" si="9"/>
        <v>8034</v>
      </c>
      <c r="N297" s="172" t="str">
        <f t="shared" si="8"/>
        <v>133:54</v>
      </c>
      <c r="O297" s="59" t="s">
        <v>626</v>
      </c>
      <c r="P297" s="58"/>
      <c r="Q297" s="191"/>
    </row>
    <row r="298" spans="1:17" ht="26.25" hidden="1" thickBot="1">
      <c r="A298" s="98" t="s">
        <v>787</v>
      </c>
      <c r="B298" s="94"/>
      <c r="C298" s="83"/>
      <c r="D298" s="84"/>
      <c r="E298" s="84"/>
      <c r="F298" s="83"/>
      <c r="G298" s="83"/>
      <c r="H298" s="83"/>
      <c r="I298" s="83"/>
      <c r="J298" s="83"/>
      <c r="K298" s="93"/>
      <c r="L298" s="93"/>
      <c r="M298" s="93">
        <f t="shared" si="9"/>
        <v>8034</v>
      </c>
      <c r="N298" s="172" t="str">
        <f t="shared" si="8"/>
        <v>133:54</v>
      </c>
      <c r="O298" s="59" t="s">
        <v>626</v>
      </c>
      <c r="P298" s="58"/>
      <c r="Q298" s="191"/>
    </row>
    <row r="299" spans="1:17" ht="26.25" hidden="1" thickBot="1">
      <c r="A299" s="86" t="s">
        <v>788</v>
      </c>
      <c r="B299" s="94"/>
      <c r="C299" s="83"/>
      <c r="D299" s="84"/>
      <c r="E299" s="84"/>
      <c r="F299" s="83"/>
      <c r="G299" s="83"/>
      <c r="H299" s="83"/>
      <c r="I299" s="83"/>
      <c r="J299" s="83"/>
      <c r="K299" s="93"/>
      <c r="L299" s="93"/>
      <c r="M299" s="93">
        <f t="shared" si="9"/>
        <v>8034</v>
      </c>
      <c r="N299" s="172" t="str">
        <f t="shared" si="8"/>
        <v>133:54</v>
      </c>
      <c r="O299" s="59" t="s">
        <v>626</v>
      </c>
      <c r="P299" s="58"/>
      <c r="Q299" s="191"/>
    </row>
    <row r="300" spans="1:17" ht="26.25" hidden="1" thickBot="1">
      <c r="A300" s="98" t="s">
        <v>789</v>
      </c>
      <c r="B300" s="94"/>
      <c r="C300" s="83"/>
      <c r="D300" s="84"/>
      <c r="E300" s="84"/>
      <c r="F300" s="83"/>
      <c r="G300" s="83"/>
      <c r="H300" s="83"/>
      <c r="I300" s="83"/>
      <c r="J300" s="83"/>
      <c r="K300" s="93"/>
      <c r="L300" s="93"/>
      <c r="M300" s="93">
        <f t="shared" si="9"/>
        <v>8034</v>
      </c>
      <c r="N300" s="172" t="str">
        <f t="shared" si="8"/>
        <v>133:54</v>
      </c>
      <c r="O300" s="59" t="s">
        <v>626</v>
      </c>
      <c r="P300" s="58"/>
      <c r="Q300" s="191"/>
    </row>
    <row r="301" spans="1:17" ht="26.25" hidden="1" thickBot="1">
      <c r="A301" s="86" t="s">
        <v>790</v>
      </c>
      <c r="B301" s="94"/>
      <c r="C301" s="83"/>
      <c r="D301" s="84"/>
      <c r="E301" s="84"/>
      <c r="F301" s="83"/>
      <c r="G301" s="83"/>
      <c r="H301" s="83"/>
      <c r="I301" s="83"/>
      <c r="J301" s="83"/>
      <c r="K301" s="93"/>
      <c r="L301" s="93"/>
      <c r="M301" s="93">
        <f t="shared" si="9"/>
        <v>8034</v>
      </c>
      <c r="N301" s="172" t="str">
        <f t="shared" si="8"/>
        <v>133:54</v>
      </c>
      <c r="O301" s="59" t="s">
        <v>626</v>
      </c>
      <c r="P301" s="58"/>
      <c r="Q301" s="191"/>
    </row>
    <row r="302" spans="1:17" ht="26.25" hidden="1" thickBot="1">
      <c r="A302" s="98" t="s">
        <v>791</v>
      </c>
      <c r="B302" s="94"/>
      <c r="C302" s="83"/>
      <c r="D302" s="84"/>
      <c r="E302" s="84"/>
      <c r="F302" s="83"/>
      <c r="G302" s="83"/>
      <c r="H302" s="83"/>
      <c r="I302" s="83"/>
      <c r="J302" s="83"/>
      <c r="K302" s="93"/>
      <c r="L302" s="93"/>
      <c r="M302" s="93">
        <f t="shared" si="9"/>
        <v>8034</v>
      </c>
      <c r="N302" s="172" t="str">
        <f t="shared" si="8"/>
        <v>133:54</v>
      </c>
      <c r="O302" s="59" t="s">
        <v>626</v>
      </c>
      <c r="P302" s="58"/>
      <c r="Q302" s="191"/>
    </row>
    <row r="303" spans="1:17" ht="26.25" hidden="1" thickBot="1">
      <c r="A303" s="86" t="s">
        <v>792</v>
      </c>
      <c r="B303" s="94"/>
      <c r="C303" s="83"/>
      <c r="D303" s="84"/>
      <c r="E303" s="84"/>
      <c r="F303" s="83"/>
      <c r="G303" s="83"/>
      <c r="H303" s="83"/>
      <c r="I303" s="83"/>
      <c r="J303" s="83"/>
      <c r="K303" s="93"/>
      <c r="L303" s="93"/>
      <c r="M303" s="93">
        <f t="shared" si="9"/>
        <v>8034</v>
      </c>
      <c r="N303" s="172" t="str">
        <f t="shared" si="8"/>
        <v>133:54</v>
      </c>
      <c r="O303" s="59" t="s">
        <v>626</v>
      </c>
      <c r="P303" s="58"/>
      <c r="Q303" s="191"/>
    </row>
    <row r="304" spans="1:17" ht="26.25" hidden="1" thickBot="1">
      <c r="A304" s="98" t="s">
        <v>793</v>
      </c>
      <c r="B304" s="94"/>
      <c r="C304" s="83"/>
      <c r="D304" s="84"/>
      <c r="E304" s="84"/>
      <c r="F304" s="83"/>
      <c r="G304" s="83"/>
      <c r="H304" s="83"/>
      <c r="I304" s="83"/>
      <c r="J304" s="83"/>
      <c r="K304" s="93"/>
      <c r="L304" s="93"/>
      <c r="M304" s="93">
        <f t="shared" si="9"/>
        <v>8034</v>
      </c>
      <c r="N304" s="172" t="str">
        <f t="shared" si="8"/>
        <v>133:54</v>
      </c>
      <c r="O304" s="59" t="s">
        <v>626</v>
      </c>
      <c r="P304" s="58"/>
      <c r="Q304" s="191"/>
    </row>
    <row r="305" spans="1:17" ht="26.25" hidden="1" thickBot="1">
      <c r="A305" s="86" t="s">
        <v>794</v>
      </c>
      <c r="B305" s="94"/>
      <c r="C305" s="83"/>
      <c r="D305" s="84"/>
      <c r="E305" s="84"/>
      <c r="F305" s="83"/>
      <c r="G305" s="83"/>
      <c r="H305" s="83"/>
      <c r="I305" s="83"/>
      <c r="J305" s="83"/>
      <c r="K305" s="93"/>
      <c r="L305" s="93"/>
      <c r="M305" s="93">
        <f t="shared" si="9"/>
        <v>8034</v>
      </c>
      <c r="N305" s="172" t="str">
        <f t="shared" si="8"/>
        <v>133:54</v>
      </c>
      <c r="O305" s="59" t="s">
        <v>626</v>
      </c>
      <c r="P305" s="58"/>
      <c r="Q305" s="191"/>
    </row>
    <row r="306" spans="1:17" ht="26.25" hidden="1" thickBot="1">
      <c r="A306" s="98" t="s">
        <v>795</v>
      </c>
      <c r="B306" s="94"/>
      <c r="C306" s="83"/>
      <c r="D306" s="84"/>
      <c r="E306" s="84"/>
      <c r="F306" s="83"/>
      <c r="G306" s="83"/>
      <c r="H306" s="83"/>
      <c r="I306" s="83"/>
      <c r="J306" s="83"/>
      <c r="K306" s="93"/>
      <c r="L306" s="93"/>
      <c r="M306" s="93">
        <f t="shared" si="9"/>
        <v>8034</v>
      </c>
      <c r="N306" s="172" t="str">
        <f t="shared" si="8"/>
        <v>133:54</v>
      </c>
      <c r="O306" s="59" t="s">
        <v>626</v>
      </c>
      <c r="P306" s="58"/>
      <c r="Q306" s="191"/>
    </row>
    <row r="307" spans="1:17" ht="26.25" hidden="1" thickBot="1">
      <c r="A307" s="86" t="s">
        <v>796</v>
      </c>
      <c r="B307" s="94"/>
      <c r="C307" s="83"/>
      <c r="D307" s="84"/>
      <c r="E307" s="84"/>
      <c r="F307" s="83"/>
      <c r="G307" s="83"/>
      <c r="H307" s="83"/>
      <c r="I307" s="83"/>
      <c r="J307" s="83"/>
      <c r="K307" s="93"/>
      <c r="L307" s="93"/>
      <c r="M307" s="93">
        <f t="shared" si="9"/>
        <v>8034</v>
      </c>
      <c r="N307" s="172" t="str">
        <f t="shared" si="8"/>
        <v>133:54</v>
      </c>
      <c r="O307" s="59" t="s">
        <v>626</v>
      </c>
      <c r="P307" s="58"/>
      <c r="Q307" s="191"/>
    </row>
    <row r="308" spans="1:17" ht="26.25" hidden="1" thickBot="1">
      <c r="A308" s="98" t="s">
        <v>797</v>
      </c>
      <c r="B308" s="94"/>
      <c r="C308" s="83"/>
      <c r="D308" s="84"/>
      <c r="E308" s="84"/>
      <c r="F308" s="83"/>
      <c r="G308" s="83"/>
      <c r="H308" s="83"/>
      <c r="I308" s="83"/>
      <c r="J308" s="83"/>
      <c r="K308" s="93"/>
      <c r="L308" s="93"/>
      <c r="M308" s="93">
        <f t="shared" si="9"/>
        <v>8034</v>
      </c>
      <c r="N308" s="172" t="str">
        <f t="shared" si="8"/>
        <v>133:54</v>
      </c>
      <c r="O308" s="59" t="s">
        <v>626</v>
      </c>
      <c r="P308" s="58"/>
      <c r="Q308" s="191"/>
    </row>
    <row r="309" spans="1:17" ht="26.25" hidden="1" thickBot="1">
      <c r="A309" s="86" t="s">
        <v>798</v>
      </c>
      <c r="B309" s="94"/>
      <c r="C309" s="83"/>
      <c r="D309" s="84"/>
      <c r="E309" s="84"/>
      <c r="F309" s="83"/>
      <c r="G309" s="83"/>
      <c r="H309" s="83"/>
      <c r="I309" s="83"/>
      <c r="J309" s="83"/>
      <c r="K309" s="93"/>
      <c r="L309" s="93"/>
      <c r="M309" s="93">
        <f t="shared" si="9"/>
        <v>8034</v>
      </c>
      <c r="N309" s="172" t="str">
        <f t="shared" si="8"/>
        <v>133:54</v>
      </c>
      <c r="O309" s="59" t="s">
        <v>626</v>
      </c>
      <c r="P309" s="58"/>
      <c r="Q309" s="191"/>
    </row>
    <row r="310" spans="1:17" ht="26.25" hidden="1" thickBot="1">
      <c r="A310" s="98" t="s">
        <v>799</v>
      </c>
      <c r="B310" s="94"/>
      <c r="C310" s="83"/>
      <c r="D310" s="84"/>
      <c r="E310" s="84"/>
      <c r="F310" s="83"/>
      <c r="G310" s="83"/>
      <c r="H310" s="83"/>
      <c r="I310" s="83"/>
      <c r="J310" s="83"/>
      <c r="K310" s="93"/>
      <c r="L310" s="93"/>
      <c r="M310" s="93">
        <f t="shared" si="9"/>
        <v>8034</v>
      </c>
      <c r="N310" s="172" t="str">
        <f t="shared" si="8"/>
        <v>133:54</v>
      </c>
      <c r="O310" s="59" t="s">
        <v>626</v>
      </c>
      <c r="P310" s="58"/>
      <c r="Q310" s="191"/>
    </row>
    <row r="311" spans="1:17" ht="26.25" hidden="1" thickBot="1">
      <c r="A311" s="86" t="s">
        <v>800</v>
      </c>
      <c r="B311" s="94"/>
      <c r="C311" s="83"/>
      <c r="D311" s="84"/>
      <c r="E311" s="84"/>
      <c r="F311" s="83"/>
      <c r="G311" s="83"/>
      <c r="H311" s="83"/>
      <c r="I311" s="83"/>
      <c r="J311" s="83"/>
      <c r="K311" s="93"/>
      <c r="L311" s="93"/>
      <c r="M311" s="93">
        <f t="shared" si="9"/>
        <v>8034</v>
      </c>
      <c r="N311" s="172" t="str">
        <f t="shared" si="8"/>
        <v>133:54</v>
      </c>
      <c r="O311" s="59" t="s">
        <v>626</v>
      </c>
      <c r="P311" s="58"/>
      <c r="Q311" s="191"/>
    </row>
    <row r="312" spans="1:17" ht="26.25" hidden="1" thickBot="1">
      <c r="A312" s="98" t="s">
        <v>801</v>
      </c>
      <c r="B312" s="94"/>
      <c r="C312" s="83"/>
      <c r="D312" s="84"/>
      <c r="E312" s="84"/>
      <c r="F312" s="83"/>
      <c r="G312" s="83"/>
      <c r="H312" s="83"/>
      <c r="I312" s="83"/>
      <c r="J312" s="83"/>
      <c r="K312" s="93"/>
      <c r="L312" s="93"/>
      <c r="M312" s="93">
        <f t="shared" si="9"/>
        <v>8034</v>
      </c>
      <c r="N312" s="172" t="str">
        <f t="shared" si="8"/>
        <v>133:54</v>
      </c>
      <c r="O312" s="59" t="s">
        <v>626</v>
      </c>
      <c r="P312" s="58"/>
      <c r="Q312" s="191"/>
    </row>
    <row r="313" spans="1:17" ht="26.25" hidden="1" thickBot="1">
      <c r="A313" s="86" t="s">
        <v>802</v>
      </c>
      <c r="B313" s="94"/>
      <c r="C313" s="83"/>
      <c r="D313" s="84"/>
      <c r="E313" s="84"/>
      <c r="F313" s="83"/>
      <c r="G313" s="83"/>
      <c r="H313" s="83"/>
      <c r="I313" s="83"/>
      <c r="J313" s="83"/>
      <c r="K313" s="93"/>
      <c r="L313" s="93"/>
      <c r="M313" s="93">
        <f t="shared" si="9"/>
        <v>8034</v>
      </c>
      <c r="N313" s="172" t="str">
        <f t="shared" si="8"/>
        <v>133:54</v>
      </c>
      <c r="O313" s="59" t="s">
        <v>626</v>
      </c>
      <c r="P313" s="58"/>
      <c r="Q313" s="191"/>
    </row>
    <row r="314" spans="1:17" ht="26.25" hidden="1" thickBot="1">
      <c r="A314" s="98" t="s">
        <v>803</v>
      </c>
      <c r="B314" s="94"/>
      <c r="C314" s="83"/>
      <c r="D314" s="84"/>
      <c r="E314" s="84"/>
      <c r="F314" s="83"/>
      <c r="G314" s="83"/>
      <c r="H314" s="83"/>
      <c r="I314" s="83"/>
      <c r="J314" s="83"/>
      <c r="K314" s="93"/>
      <c r="L314" s="93"/>
      <c r="M314" s="93">
        <f t="shared" si="9"/>
        <v>8034</v>
      </c>
      <c r="N314" s="172" t="str">
        <f t="shared" si="8"/>
        <v>133:54</v>
      </c>
      <c r="O314" s="59" t="s">
        <v>626</v>
      </c>
      <c r="P314" s="58"/>
      <c r="Q314" s="191"/>
    </row>
    <row r="315" spans="1:17" ht="26.25" hidden="1" thickBot="1">
      <c r="A315" s="86" t="s">
        <v>804</v>
      </c>
      <c r="B315" s="94"/>
      <c r="C315" s="83"/>
      <c r="D315" s="84"/>
      <c r="E315" s="84"/>
      <c r="F315" s="83"/>
      <c r="G315" s="83"/>
      <c r="H315" s="83"/>
      <c r="I315" s="83"/>
      <c r="J315" s="83"/>
      <c r="K315" s="93"/>
      <c r="L315" s="93"/>
      <c r="M315" s="93">
        <f t="shared" si="9"/>
        <v>8034</v>
      </c>
      <c r="N315" s="172" t="str">
        <f t="shared" si="8"/>
        <v>133:54</v>
      </c>
      <c r="O315" s="59" t="s">
        <v>626</v>
      </c>
      <c r="P315" s="58"/>
      <c r="Q315" s="191"/>
    </row>
    <row r="316" spans="1:17" ht="26.25" hidden="1" thickBot="1">
      <c r="A316" s="98" t="s">
        <v>805</v>
      </c>
      <c r="B316" s="94"/>
      <c r="C316" s="83"/>
      <c r="D316" s="84"/>
      <c r="E316" s="84"/>
      <c r="F316" s="83"/>
      <c r="G316" s="83"/>
      <c r="H316" s="83"/>
      <c r="I316" s="83"/>
      <c r="J316" s="83"/>
      <c r="K316" s="93"/>
      <c r="L316" s="93"/>
      <c r="M316" s="93">
        <f t="shared" si="9"/>
        <v>8034</v>
      </c>
      <c r="N316" s="172" t="str">
        <f t="shared" si="8"/>
        <v>133:54</v>
      </c>
      <c r="O316" s="59" t="s">
        <v>626</v>
      </c>
      <c r="P316" s="58"/>
      <c r="Q316" s="191"/>
    </row>
    <row r="317" spans="1:17" ht="26.25" hidden="1" thickBot="1">
      <c r="A317" s="86" t="s">
        <v>806</v>
      </c>
      <c r="B317" s="94"/>
      <c r="C317" s="83"/>
      <c r="D317" s="84"/>
      <c r="E317" s="84"/>
      <c r="F317" s="83"/>
      <c r="G317" s="83"/>
      <c r="H317" s="83"/>
      <c r="I317" s="83"/>
      <c r="J317" s="83"/>
      <c r="K317" s="93"/>
      <c r="L317" s="93"/>
      <c r="M317" s="93">
        <f t="shared" si="9"/>
        <v>8034</v>
      </c>
      <c r="N317" s="172" t="str">
        <f t="shared" si="8"/>
        <v>133:54</v>
      </c>
      <c r="O317" s="59" t="s">
        <v>626</v>
      </c>
      <c r="P317" s="58"/>
      <c r="Q317" s="191"/>
    </row>
    <row r="318" spans="1:17" ht="26.25" hidden="1" thickBot="1">
      <c r="A318" s="98" t="s">
        <v>807</v>
      </c>
      <c r="B318" s="94"/>
      <c r="C318" s="83"/>
      <c r="D318" s="84"/>
      <c r="E318" s="84"/>
      <c r="F318" s="83"/>
      <c r="G318" s="83"/>
      <c r="H318" s="83"/>
      <c r="I318" s="83"/>
      <c r="J318" s="83"/>
      <c r="K318" s="93"/>
      <c r="L318" s="93"/>
      <c r="M318" s="93">
        <f t="shared" si="9"/>
        <v>8034</v>
      </c>
      <c r="N318" s="172" t="str">
        <f t="shared" si="8"/>
        <v>133:54</v>
      </c>
      <c r="O318" s="59" t="s">
        <v>626</v>
      </c>
      <c r="P318" s="58"/>
      <c r="Q318" s="191"/>
    </row>
    <row r="319" spans="1:17" ht="26.25" hidden="1" thickBot="1">
      <c r="A319" s="86" t="s">
        <v>808</v>
      </c>
      <c r="B319" s="94"/>
      <c r="C319" s="83"/>
      <c r="D319" s="84"/>
      <c r="E319" s="84"/>
      <c r="F319" s="83"/>
      <c r="G319" s="83"/>
      <c r="H319" s="83"/>
      <c r="I319" s="83"/>
      <c r="J319" s="83"/>
      <c r="K319" s="93"/>
      <c r="L319" s="93"/>
      <c r="M319" s="93">
        <f t="shared" si="9"/>
        <v>8034</v>
      </c>
      <c r="N319" s="172" t="str">
        <f t="shared" si="8"/>
        <v>133:54</v>
      </c>
      <c r="O319" s="59" t="s">
        <v>626</v>
      </c>
      <c r="P319" s="58"/>
      <c r="Q319" s="191"/>
    </row>
    <row r="320" spans="1:17" ht="26.25" hidden="1" thickBot="1">
      <c r="A320" s="98" t="s">
        <v>809</v>
      </c>
      <c r="B320" s="94"/>
      <c r="C320" s="83"/>
      <c r="D320" s="84"/>
      <c r="E320" s="84"/>
      <c r="F320" s="83"/>
      <c r="G320" s="83"/>
      <c r="H320" s="83"/>
      <c r="I320" s="83"/>
      <c r="J320" s="83"/>
      <c r="K320" s="93"/>
      <c r="L320" s="93"/>
      <c r="M320" s="93">
        <f t="shared" si="9"/>
        <v>8034</v>
      </c>
      <c r="N320" s="172" t="str">
        <f t="shared" si="8"/>
        <v>133:54</v>
      </c>
      <c r="O320" s="59" t="s">
        <v>626</v>
      </c>
      <c r="P320" s="58"/>
      <c r="Q320" s="191"/>
    </row>
    <row r="321" spans="1:17" ht="15.75" hidden="1" thickBot="1">
      <c r="A321" s="86" t="s">
        <v>810</v>
      </c>
      <c r="B321" s="94"/>
      <c r="C321" s="83"/>
      <c r="D321" s="84"/>
      <c r="E321" s="84"/>
      <c r="F321" s="83"/>
      <c r="G321" s="83"/>
      <c r="H321" s="83"/>
      <c r="I321" s="83"/>
      <c r="J321" s="83"/>
      <c r="K321" s="93"/>
      <c r="L321" s="93"/>
      <c r="M321" s="93">
        <f t="shared" si="9"/>
        <v>8034</v>
      </c>
      <c r="N321" s="172" t="str">
        <f t="shared" si="8"/>
        <v>133:54</v>
      </c>
      <c r="O321" s="58"/>
      <c r="P321" s="58"/>
      <c r="Q321" s="190"/>
    </row>
    <row r="322" spans="1:17" ht="15.75" hidden="1" thickBot="1">
      <c r="A322" s="99"/>
      <c r="B322" s="94"/>
      <c r="C322" s="83"/>
      <c r="D322" s="84"/>
      <c r="E322" s="84"/>
      <c r="F322" s="83"/>
      <c r="G322" s="83"/>
      <c r="H322" s="83"/>
      <c r="I322" s="83"/>
      <c r="J322" s="83"/>
      <c r="K322" s="93"/>
      <c r="L322" s="93"/>
      <c r="M322" s="93">
        <f t="shared" si="9"/>
        <v>8034</v>
      </c>
      <c r="N322" s="172" t="str">
        <f t="shared" si="8"/>
        <v>133:54</v>
      </c>
      <c r="O322" s="58"/>
      <c r="P322" s="58"/>
      <c r="Q322" s="190"/>
    </row>
    <row r="323" spans="1:17">
      <c r="N323" s="167"/>
      <c r="O323" s="54"/>
    </row>
    <row r="324" spans="1:17">
      <c r="N324" s="167"/>
      <c r="O324" s="54"/>
    </row>
    <row r="325" spans="1:17">
      <c r="N325" s="167"/>
      <c r="O325" s="54"/>
    </row>
    <row r="326" spans="1:17">
      <c r="N326" s="167"/>
      <c r="O326" s="54"/>
    </row>
    <row r="327" spans="1:17">
      <c r="N327" s="167"/>
      <c r="O327" s="54"/>
    </row>
    <row r="328" spans="1:17">
      <c r="N328" s="167"/>
      <c r="O328" s="54"/>
    </row>
    <row r="329" spans="1:17">
      <c r="N329" s="167"/>
      <c r="O329" s="54"/>
    </row>
    <row r="330" spans="1:17">
      <c r="N330" s="167"/>
      <c r="O330" s="54"/>
    </row>
    <row r="331" spans="1:17">
      <c r="N331" s="167"/>
      <c r="O331" s="54"/>
    </row>
    <row r="332" spans="1:17">
      <c r="N332" s="167"/>
      <c r="O332" s="54"/>
    </row>
    <row r="333" spans="1:17">
      <c r="N333" s="167"/>
      <c r="O333" s="54"/>
    </row>
    <row r="334" spans="1:17">
      <c r="N334" s="167"/>
      <c r="O334" s="54"/>
    </row>
    <row r="335" spans="1:17">
      <c r="N335" s="167"/>
      <c r="O335" s="54"/>
    </row>
    <row r="336" spans="1:17">
      <c r="N336" s="167"/>
      <c r="O336" s="54"/>
    </row>
    <row r="337" spans="14:15">
      <c r="N337" s="167"/>
      <c r="O337" s="54"/>
    </row>
    <row r="338" spans="14:15">
      <c r="N338" s="167"/>
      <c r="O338" s="54"/>
    </row>
    <row r="339" spans="14:15">
      <c r="N339" s="167"/>
      <c r="O339" s="54"/>
    </row>
    <row r="340" spans="14:15">
      <c r="N340" s="167"/>
      <c r="O340" s="54"/>
    </row>
    <row r="341" spans="14:15">
      <c r="N341" s="167"/>
      <c r="O341" s="54"/>
    </row>
    <row r="342" spans="14:15">
      <c r="N342" s="167"/>
      <c r="O342" s="54"/>
    </row>
    <row r="343" spans="14:15">
      <c r="N343" s="167"/>
      <c r="O343" s="54"/>
    </row>
    <row r="344" spans="14:15">
      <c r="N344" s="167"/>
      <c r="O344" s="54"/>
    </row>
    <row r="345" spans="14:15">
      <c r="N345" s="167"/>
      <c r="O345" s="54"/>
    </row>
    <row r="346" spans="14:15">
      <c r="N346" s="167"/>
      <c r="O346" s="54"/>
    </row>
    <row r="347" spans="14:15">
      <c r="N347" s="167"/>
      <c r="O347" s="54"/>
    </row>
    <row r="348" spans="14:15">
      <c r="N348" s="167"/>
      <c r="O348" s="54"/>
    </row>
    <row r="349" spans="14:15">
      <c r="N349" s="167"/>
      <c r="O349" s="54"/>
    </row>
    <row r="350" spans="14:15">
      <c r="N350" s="167"/>
      <c r="O350" s="54"/>
    </row>
    <row r="351" spans="14:15">
      <c r="N351" s="167"/>
      <c r="O351" s="54"/>
    </row>
    <row r="352" spans="14:15">
      <c r="N352" s="167"/>
      <c r="O352" s="54"/>
    </row>
    <row r="353" spans="14:15">
      <c r="N353" s="167"/>
      <c r="O353" s="54"/>
    </row>
    <row r="354" spans="14:15">
      <c r="N354" s="167"/>
      <c r="O354" s="54"/>
    </row>
    <row r="355" spans="14:15">
      <c r="N355" s="167"/>
      <c r="O355" s="54"/>
    </row>
    <row r="356" spans="14:15">
      <c r="N356" s="167"/>
      <c r="O356" s="54"/>
    </row>
    <row r="357" spans="14:15">
      <c r="N357" s="167"/>
      <c r="O357" s="54"/>
    </row>
    <row r="358" spans="14:15">
      <c r="N358" s="167"/>
      <c r="O358" s="54"/>
    </row>
    <row r="359" spans="14:15">
      <c r="N359" s="167"/>
      <c r="O359" s="54"/>
    </row>
    <row r="360" spans="14:15">
      <c r="N360" s="167"/>
      <c r="O360" s="54"/>
    </row>
    <row r="361" spans="14:15">
      <c r="N361" s="167"/>
      <c r="O361" s="54"/>
    </row>
    <row r="362" spans="14:15">
      <c r="N362" s="167"/>
      <c r="O362" s="54"/>
    </row>
    <row r="363" spans="14:15">
      <c r="N363" s="167"/>
      <c r="O363" s="54"/>
    </row>
    <row r="364" spans="14:15">
      <c r="N364" s="167"/>
      <c r="O364" s="54"/>
    </row>
    <row r="365" spans="14:15">
      <c r="N365" s="167"/>
      <c r="O365" s="54"/>
    </row>
    <row r="366" spans="14:15">
      <c r="N366" s="167"/>
      <c r="O366" s="54"/>
    </row>
    <row r="367" spans="14:15">
      <c r="N367" s="167"/>
      <c r="O367" s="54"/>
    </row>
    <row r="368" spans="14:15">
      <c r="N368" s="167"/>
      <c r="O368" s="54"/>
    </row>
    <row r="369" spans="14:15">
      <c r="N369" s="167"/>
      <c r="O369" s="54"/>
    </row>
    <row r="370" spans="14:15">
      <c r="N370" s="167"/>
      <c r="O370" s="54"/>
    </row>
    <row r="371" spans="14:15">
      <c r="N371" s="167"/>
      <c r="O371" s="54"/>
    </row>
    <row r="372" spans="14:15">
      <c r="N372" s="167"/>
      <c r="O372" s="54"/>
    </row>
    <row r="373" spans="14:15">
      <c r="N373" s="167"/>
      <c r="O373" s="54"/>
    </row>
    <row r="374" spans="14:15">
      <c r="N374" s="167"/>
      <c r="O374" s="54"/>
    </row>
    <row r="375" spans="14:15">
      <c r="N375" s="167"/>
      <c r="O375" s="54"/>
    </row>
    <row r="376" spans="14:15">
      <c r="N376" s="167"/>
      <c r="O376" s="54"/>
    </row>
    <row r="377" spans="14:15">
      <c r="N377" s="167"/>
      <c r="O377" s="54"/>
    </row>
    <row r="378" spans="14:15">
      <c r="N378" s="167"/>
      <c r="O378" s="54"/>
    </row>
    <row r="379" spans="14:15">
      <c r="N379" s="167"/>
      <c r="O379" s="54"/>
    </row>
    <row r="380" spans="14:15">
      <c r="N380" s="167"/>
      <c r="O380" s="54"/>
    </row>
    <row r="381" spans="14:15">
      <c r="N381" s="167"/>
      <c r="O381" s="54"/>
    </row>
    <row r="382" spans="14:15">
      <c r="N382" s="167"/>
      <c r="O382" s="54"/>
    </row>
    <row r="383" spans="14:15">
      <c r="N383" s="167"/>
      <c r="O383" s="54"/>
    </row>
    <row r="384" spans="14:15">
      <c r="N384" s="167"/>
      <c r="O384" s="54"/>
    </row>
    <row r="385" spans="1:15">
      <c r="N385" s="167"/>
      <c r="O385" s="54"/>
    </row>
    <row r="386" spans="1:15">
      <c r="N386" s="167"/>
      <c r="O386" s="54"/>
    </row>
    <row r="387" spans="1:15">
      <c r="N387" s="167"/>
      <c r="O387" s="54"/>
    </row>
    <row r="388" spans="1:15">
      <c r="N388" s="167"/>
      <c r="O388" s="54"/>
    </row>
    <row r="389" spans="1:15">
      <c r="A389" s="66"/>
      <c r="B389" s="55"/>
      <c r="C389" s="65"/>
      <c r="D389" s="54"/>
      <c r="E389" s="54"/>
      <c r="F389" s="54"/>
      <c r="G389" s="54"/>
      <c r="H389" s="54"/>
      <c r="I389" s="54"/>
      <c r="J389" s="54"/>
      <c r="K389" s="167"/>
      <c r="M389" s="167"/>
      <c r="N389" s="167"/>
      <c r="O389" s="54"/>
    </row>
    <row r="390" spans="1:15">
      <c r="A390" s="66"/>
      <c r="B390" s="55"/>
      <c r="C390" s="65"/>
      <c r="D390" s="54"/>
      <c r="E390" s="54"/>
      <c r="F390" s="54"/>
      <c r="G390" s="54"/>
      <c r="H390" s="54"/>
      <c r="I390" s="54"/>
      <c r="J390" s="54"/>
      <c r="K390" s="167"/>
      <c r="M390" s="167"/>
      <c r="N390" s="167"/>
      <c r="O390" s="54"/>
    </row>
    <row r="391" spans="1:15">
      <c r="A391" s="66"/>
      <c r="B391" s="55"/>
      <c r="C391" s="65"/>
      <c r="D391" s="54"/>
      <c r="E391" s="54"/>
      <c r="F391" s="54"/>
      <c r="G391" s="54"/>
      <c r="H391" s="54"/>
      <c r="I391" s="54"/>
      <c r="J391" s="54"/>
      <c r="K391" s="167"/>
      <c r="M391" s="167"/>
      <c r="N391" s="167"/>
      <c r="O391" s="54"/>
    </row>
    <row r="392" spans="1:15">
      <c r="A392" s="66"/>
      <c r="B392" s="55"/>
      <c r="C392" s="65"/>
      <c r="D392" s="54"/>
      <c r="E392" s="54"/>
      <c r="F392" s="54"/>
      <c r="G392" s="54"/>
      <c r="H392" s="54"/>
      <c r="I392" s="54"/>
      <c r="J392" s="54"/>
      <c r="K392" s="167"/>
      <c r="M392" s="167"/>
      <c r="N392" s="167"/>
      <c r="O392" s="54"/>
    </row>
    <row r="393" spans="1:15">
      <c r="A393" s="66"/>
      <c r="B393" s="55"/>
      <c r="C393" s="65"/>
      <c r="D393" s="54"/>
      <c r="E393" s="54"/>
      <c r="F393" s="54"/>
      <c r="G393" s="54"/>
      <c r="H393" s="54"/>
      <c r="I393" s="54"/>
      <c r="J393" s="54"/>
      <c r="K393" s="167"/>
      <c r="M393" s="167"/>
      <c r="N393" s="167"/>
      <c r="O393" s="54"/>
    </row>
    <row r="394" spans="1:15">
      <c r="A394" s="66"/>
      <c r="B394" s="55"/>
      <c r="C394" s="65"/>
      <c r="D394" s="54"/>
      <c r="E394" s="54"/>
      <c r="F394" s="54"/>
      <c r="G394" s="54"/>
      <c r="H394" s="54"/>
      <c r="I394" s="54"/>
      <c r="J394" s="54"/>
      <c r="K394" s="167"/>
      <c r="M394" s="167"/>
      <c r="N394" s="167"/>
      <c r="O394" s="54"/>
    </row>
    <row r="395" spans="1:15">
      <c r="A395" s="66"/>
      <c r="B395" s="55"/>
      <c r="C395" s="65"/>
      <c r="D395" s="54"/>
      <c r="E395" s="54"/>
      <c r="F395" s="54"/>
      <c r="G395" s="54"/>
      <c r="H395" s="54"/>
      <c r="I395" s="54"/>
      <c r="J395" s="54"/>
      <c r="K395" s="167"/>
      <c r="M395" s="167"/>
      <c r="N395" s="167"/>
      <c r="O395" s="54"/>
    </row>
    <row r="396" spans="1:15">
      <c r="A396" s="66"/>
      <c r="B396" s="55"/>
      <c r="C396" s="65"/>
      <c r="D396" s="54"/>
      <c r="E396" s="54"/>
      <c r="F396" s="54"/>
      <c r="G396" s="54"/>
      <c r="H396" s="54"/>
      <c r="I396" s="54"/>
      <c r="J396" s="54"/>
      <c r="K396" s="167"/>
      <c r="M396" s="167"/>
      <c r="N396" s="167"/>
      <c r="O396" s="54"/>
    </row>
    <row r="397" spans="1:15">
      <c r="A397" s="66"/>
      <c r="B397" s="55"/>
      <c r="C397" s="65"/>
      <c r="D397" s="54"/>
      <c r="E397" s="54"/>
      <c r="F397" s="54"/>
      <c r="G397" s="54"/>
      <c r="H397" s="54"/>
      <c r="I397" s="54"/>
      <c r="J397" s="54"/>
      <c r="K397" s="167"/>
      <c r="M397" s="167"/>
      <c r="N397" s="167"/>
      <c r="O397" s="54"/>
    </row>
    <row r="398" spans="1:15">
      <c r="A398" s="66"/>
      <c r="B398" s="55"/>
      <c r="C398" s="65"/>
      <c r="D398" s="54"/>
      <c r="E398" s="54"/>
      <c r="F398" s="54"/>
      <c r="G398" s="54"/>
      <c r="H398" s="54"/>
      <c r="I398" s="54"/>
      <c r="J398" s="54"/>
      <c r="K398" s="167"/>
      <c r="M398" s="167"/>
      <c r="N398" s="167"/>
      <c r="O398" s="54"/>
    </row>
    <row r="399" spans="1:15">
      <c r="A399" s="66"/>
      <c r="B399" s="55"/>
      <c r="C399" s="65"/>
      <c r="D399" s="54"/>
      <c r="E399" s="54"/>
      <c r="F399" s="54"/>
      <c r="G399" s="54"/>
      <c r="H399" s="54"/>
      <c r="I399" s="54"/>
      <c r="J399" s="54"/>
      <c r="K399" s="167"/>
      <c r="M399" s="167"/>
      <c r="N399" s="167"/>
      <c r="O399" s="54"/>
    </row>
    <row r="400" spans="1:15">
      <c r="A400" s="66"/>
      <c r="B400" s="55"/>
      <c r="C400" s="65"/>
      <c r="D400" s="54"/>
      <c r="E400" s="54"/>
      <c r="F400" s="54"/>
      <c r="G400" s="54"/>
      <c r="H400" s="54"/>
      <c r="I400" s="54"/>
      <c r="J400" s="54"/>
      <c r="K400" s="167"/>
      <c r="M400" s="167"/>
      <c r="N400" s="167"/>
      <c r="O400" s="54"/>
    </row>
    <row r="401" spans="1:15">
      <c r="A401" s="66"/>
      <c r="B401" s="55"/>
      <c r="C401" s="65"/>
      <c r="D401" s="54"/>
      <c r="E401" s="54"/>
      <c r="F401" s="54"/>
      <c r="G401" s="54"/>
      <c r="H401" s="54"/>
      <c r="I401" s="54"/>
      <c r="J401" s="54"/>
      <c r="K401" s="167"/>
      <c r="M401" s="167"/>
      <c r="N401" s="167"/>
      <c r="O401" s="54"/>
    </row>
    <row r="402" spans="1:15">
      <c r="A402" s="66"/>
      <c r="B402" s="55"/>
      <c r="C402" s="65"/>
      <c r="D402" s="54"/>
      <c r="E402" s="54"/>
      <c r="F402" s="54"/>
      <c r="G402" s="54"/>
      <c r="H402" s="54"/>
      <c r="I402" s="54"/>
      <c r="J402" s="54"/>
      <c r="K402" s="167"/>
      <c r="M402" s="167"/>
      <c r="N402" s="167"/>
      <c r="O402" s="54"/>
    </row>
    <row r="403" spans="1:15">
      <c r="A403" s="66"/>
      <c r="B403" s="55"/>
      <c r="C403" s="65"/>
      <c r="D403" s="54"/>
      <c r="E403" s="54"/>
      <c r="F403" s="54"/>
      <c r="G403" s="54"/>
      <c r="H403" s="54"/>
      <c r="I403" s="54"/>
      <c r="J403" s="54"/>
      <c r="K403" s="167"/>
      <c r="M403" s="167"/>
      <c r="N403" s="167"/>
      <c r="O403" s="54"/>
    </row>
    <row r="404" spans="1:15">
      <c r="A404" s="66"/>
      <c r="B404" s="55"/>
      <c r="C404" s="65"/>
      <c r="D404" s="54"/>
      <c r="E404" s="54"/>
      <c r="F404" s="54"/>
      <c r="G404" s="54"/>
      <c r="H404" s="54"/>
      <c r="I404" s="54"/>
      <c r="J404" s="54"/>
      <c r="K404" s="167"/>
      <c r="M404" s="167"/>
      <c r="N404" s="167"/>
      <c r="O404" s="54"/>
    </row>
    <row r="405" spans="1:15">
      <c r="A405" s="66"/>
      <c r="B405" s="55"/>
      <c r="C405" s="65"/>
      <c r="D405" s="54"/>
      <c r="E405" s="54"/>
      <c r="F405" s="54"/>
      <c r="G405" s="54"/>
      <c r="H405" s="54"/>
      <c r="I405" s="54"/>
      <c r="J405" s="54"/>
      <c r="K405" s="167"/>
      <c r="M405" s="167"/>
      <c r="N405" s="167"/>
      <c r="O405" s="54"/>
    </row>
    <row r="406" spans="1:15">
      <c r="A406" s="66"/>
      <c r="B406" s="55"/>
      <c r="C406" s="65"/>
      <c r="D406" s="54"/>
      <c r="E406" s="54"/>
      <c r="F406" s="54"/>
      <c r="G406" s="54"/>
      <c r="H406" s="54"/>
      <c r="I406" s="54"/>
      <c r="J406" s="54"/>
      <c r="K406" s="167"/>
      <c r="M406" s="167"/>
      <c r="N406" s="167"/>
      <c r="O406" s="54"/>
    </row>
    <row r="407" spans="1:15">
      <c r="A407" s="66"/>
      <c r="B407" s="55"/>
      <c r="C407" s="65"/>
      <c r="D407" s="54"/>
      <c r="E407" s="54"/>
      <c r="F407" s="54"/>
      <c r="G407" s="54"/>
      <c r="H407" s="54"/>
      <c r="I407" s="54"/>
      <c r="J407" s="54"/>
      <c r="K407" s="167"/>
      <c r="M407" s="167"/>
      <c r="N407" s="167"/>
      <c r="O407" s="54"/>
    </row>
    <row r="408" spans="1:15">
      <c r="A408" s="66"/>
      <c r="B408" s="55"/>
      <c r="C408" s="65"/>
      <c r="D408" s="54"/>
      <c r="E408" s="54"/>
      <c r="F408" s="54"/>
      <c r="G408" s="54"/>
      <c r="H408" s="54"/>
      <c r="I408" s="54"/>
      <c r="J408" s="54"/>
      <c r="K408" s="167"/>
      <c r="M408" s="167"/>
      <c r="N408" s="167"/>
      <c r="O408" s="54"/>
    </row>
    <row r="409" spans="1:15">
      <c r="A409" s="66"/>
      <c r="B409" s="55"/>
      <c r="C409" s="65"/>
      <c r="D409" s="54"/>
      <c r="E409" s="54"/>
      <c r="F409" s="54"/>
      <c r="G409" s="54"/>
      <c r="H409" s="54"/>
      <c r="I409" s="54"/>
      <c r="J409" s="54"/>
      <c r="K409" s="167"/>
      <c r="M409" s="167"/>
      <c r="N409" s="167"/>
      <c r="O409" s="54"/>
    </row>
    <row r="410" spans="1:15">
      <c r="A410" s="66"/>
      <c r="B410" s="55"/>
      <c r="C410" s="65"/>
      <c r="D410" s="54"/>
      <c r="E410" s="54"/>
      <c r="F410" s="54"/>
      <c r="G410" s="54"/>
      <c r="H410" s="54"/>
      <c r="I410" s="54"/>
      <c r="J410" s="54"/>
      <c r="K410" s="167"/>
      <c r="M410" s="167"/>
      <c r="N410" s="167"/>
      <c r="O410" s="54"/>
    </row>
    <row r="411" spans="1:15">
      <c r="A411" s="66"/>
      <c r="B411" s="55"/>
      <c r="C411" s="65"/>
      <c r="D411" s="54"/>
      <c r="E411" s="54"/>
      <c r="F411" s="54"/>
      <c r="G411" s="54"/>
      <c r="H411" s="54"/>
      <c r="I411" s="54"/>
      <c r="J411" s="54"/>
      <c r="K411" s="167"/>
      <c r="M411" s="167"/>
      <c r="N411" s="167"/>
      <c r="O411" s="54"/>
    </row>
    <row r="412" spans="1:15">
      <c r="A412" s="66"/>
      <c r="B412" s="55"/>
      <c r="C412" s="65"/>
      <c r="D412" s="54"/>
      <c r="E412" s="54"/>
      <c r="F412" s="54"/>
      <c r="G412" s="54"/>
      <c r="H412" s="54"/>
      <c r="I412" s="54"/>
      <c r="J412" s="54"/>
      <c r="K412" s="167"/>
      <c r="M412" s="167"/>
      <c r="N412" s="167"/>
      <c r="O412" s="54"/>
    </row>
    <row r="413" spans="1:15">
      <c r="A413" s="66"/>
      <c r="B413" s="55"/>
      <c r="C413" s="65"/>
      <c r="D413" s="54"/>
      <c r="E413" s="54"/>
      <c r="F413" s="54"/>
      <c r="G413" s="54"/>
      <c r="H413" s="54"/>
      <c r="I413" s="54"/>
      <c r="J413" s="54"/>
      <c r="K413" s="167"/>
      <c r="M413" s="167"/>
      <c r="N413" s="167"/>
      <c r="O413" s="54"/>
    </row>
    <row r="414" spans="1:15">
      <c r="A414" s="66"/>
      <c r="B414" s="55"/>
      <c r="C414" s="65"/>
      <c r="D414" s="54"/>
      <c r="E414" s="54"/>
      <c r="F414" s="54"/>
      <c r="G414" s="54"/>
      <c r="H414" s="54"/>
      <c r="I414" s="54"/>
      <c r="J414" s="54"/>
      <c r="K414" s="167"/>
      <c r="M414" s="167"/>
      <c r="N414" s="167"/>
      <c r="O414" s="54"/>
    </row>
    <row r="415" spans="1:15">
      <c r="A415" s="66"/>
      <c r="B415" s="55"/>
      <c r="C415" s="65"/>
      <c r="D415" s="54"/>
      <c r="E415" s="54"/>
      <c r="F415" s="54"/>
      <c r="G415" s="54"/>
      <c r="H415" s="54"/>
      <c r="I415" s="54"/>
      <c r="J415" s="54"/>
      <c r="K415" s="167"/>
      <c r="M415" s="167"/>
      <c r="N415" s="167"/>
      <c r="O415" s="54"/>
    </row>
    <row r="416" spans="1:15">
      <c r="A416" s="66"/>
      <c r="B416" s="55"/>
      <c r="C416" s="65"/>
      <c r="D416" s="54"/>
      <c r="E416" s="54"/>
      <c r="F416" s="54"/>
      <c r="G416" s="54"/>
      <c r="H416" s="54"/>
      <c r="I416" s="54"/>
      <c r="J416" s="54"/>
      <c r="K416" s="167"/>
      <c r="M416" s="167"/>
      <c r="N416" s="167"/>
      <c r="O416" s="54"/>
    </row>
    <row r="417" spans="1:15">
      <c r="A417" s="66"/>
      <c r="B417" s="55"/>
      <c r="C417" s="65"/>
      <c r="D417" s="54"/>
      <c r="E417" s="54"/>
      <c r="F417" s="54"/>
      <c r="G417" s="54"/>
      <c r="H417" s="54"/>
      <c r="I417" s="54"/>
      <c r="J417" s="54"/>
      <c r="K417" s="167"/>
      <c r="M417" s="167"/>
      <c r="N417" s="167"/>
      <c r="O417" s="54"/>
    </row>
    <row r="418" spans="1:15">
      <c r="A418" s="66"/>
      <c r="B418" s="55"/>
      <c r="C418" s="65"/>
      <c r="D418" s="54"/>
      <c r="E418" s="54"/>
      <c r="F418" s="54"/>
      <c r="G418" s="54"/>
      <c r="H418" s="54"/>
      <c r="I418" s="54"/>
      <c r="J418" s="54"/>
      <c r="K418" s="167"/>
      <c r="M418" s="167"/>
      <c r="N418" s="167"/>
      <c r="O418" s="54"/>
    </row>
    <row r="419" spans="1:15">
      <c r="A419" s="66"/>
      <c r="B419" s="55"/>
      <c r="C419" s="65"/>
      <c r="D419" s="54"/>
      <c r="E419" s="54"/>
      <c r="F419" s="54"/>
      <c r="G419" s="54"/>
      <c r="H419" s="54"/>
      <c r="I419" s="54"/>
      <c r="J419" s="54"/>
      <c r="K419" s="167"/>
      <c r="M419" s="167"/>
      <c r="N419" s="167"/>
      <c r="O419" s="54"/>
    </row>
    <row r="420" spans="1:15">
      <c r="A420" s="66"/>
      <c r="B420" s="55"/>
      <c r="C420" s="65"/>
      <c r="D420" s="54"/>
      <c r="E420" s="54"/>
      <c r="F420" s="54"/>
      <c r="G420" s="54"/>
      <c r="H420" s="54"/>
      <c r="I420" s="54"/>
      <c r="J420" s="54"/>
      <c r="K420" s="167"/>
      <c r="M420" s="167"/>
      <c r="N420" s="167"/>
      <c r="O420" s="54"/>
    </row>
    <row r="421" spans="1:15">
      <c r="A421" s="66"/>
      <c r="B421" s="55"/>
      <c r="C421" s="65"/>
      <c r="D421" s="54"/>
      <c r="E421" s="54"/>
      <c r="F421" s="54"/>
      <c r="G421" s="54"/>
      <c r="H421" s="54"/>
      <c r="I421" s="54"/>
      <c r="J421" s="54"/>
      <c r="K421" s="167"/>
      <c r="M421" s="167"/>
      <c r="N421" s="167"/>
      <c r="O421" s="54"/>
    </row>
    <row r="422" spans="1:15">
      <c r="A422" s="66"/>
      <c r="B422" s="55"/>
      <c r="C422" s="65"/>
      <c r="D422" s="54"/>
      <c r="E422" s="54"/>
      <c r="F422" s="54"/>
      <c r="G422" s="54"/>
      <c r="H422" s="54"/>
      <c r="I422" s="54"/>
      <c r="J422" s="54"/>
      <c r="K422" s="167"/>
      <c r="M422" s="167"/>
      <c r="N422" s="167"/>
      <c r="O422" s="54"/>
    </row>
    <row r="423" spans="1:15">
      <c r="A423" s="66"/>
      <c r="B423" s="55"/>
      <c r="C423" s="65"/>
      <c r="D423" s="54"/>
      <c r="E423" s="54"/>
      <c r="F423" s="54"/>
      <c r="G423" s="54"/>
      <c r="H423" s="54"/>
      <c r="I423" s="54"/>
      <c r="J423" s="54"/>
      <c r="K423" s="167"/>
      <c r="M423" s="167"/>
      <c r="N423" s="167"/>
      <c r="O423" s="54"/>
    </row>
    <row r="424" spans="1:15">
      <c r="A424" s="66"/>
      <c r="B424" s="55"/>
      <c r="C424" s="65"/>
      <c r="D424" s="54"/>
      <c r="E424" s="54"/>
      <c r="F424" s="54"/>
      <c r="G424" s="54"/>
      <c r="H424" s="54"/>
      <c r="I424" s="54"/>
      <c r="J424" s="54"/>
      <c r="K424" s="167"/>
      <c r="M424" s="167"/>
      <c r="N424" s="167"/>
      <c r="O424" s="54"/>
    </row>
    <row r="425" spans="1:15">
      <c r="A425" s="66"/>
      <c r="B425" s="55"/>
      <c r="C425" s="65"/>
      <c r="D425" s="54"/>
      <c r="E425" s="54"/>
      <c r="F425" s="54"/>
      <c r="G425" s="54"/>
      <c r="H425" s="54"/>
      <c r="I425" s="54"/>
      <c r="J425" s="54"/>
      <c r="K425" s="167"/>
      <c r="M425" s="167"/>
      <c r="N425" s="167"/>
      <c r="O425" s="54"/>
    </row>
    <row r="426" spans="1:15">
      <c r="A426" s="66"/>
      <c r="B426" s="55"/>
      <c r="C426" s="65"/>
      <c r="D426" s="54"/>
      <c r="E426" s="54"/>
      <c r="F426" s="54"/>
      <c r="G426" s="54"/>
      <c r="H426" s="54"/>
      <c r="I426" s="54"/>
      <c r="J426" s="54"/>
      <c r="K426" s="167"/>
      <c r="M426" s="167"/>
      <c r="N426" s="167"/>
      <c r="O426" s="54"/>
    </row>
    <row r="427" spans="1:15">
      <c r="A427" s="66"/>
      <c r="B427" s="55"/>
      <c r="C427" s="65"/>
      <c r="D427" s="54"/>
      <c r="E427" s="54"/>
      <c r="F427" s="54"/>
      <c r="G427" s="54"/>
      <c r="H427" s="54"/>
      <c r="I427" s="54"/>
      <c r="J427" s="54"/>
      <c r="K427" s="167"/>
      <c r="M427" s="167"/>
      <c r="N427" s="167"/>
      <c r="O427" s="54"/>
    </row>
    <row r="428" spans="1:15">
      <c r="A428" s="66"/>
      <c r="B428" s="55"/>
      <c r="C428" s="65"/>
      <c r="D428" s="54"/>
      <c r="E428" s="54"/>
      <c r="F428" s="54"/>
      <c r="G428" s="54"/>
      <c r="H428" s="54"/>
      <c r="I428" s="54"/>
      <c r="J428" s="54"/>
      <c r="K428" s="167"/>
      <c r="M428" s="167"/>
      <c r="N428" s="167"/>
      <c r="O428" s="54"/>
    </row>
    <row r="429" spans="1:15">
      <c r="A429" s="66"/>
      <c r="B429" s="55"/>
      <c r="C429" s="65"/>
      <c r="D429" s="54"/>
      <c r="E429" s="54"/>
      <c r="F429" s="54"/>
      <c r="G429" s="54"/>
      <c r="H429" s="54"/>
      <c r="I429" s="54"/>
      <c r="J429" s="54"/>
      <c r="K429" s="167"/>
      <c r="M429" s="167"/>
      <c r="N429" s="167"/>
      <c r="O429" s="54"/>
    </row>
    <row r="430" spans="1:15">
      <c r="A430" s="66"/>
      <c r="B430" s="55"/>
      <c r="C430" s="65"/>
      <c r="D430" s="54"/>
      <c r="E430" s="54"/>
      <c r="F430" s="54"/>
      <c r="G430" s="54"/>
      <c r="H430" s="54"/>
      <c r="I430" s="54"/>
      <c r="J430" s="54"/>
      <c r="K430" s="167"/>
      <c r="M430" s="167"/>
      <c r="N430" s="167"/>
      <c r="O430" s="54"/>
    </row>
    <row r="431" spans="1:15">
      <c r="A431" s="66"/>
      <c r="B431" s="55"/>
      <c r="C431" s="65"/>
      <c r="D431" s="54"/>
      <c r="E431" s="54"/>
      <c r="F431" s="54"/>
      <c r="G431" s="54"/>
      <c r="H431" s="54"/>
      <c r="I431" s="54"/>
      <c r="J431" s="54"/>
      <c r="K431" s="167"/>
      <c r="M431" s="167"/>
      <c r="N431" s="167"/>
      <c r="O431" s="54"/>
    </row>
    <row r="432" spans="1:15">
      <c r="A432" s="66"/>
      <c r="B432" s="55"/>
      <c r="C432" s="65"/>
      <c r="D432" s="54"/>
      <c r="E432" s="54"/>
      <c r="F432" s="54"/>
      <c r="G432" s="54"/>
      <c r="H432" s="54"/>
      <c r="I432" s="54"/>
      <c r="J432" s="54"/>
      <c r="K432" s="167"/>
      <c r="M432" s="167"/>
      <c r="N432" s="167"/>
      <c r="O432" s="54"/>
    </row>
    <row r="433" spans="1:15">
      <c r="A433" s="66"/>
      <c r="B433" s="55"/>
      <c r="C433" s="65"/>
      <c r="D433" s="54"/>
      <c r="E433" s="54"/>
      <c r="F433" s="54"/>
      <c r="G433" s="54"/>
      <c r="H433" s="54"/>
      <c r="I433" s="54"/>
      <c r="J433" s="54"/>
      <c r="K433" s="167"/>
      <c r="M433" s="167"/>
      <c r="N433" s="167"/>
      <c r="O433" s="54"/>
    </row>
    <row r="434" spans="1:15">
      <c r="A434" s="66"/>
      <c r="B434" s="55"/>
      <c r="C434" s="65"/>
      <c r="D434" s="54"/>
      <c r="E434" s="54"/>
      <c r="F434" s="54"/>
      <c r="G434" s="54"/>
      <c r="H434" s="54"/>
      <c r="I434" s="54"/>
      <c r="J434" s="54"/>
      <c r="K434" s="167"/>
      <c r="M434" s="167"/>
      <c r="N434" s="167"/>
      <c r="O434" s="54"/>
    </row>
    <row r="435" spans="1:15">
      <c r="A435" s="66"/>
      <c r="B435" s="55"/>
      <c r="C435" s="65"/>
      <c r="D435" s="54"/>
      <c r="E435" s="54"/>
      <c r="F435" s="54"/>
      <c r="G435" s="54"/>
      <c r="H435" s="54"/>
      <c r="I435" s="54"/>
      <c r="J435" s="54"/>
      <c r="K435" s="167"/>
      <c r="M435" s="167"/>
      <c r="N435" s="167"/>
      <c r="O435" s="54"/>
    </row>
    <row r="436" spans="1:15">
      <c r="A436" s="66"/>
      <c r="B436" s="55"/>
      <c r="C436" s="65"/>
      <c r="D436" s="54"/>
      <c r="E436" s="54"/>
      <c r="F436" s="54"/>
      <c r="G436" s="54"/>
      <c r="H436" s="54"/>
      <c r="I436" s="54"/>
      <c r="J436" s="54"/>
      <c r="K436" s="167"/>
      <c r="M436" s="167"/>
      <c r="N436" s="167"/>
      <c r="O436" s="54"/>
    </row>
    <row r="437" spans="1:15">
      <c r="A437" s="66"/>
      <c r="B437" s="55"/>
      <c r="C437" s="65"/>
      <c r="D437" s="54"/>
      <c r="E437" s="54"/>
      <c r="F437" s="54"/>
      <c r="G437" s="54"/>
      <c r="H437" s="54"/>
      <c r="I437" s="54"/>
      <c r="J437" s="54"/>
      <c r="K437" s="167"/>
      <c r="M437" s="167"/>
      <c r="N437" s="167"/>
      <c r="O437" s="54"/>
    </row>
    <row r="438" spans="1:15">
      <c r="A438" s="66"/>
      <c r="B438" s="55"/>
      <c r="C438" s="65"/>
      <c r="D438" s="54"/>
      <c r="E438" s="54"/>
      <c r="F438" s="54"/>
      <c r="G438" s="54"/>
      <c r="H438" s="54"/>
      <c r="I438" s="54"/>
      <c r="J438" s="54"/>
      <c r="K438" s="167"/>
      <c r="M438" s="167"/>
      <c r="N438" s="167"/>
      <c r="O438" s="54"/>
    </row>
    <row r="439" spans="1:15">
      <c r="A439" s="66"/>
      <c r="B439" s="55"/>
      <c r="C439" s="65"/>
      <c r="D439" s="54"/>
      <c r="E439" s="54"/>
      <c r="F439" s="54"/>
      <c r="G439" s="54"/>
      <c r="H439" s="54"/>
      <c r="I439" s="54"/>
      <c r="J439" s="54"/>
      <c r="K439" s="167"/>
      <c r="M439" s="167"/>
      <c r="N439" s="167"/>
      <c r="O439" s="54"/>
    </row>
    <row r="440" spans="1:15">
      <c r="A440" s="66"/>
      <c r="B440" s="55"/>
      <c r="C440" s="65"/>
      <c r="D440" s="54"/>
      <c r="E440" s="54"/>
      <c r="F440" s="54"/>
      <c r="G440" s="54"/>
      <c r="H440" s="54"/>
      <c r="I440" s="54"/>
      <c r="J440" s="54"/>
      <c r="K440" s="167"/>
      <c r="M440" s="167"/>
      <c r="N440" s="167"/>
      <c r="O440" s="54"/>
    </row>
    <row r="441" spans="1:15">
      <c r="A441" s="66"/>
      <c r="B441" s="55"/>
      <c r="C441" s="65"/>
      <c r="D441" s="54"/>
      <c r="E441" s="54"/>
      <c r="F441" s="54"/>
      <c r="G441" s="54"/>
      <c r="H441" s="54"/>
      <c r="I441" s="54"/>
      <c r="J441" s="54"/>
      <c r="K441" s="167"/>
      <c r="M441" s="167"/>
      <c r="N441" s="167"/>
      <c r="O441" s="54"/>
    </row>
    <row r="442" spans="1:15">
      <c r="A442" s="66"/>
      <c r="B442" s="55"/>
      <c r="C442" s="65"/>
      <c r="D442" s="54"/>
      <c r="E442" s="54"/>
      <c r="F442" s="54"/>
      <c r="G442" s="54"/>
      <c r="H442" s="54"/>
      <c r="I442" s="54"/>
      <c r="J442" s="54"/>
      <c r="K442" s="167"/>
      <c r="M442" s="167"/>
      <c r="N442" s="167"/>
      <c r="O442" s="54"/>
    </row>
    <row r="443" spans="1:15">
      <c r="A443" s="66"/>
      <c r="B443" s="55"/>
      <c r="C443" s="65"/>
      <c r="D443" s="54"/>
      <c r="E443" s="54"/>
      <c r="F443" s="54"/>
      <c r="G443" s="54"/>
      <c r="H443" s="54"/>
      <c r="I443" s="54"/>
      <c r="J443" s="54"/>
      <c r="K443" s="167"/>
      <c r="M443" s="167"/>
      <c r="N443" s="167"/>
      <c r="O443" s="54"/>
    </row>
    <row r="444" spans="1:15">
      <c r="A444" s="66"/>
      <c r="B444" s="55"/>
      <c r="C444" s="65"/>
      <c r="D444" s="54"/>
      <c r="E444" s="54"/>
      <c r="F444" s="54"/>
      <c r="G444" s="54"/>
      <c r="H444" s="54"/>
      <c r="I444" s="54"/>
      <c r="J444" s="54"/>
      <c r="K444" s="167"/>
      <c r="M444" s="167"/>
      <c r="N444" s="167"/>
      <c r="O444" s="54"/>
    </row>
    <row r="445" spans="1:15">
      <c r="A445" s="66"/>
      <c r="B445" s="55"/>
      <c r="C445" s="65"/>
      <c r="D445" s="54"/>
      <c r="E445" s="54"/>
      <c r="F445" s="54"/>
      <c r="G445" s="54"/>
      <c r="H445" s="54"/>
      <c r="I445" s="54"/>
      <c r="J445" s="54"/>
      <c r="K445" s="167"/>
      <c r="M445" s="167"/>
      <c r="N445" s="167"/>
      <c r="O445" s="54"/>
    </row>
    <row r="446" spans="1:15">
      <c r="A446" s="66"/>
      <c r="B446" s="55"/>
      <c r="C446" s="65"/>
      <c r="D446" s="54"/>
      <c r="E446" s="54"/>
      <c r="F446" s="54"/>
      <c r="G446" s="54"/>
      <c r="H446" s="54"/>
      <c r="I446" s="54"/>
      <c r="J446" s="54"/>
      <c r="K446" s="167"/>
      <c r="M446" s="167"/>
      <c r="N446" s="167"/>
      <c r="O446" s="54"/>
    </row>
    <row r="447" spans="1:15">
      <c r="A447" s="66"/>
      <c r="B447" s="55"/>
      <c r="C447" s="65"/>
      <c r="D447" s="54"/>
      <c r="E447" s="54"/>
      <c r="F447" s="54"/>
      <c r="G447" s="54"/>
      <c r="H447" s="54"/>
      <c r="I447" s="54"/>
      <c r="J447" s="54"/>
      <c r="K447" s="167"/>
      <c r="M447" s="167"/>
      <c r="N447" s="167"/>
      <c r="O447" s="54"/>
    </row>
    <row r="448" spans="1:15">
      <c r="A448" s="66"/>
      <c r="B448" s="55"/>
      <c r="C448" s="65"/>
      <c r="D448" s="54"/>
      <c r="E448" s="54"/>
      <c r="F448" s="54"/>
      <c r="G448" s="54"/>
      <c r="H448" s="54"/>
      <c r="I448" s="54"/>
      <c r="J448" s="54"/>
      <c r="K448" s="167"/>
      <c r="M448" s="167"/>
      <c r="N448" s="167"/>
      <c r="O448" s="54"/>
    </row>
    <row r="449" spans="1:15">
      <c r="A449" s="66"/>
      <c r="B449" s="55"/>
      <c r="C449" s="65"/>
      <c r="D449" s="54"/>
      <c r="E449" s="54"/>
      <c r="F449" s="54"/>
      <c r="G449" s="54"/>
      <c r="H449" s="54"/>
      <c r="I449" s="54"/>
      <c r="J449" s="54"/>
      <c r="K449" s="167"/>
      <c r="M449" s="167"/>
      <c r="N449" s="167"/>
      <c r="O449" s="54"/>
    </row>
    <row r="450" spans="1:15">
      <c r="A450" s="66"/>
      <c r="B450" s="55"/>
      <c r="C450" s="65"/>
      <c r="D450" s="54"/>
      <c r="E450" s="54"/>
      <c r="F450" s="54"/>
      <c r="G450" s="54"/>
      <c r="H450" s="54"/>
      <c r="I450" s="54"/>
      <c r="J450" s="54"/>
      <c r="K450" s="167"/>
      <c r="M450" s="167"/>
      <c r="N450" s="167"/>
      <c r="O450" s="54"/>
    </row>
    <row r="451" spans="1:15">
      <c r="A451" s="66"/>
      <c r="B451" s="55"/>
      <c r="C451" s="65"/>
      <c r="D451" s="54"/>
      <c r="E451" s="54"/>
      <c r="F451" s="54"/>
      <c r="G451" s="54"/>
      <c r="H451" s="54"/>
      <c r="I451" s="54"/>
      <c r="J451" s="54"/>
      <c r="K451" s="167"/>
      <c r="M451" s="167"/>
      <c r="N451" s="167"/>
      <c r="O451" s="54"/>
    </row>
    <row r="452" spans="1:15">
      <c r="A452" s="66"/>
      <c r="B452" s="55"/>
      <c r="C452" s="65"/>
      <c r="D452" s="54"/>
      <c r="E452" s="54"/>
      <c r="F452" s="54"/>
      <c r="G452" s="54"/>
      <c r="H452" s="54"/>
      <c r="I452" s="54"/>
      <c r="J452" s="54"/>
      <c r="K452" s="167"/>
      <c r="M452" s="167"/>
      <c r="N452" s="167"/>
      <c r="O452" s="54"/>
    </row>
    <row r="453" spans="1:15">
      <c r="A453" s="66"/>
      <c r="B453" s="55"/>
      <c r="C453" s="65"/>
      <c r="D453" s="54"/>
      <c r="E453" s="54"/>
      <c r="F453" s="54"/>
      <c r="G453" s="54"/>
      <c r="H453" s="54"/>
      <c r="I453" s="54"/>
      <c r="J453" s="54"/>
      <c r="K453" s="167"/>
      <c r="M453" s="167"/>
      <c r="N453" s="167"/>
      <c r="O453" s="54"/>
    </row>
    <row r="454" spans="1:15">
      <c r="A454" s="66"/>
      <c r="B454" s="55"/>
      <c r="C454" s="65"/>
      <c r="D454" s="54"/>
      <c r="E454" s="54"/>
      <c r="F454" s="54"/>
      <c r="G454" s="54"/>
      <c r="H454" s="54"/>
      <c r="I454" s="54"/>
      <c r="J454" s="54"/>
      <c r="K454" s="167"/>
      <c r="M454" s="167"/>
      <c r="N454" s="167"/>
      <c r="O454" s="54"/>
    </row>
    <row r="455" spans="1:15">
      <c r="A455" s="66"/>
      <c r="B455" s="55"/>
      <c r="C455" s="65"/>
      <c r="D455" s="54"/>
      <c r="E455" s="54"/>
      <c r="F455" s="54"/>
      <c r="G455" s="54"/>
      <c r="H455" s="54"/>
      <c r="I455" s="54"/>
      <c r="J455" s="54"/>
      <c r="K455" s="167"/>
      <c r="M455" s="167"/>
      <c r="N455" s="167"/>
      <c r="O455" s="54"/>
    </row>
    <row r="456" spans="1:15">
      <c r="A456" s="66"/>
      <c r="B456" s="55"/>
      <c r="C456" s="65"/>
      <c r="D456" s="54"/>
      <c r="E456" s="54"/>
      <c r="F456" s="54"/>
      <c r="G456" s="54"/>
      <c r="H456" s="54"/>
      <c r="I456" s="54"/>
      <c r="J456" s="54"/>
      <c r="K456" s="167"/>
      <c r="M456" s="167"/>
      <c r="N456" s="167"/>
      <c r="O456" s="54"/>
    </row>
    <row r="457" spans="1:15">
      <c r="A457" s="66"/>
      <c r="B457" s="55"/>
      <c r="C457" s="65"/>
      <c r="D457" s="54"/>
      <c r="E457" s="54"/>
      <c r="F457" s="54"/>
      <c r="G457" s="54"/>
      <c r="H457" s="54"/>
      <c r="I457" s="54"/>
      <c r="J457" s="54"/>
      <c r="K457" s="167"/>
      <c r="M457" s="167"/>
      <c r="N457" s="167"/>
      <c r="O457" s="54"/>
    </row>
    <row r="458" spans="1:15">
      <c r="A458" s="66"/>
      <c r="B458" s="55"/>
      <c r="C458" s="65"/>
      <c r="D458" s="54"/>
      <c r="E458" s="54"/>
      <c r="F458" s="54"/>
      <c r="G458" s="54"/>
      <c r="H458" s="54"/>
      <c r="I458" s="54"/>
      <c r="J458" s="54"/>
      <c r="K458" s="167"/>
      <c r="M458" s="167"/>
      <c r="N458" s="167"/>
      <c r="O458" s="54"/>
    </row>
    <row r="459" spans="1:15">
      <c r="A459" s="66"/>
      <c r="B459" s="55"/>
      <c r="C459" s="65"/>
      <c r="D459" s="54"/>
      <c r="E459" s="54"/>
      <c r="F459" s="54"/>
      <c r="G459" s="54"/>
      <c r="H459" s="54"/>
      <c r="I459" s="54"/>
      <c r="J459" s="54"/>
      <c r="K459" s="167"/>
      <c r="M459" s="167"/>
      <c r="N459" s="167"/>
      <c r="O459" s="54"/>
    </row>
    <row r="460" spans="1:15">
      <c r="A460" s="66"/>
      <c r="B460" s="55"/>
      <c r="C460" s="65"/>
      <c r="D460" s="54"/>
      <c r="E460" s="54"/>
      <c r="F460" s="54"/>
      <c r="G460" s="54"/>
      <c r="H460" s="54"/>
      <c r="I460" s="54"/>
      <c r="J460" s="54"/>
      <c r="K460" s="167"/>
      <c r="M460" s="167"/>
      <c r="N460" s="167"/>
      <c r="O460" s="54"/>
    </row>
    <row r="461" spans="1:15">
      <c r="A461" s="66"/>
      <c r="B461" s="55"/>
      <c r="C461" s="65"/>
      <c r="D461" s="54"/>
      <c r="E461" s="54"/>
      <c r="F461" s="54"/>
      <c r="G461" s="54"/>
      <c r="H461" s="54"/>
      <c r="I461" s="54"/>
      <c r="J461" s="54"/>
      <c r="K461" s="167"/>
      <c r="M461" s="167"/>
      <c r="N461" s="167"/>
      <c r="O461" s="54"/>
    </row>
    <row r="462" spans="1:15">
      <c r="A462" s="66"/>
      <c r="B462" s="55"/>
      <c r="C462" s="65"/>
      <c r="D462" s="54"/>
      <c r="E462" s="54"/>
      <c r="F462" s="54"/>
      <c r="G462" s="54"/>
      <c r="H462" s="54"/>
      <c r="I462" s="54"/>
      <c r="J462" s="54"/>
      <c r="K462" s="167"/>
      <c r="M462" s="167"/>
      <c r="N462" s="167"/>
      <c r="O462" s="54"/>
    </row>
    <row r="463" spans="1:15">
      <c r="A463" s="66"/>
      <c r="B463" s="55"/>
      <c r="C463" s="65"/>
      <c r="D463" s="54"/>
      <c r="E463" s="54"/>
      <c r="F463" s="54"/>
      <c r="G463" s="54"/>
      <c r="H463" s="54"/>
      <c r="I463" s="54"/>
      <c r="J463" s="54"/>
      <c r="K463" s="167"/>
      <c r="M463" s="167"/>
      <c r="N463" s="167"/>
      <c r="O463" s="54"/>
    </row>
    <row r="464" spans="1:15">
      <c r="A464" s="66"/>
      <c r="B464" s="55"/>
      <c r="C464" s="65"/>
      <c r="D464" s="54"/>
      <c r="E464" s="54"/>
      <c r="F464" s="54"/>
      <c r="G464" s="54"/>
      <c r="H464" s="54"/>
      <c r="I464" s="54"/>
      <c r="J464" s="54"/>
      <c r="K464" s="167"/>
      <c r="M464" s="167"/>
      <c r="N464" s="167"/>
      <c r="O464" s="54"/>
    </row>
    <row r="465" spans="1:15">
      <c r="A465" s="66"/>
      <c r="B465" s="55"/>
      <c r="C465" s="65"/>
      <c r="D465" s="54"/>
      <c r="E465" s="54"/>
      <c r="F465" s="54"/>
      <c r="G465" s="54"/>
      <c r="H465" s="54"/>
      <c r="I465" s="54"/>
      <c r="J465" s="54"/>
      <c r="K465" s="167"/>
      <c r="M465" s="167"/>
      <c r="N465" s="167"/>
      <c r="O465" s="54"/>
    </row>
    <row r="466" spans="1:15">
      <c r="A466" s="66"/>
      <c r="B466" s="55"/>
      <c r="C466" s="65"/>
      <c r="D466" s="54"/>
      <c r="E466" s="54"/>
      <c r="F466" s="54"/>
      <c r="G466" s="54"/>
      <c r="H466" s="54"/>
      <c r="I466" s="54"/>
      <c r="J466" s="54"/>
      <c r="K466" s="167"/>
      <c r="M466" s="167"/>
      <c r="N466" s="167"/>
      <c r="O466" s="54"/>
    </row>
    <row r="467" spans="1:15">
      <c r="A467" s="66"/>
      <c r="B467" s="55"/>
      <c r="C467" s="65"/>
      <c r="D467" s="54"/>
      <c r="E467" s="54"/>
      <c r="F467" s="54"/>
      <c r="G467" s="54"/>
      <c r="H467" s="54"/>
      <c r="I467" s="54"/>
      <c r="J467" s="54"/>
      <c r="K467" s="167"/>
      <c r="M467" s="167"/>
      <c r="N467" s="167"/>
      <c r="O467" s="54"/>
    </row>
    <row r="468" spans="1:15">
      <c r="A468" s="66"/>
      <c r="B468" s="55"/>
      <c r="C468" s="65"/>
      <c r="D468" s="54"/>
      <c r="E468" s="54"/>
      <c r="F468" s="54"/>
      <c r="G468" s="54"/>
      <c r="H468" s="54"/>
      <c r="I468" s="54"/>
      <c r="J468" s="54"/>
      <c r="K468" s="167"/>
      <c r="M468" s="167"/>
      <c r="N468" s="167"/>
      <c r="O468" s="54"/>
    </row>
    <row r="469" spans="1:15">
      <c r="A469" s="66"/>
      <c r="B469" s="55"/>
      <c r="C469" s="65"/>
      <c r="D469" s="54"/>
      <c r="E469" s="54"/>
      <c r="F469" s="54"/>
      <c r="G469" s="54"/>
      <c r="H469" s="54"/>
      <c r="I469" s="54"/>
      <c r="J469" s="54"/>
      <c r="K469" s="167"/>
      <c r="M469" s="167"/>
      <c r="N469" s="167"/>
      <c r="O469" s="54"/>
    </row>
    <row r="470" spans="1:15">
      <c r="A470" s="66"/>
      <c r="B470" s="55"/>
      <c r="C470" s="65"/>
      <c r="D470" s="54"/>
      <c r="E470" s="54"/>
      <c r="F470" s="54"/>
      <c r="G470" s="54"/>
      <c r="H470" s="54"/>
      <c r="I470" s="54"/>
      <c r="J470" s="54"/>
      <c r="K470" s="167"/>
      <c r="M470" s="167"/>
      <c r="N470" s="167"/>
      <c r="O470" s="54"/>
    </row>
    <row r="471" spans="1:15">
      <c r="A471" s="66"/>
      <c r="B471" s="55"/>
      <c r="C471" s="65"/>
      <c r="D471" s="54"/>
      <c r="E471" s="54"/>
      <c r="F471" s="54"/>
      <c r="G471" s="54"/>
      <c r="H471" s="54"/>
      <c r="I471" s="54"/>
      <c r="J471" s="54"/>
      <c r="K471" s="167"/>
      <c r="M471" s="167"/>
      <c r="N471" s="167"/>
      <c r="O471" s="54"/>
    </row>
    <row r="472" spans="1:15">
      <c r="A472" s="66"/>
      <c r="B472" s="55"/>
      <c r="C472" s="65"/>
      <c r="D472" s="54"/>
      <c r="E472" s="54"/>
      <c r="F472" s="54"/>
      <c r="G472" s="54"/>
      <c r="H472" s="54"/>
      <c r="I472" s="54"/>
      <c r="J472" s="54"/>
      <c r="K472" s="167"/>
      <c r="M472" s="167"/>
      <c r="N472" s="167"/>
      <c r="O472" s="54"/>
    </row>
    <row r="473" spans="1:15">
      <c r="A473" s="66"/>
      <c r="B473" s="55"/>
      <c r="C473" s="65"/>
      <c r="D473" s="54"/>
      <c r="E473" s="54"/>
      <c r="F473" s="54"/>
      <c r="G473" s="54"/>
      <c r="H473" s="54"/>
      <c r="I473" s="54"/>
      <c r="J473" s="54"/>
      <c r="K473" s="167"/>
      <c r="M473" s="167"/>
      <c r="N473" s="167"/>
      <c r="O473" s="54"/>
    </row>
    <row r="474" spans="1:15">
      <c r="A474" s="66"/>
      <c r="B474" s="55"/>
      <c r="C474" s="65"/>
      <c r="D474" s="54"/>
      <c r="E474" s="54"/>
      <c r="F474" s="54"/>
      <c r="G474" s="54"/>
      <c r="H474" s="54"/>
      <c r="I474" s="54"/>
      <c r="J474" s="54"/>
      <c r="K474" s="167"/>
      <c r="M474" s="167"/>
      <c r="N474" s="167"/>
      <c r="O474" s="54"/>
    </row>
    <row r="475" spans="1:15">
      <c r="A475" s="66"/>
      <c r="B475" s="55"/>
      <c r="C475" s="65"/>
      <c r="D475" s="54"/>
      <c r="E475" s="54"/>
      <c r="F475" s="54"/>
      <c r="G475" s="54"/>
      <c r="H475" s="54"/>
      <c r="I475" s="54"/>
      <c r="J475" s="54"/>
      <c r="K475" s="167"/>
      <c r="M475" s="167"/>
      <c r="N475" s="167"/>
      <c r="O475" s="54"/>
    </row>
    <row r="476" spans="1:15">
      <c r="A476" s="66"/>
      <c r="B476" s="55"/>
      <c r="C476" s="65"/>
      <c r="D476" s="54"/>
      <c r="E476" s="54"/>
      <c r="F476" s="54"/>
      <c r="G476" s="54"/>
      <c r="H476" s="54"/>
      <c r="I476" s="54"/>
      <c r="J476" s="54"/>
      <c r="K476" s="167"/>
      <c r="M476" s="167"/>
      <c r="N476" s="167"/>
      <c r="O476" s="54"/>
    </row>
    <row r="477" spans="1:15">
      <c r="A477" s="66"/>
      <c r="B477" s="55"/>
      <c r="C477" s="65"/>
      <c r="D477" s="54"/>
      <c r="E477" s="54"/>
      <c r="F477" s="54"/>
      <c r="G477" s="54"/>
      <c r="H477" s="54"/>
      <c r="I477" s="54"/>
      <c r="J477" s="54"/>
      <c r="K477" s="167"/>
      <c r="M477" s="167"/>
      <c r="N477" s="167"/>
      <c r="O477" s="54"/>
    </row>
    <row r="478" spans="1:15">
      <c r="A478" s="66"/>
      <c r="B478" s="55"/>
      <c r="C478" s="65"/>
      <c r="D478" s="54"/>
      <c r="E478" s="54"/>
      <c r="F478" s="54"/>
      <c r="G478" s="54"/>
      <c r="H478" s="54"/>
      <c r="I478" s="54"/>
      <c r="J478" s="54"/>
      <c r="K478" s="167"/>
      <c r="M478" s="167"/>
      <c r="N478" s="167"/>
      <c r="O478" s="54"/>
    </row>
    <row r="479" spans="1:15">
      <c r="A479" s="66"/>
      <c r="B479" s="55"/>
      <c r="C479" s="65"/>
      <c r="D479" s="54"/>
      <c r="E479" s="54"/>
      <c r="F479" s="54"/>
      <c r="G479" s="54"/>
      <c r="H479" s="54"/>
      <c r="I479" s="54"/>
      <c r="J479" s="54"/>
      <c r="K479" s="167"/>
      <c r="M479" s="167"/>
      <c r="N479" s="167"/>
      <c r="O479" s="54"/>
    </row>
    <row r="480" spans="1:15">
      <c r="A480" s="66"/>
      <c r="B480" s="55"/>
      <c r="C480" s="65"/>
      <c r="D480" s="54"/>
      <c r="E480" s="54"/>
      <c r="F480" s="54"/>
      <c r="G480" s="54"/>
      <c r="H480" s="54"/>
      <c r="I480" s="54"/>
      <c r="J480" s="54"/>
      <c r="K480" s="167"/>
      <c r="M480" s="167"/>
      <c r="N480" s="167"/>
      <c r="O480" s="54"/>
    </row>
    <row r="481" spans="1:15">
      <c r="A481" s="66"/>
      <c r="B481" s="55"/>
      <c r="C481" s="65"/>
      <c r="D481" s="54"/>
      <c r="E481" s="54"/>
      <c r="F481" s="54"/>
      <c r="G481" s="54"/>
      <c r="H481" s="54"/>
      <c r="I481" s="54"/>
      <c r="J481" s="54"/>
      <c r="K481" s="167"/>
      <c r="M481" s="167"/>
      <c r="N481" s="167"/>
      <c r="O481" s="54"/>
    </row>
    <row r="482" spans="1:15">
      <c r="A482" s="66"/>
      <c r="B482" s="55"/>
      <c r="C482" s="65"/>
      <c r="D482" s="54"/>
      <c r="E482" s="54"/>
      <c r="F482" s="54"/>
      <c r="G482" s="54"/>
      <c r="H482" s="54"/>
      <c r="I482" s="54"/>
      <c r="J482" s="54"/>
      <c r="K482" s="167"/>
      <c r="M482" s="167"/>
      <c r="N482" s="167"/>
      <c r="O482" s="54"/>
    </row>
    <row r="483" spans="1:15">
      <c r="A483" s="66"/>
      <c r="B483" s="55"/>
      <c r="C483" s="65"/>
      <c r="D483" s="54"/>
      <c r="E483" s="54"/>
      <c r="F483" s="54"/>
      <c r="G483" s="54"/>
      <c r="H483" s="54"/>
      <c r="I483" s="54"/>
      <c r="J483" s="54"/>
      <c r="K483" s="167"/>
      <c r="M483" s="167"/>
      <c r="N483" s="167"/>
      <c r="O483" s="54"/>
    </row>
    <row r="484" spans="1:15">
      <c r="A484" s="66"/>
      <c r="B484" s="55"/>
      <c r="C484" s="65"/>
      <c r="D484" s="54"/>
      <c r="E484" s="54"/>
      <c r="F484" s="54"/>
      <c r="G484" s="54"/>
      <c r="H484" s="54"/>
      <c r="I484" s="54"/>
      <c r="J484" s="54"/>
      <c r="K484" s="167"/>
      <c r="M484" s="167"/>
      <c r="N484" s="167"/>
      <c r="O484" s="54"/>
    </row>
    <row r="485" spans="1:15">
      <c r="A485" s="66"/>
      <c r="B485" s="55"/>
      <c r="C485" s="65"/>
      <c r="D485" s="54"/>
      <c r="E485" s="54"/>
      <c r="F485" s="54"/>
      <c r="G485" s="54"/>
      <c r="H485" s="54"/>
      <c r="I485" s="54"/>
      <c r="J485" s="54"/>
      <c r="K485" s="167"/>
      <c r="M485" s="167"/>
      <c r="N485" s="167"/>
      <c r="O485" s="54"/>
    </row>
    <row r="486" spans="1:15">
      <c r="A486" s="66"/>
      <c r="B486" s="55"/>
      <c r="C486" s="65"/>
      <c r="D486" s="54"/>
      <c r="E486" s="54"/>
      <c r="F486" s="54"/>
      <c r="G486" s="54"/>
      <c r="H486" s="54"/>
      <c r="I486" s="54"/>
      <c r="J486" s="54"/>
      <c r="K486" s="167"/>
      <c r="M486" s="167"/>
      <c r="N486" s="167"/>
      <c r="O486" s="54"/>
    </row>
    <row r="487" spans="1:15">
      <c r="A487" s="66"/>
      <c r="B487" s="55"/>
      <c r="C487" s="65"/>
      <c r="D487" s="54"/>
      <c r="E487" s="54"/>
      <c r="F487" s="54"/>
      <c r="G487" s="54"/>
      <c r="H487" s="54"/>
      <c r="I487" s="54"/>
      <c r="J487" s="54"/>
      <c r="K487" s="167"/>
      <c r="M487" s="167"/>
      <c r="N487" s="167"/>
      <c r="O487" s="54"/>
    </row>
    <row r="488" spans="1:15">
      <c r="A488" s="66"/>
      <c r="B488" s="55"/>
      <c r="C488" s="65"/>
      <c r="D488" s="54"/>
      <c r="E488" s="54"/>
      <c r="F488" s="54"/>
      <c r="G488" s="54"/>
      <c r="H488" s="54"/>
      <c r="I488" s="54"/>
      <c r="J488" s="54"/>
      <c r="K488" s="167"/>
      <c r="M488" s="167"/>
      <c r="N488" s="167"/>
      <c r="O488" s="54"/>
    </row>
    <row r="489" spans="1:15">
      <c r="A489" s="66"/>
      <c r="B489" s="55"/>
      <c r="C489" s="65"/>
      <c r="D489" s="54"/>
      <c r="E489" s="54"/>
      <c r="F489" s="54"/>
      <c r="G489" s="54"/>
      <c r="H489" s="54"/>
      <c r="I489" s="54"/>
      <c r="J489" s="54"/>
      <c r="K489" s="167"/>
      <c r="M489" s="167"/>
      <c r="N489" s="167"/>
      <c r="O489" s="54"/>
    </row>
    <row r="490" spans="1:15">
      <c r="A490" s="66"/>
      <c r="B490" s="55"/>
      <c r="C490" s="65"/>
      <c r="D490" s="54"/>
      <c r="E490" s="54"/>
      <c r="F490" s="54"/>
      <c r="G490" s="54"/>
      <c r="H490" s="54"/>
      <c r="I490" s="54"/>
      <c r="J490" s="54"/>
      <c r="K490" s="167"/>
      <c r="M490" s="167"/>
      <c r="N490" s="167"/>
      <c r="O490" s="54"/>
    </row>
    <row r="491" spans="1:15">
      <c r="A491" s="66"/>
      <c r="B491" s="55"/>
      <c r="C491" s="65"/>
      <c r="D491" s="54"/>
      <c r="E491" s="54"/>
      <c r="F491" s="54"/>
      <c r="G491" s="54"/>
      <c r="H491" s="54"/>
      <c r="I491" s="54"/>
      <c r="J491" s="54"/>
      <c r="K491" s="167"/>
      <c r="M491" s="167"/>
      <c r="N491" s="167"/>
      <c r="O491" s="54"/>
    </row>
    <row r="492" spans="1:15">
      <c r="A492" s="66"/>
      <c r="B492" s="55"/>
      <c r="C492" s="65"/>
      <c r="D492" s="54"/>
      <c r="E492" s="54"/>
      <c r="F492" s="54"/>
      <c r="G492" s="54"/>
      <c r="H492" s="54"/>
      <c r="I492" s="54"/>
      <c r="J492" s="54"/>
      <c r="K492" s="167"/>
      <c r="M492" s="167"/>
      <c r="N492" s="167"/>
      <c r="O492" s="54"/>
    </row>
    <row r="493" spans="1:15">
      <c r="A493" s="66"/>
      <c r="B493" s="55"/>
      <c r="C493" s="65"/>
      <c r="D493" s="54"/>
      <c r="E493" s="54"/>
      <c r="F493" s="54"/>
      <c r="G493" s="54"/>
      <c r="H493" s="54"/>
      <c r="I493" s="54"/>
      <c r="J493" s="54"/>
      <c r="K493" s="167"/>
      <c r="M493" s="167"/>
      <c r="N493" s="167"/>
      <c r="O493" s="54"/>
    </row>
    <row r="494" spans="1:15">
      <c r="A494" s="66"/>
      <c r="B494" s="55"/>
      <c r="C494" s="65"/>
      <c r="D494" s="54"/>
      <c r="E494" s="54"/>
      <c r="F494" s="54"/>
      <c r="G494" s="54"/>
      <c r="H494" s="54"/>
      <c r="I494" s="54"/>
      <c r="J494" s="54"/>
      <c r="K494" s="167"/>
      <c r="M494" s="167"/>
      <c r="N494" s="167"/>
      <c r="O494" s="54"/>
    </row>
    <row r="495" spans="1:15">
      <c r="A495" s="66"/>
      <c r="B495" s="55"/>
      <c r="C495" s="65"/>
      <c r="D495" s="54"/>
      <c r="E495" s="54"/>
      <c r="F495" s="54"/>
      <c r="G495" s="54"/>
      <c r="H495" s="54"/>
      <c r="I495" s="54"/>
      <c r="J495" s="54"/>
      <c r="K495" s="167"/>
      <c r="M495" s="167"/>
      <c r="N495" s="167"/>
      <c r="O495" s="54"/>
    </row>
    <row r="496" spans="1:15">
      <c r="A496" s="66"/>
      <c r="B496" s="55"/>
      <c r="C496" s="65"/>
      <c r="D496" s="54"/>
      <c r="E496" s="54"/>
      <c r="F496" s="54"/>
      <c r="G496" s="54"/>
      <c r="H496" s="54"/>
      <c r="I496" s="54"/>
      <c r="J496" s="54"/>
      <c r="K496" s="167"/>
      <c r="M496" s="167"/>
      <c r="N496" s="167"/>
      <c r="O496" s="54"/>
    </row>
    <row r="497" spans="1:15">
      <c r="A497" s="66"/>
      <c r="B497" s="55"/>
      <c r="C497" s="65"/>
      <c r="D497" s="54"/>
      <c r="E497" s="54"/>
      <c r="F497" s="54"/>
      <c r="G497" s="54"/>
      <c r="H497" s="54"/>
      <c r="I497" s="54"/>
      <c r="J497" s="54"/>
      <c r="K497" s="167"/>
      <c r="M497" s="167"/>
      <c r="N497" s="167"/>
      <c r="O497" s="54"/>
    </row>
  </sheetData>
  <mergeCells count="3">
    <mergeCell ref="C2:J2"/>
    <mergeCell ref="A4:C4"/>
    <mergeCell ref="A3:O3"/>
  </mergeCells>
  <conditionalFormatting sqref="O6:O322">
    <cfRule type="containsText" dxfId="63" priority="1" operator="containsText" text="En proceso">
      <formula>NOT(ISERROR(SEARCH("En proceso",O6)))</formula>
    </cfRule>
    <cfRule type="containsText" dxfId="62" priority="2" operator="containsText" text="Sin terminar">
      <formula>NOT(ISERROR(SEARCH("Sin terminar",O6)))</formula>
    </cfRule>
    <cfRule type="containsText" dxfId="61" priority="3" operator="containsText" text="Terminado">
      <formula>NOT(ISERROR(SEARCH("Terminado",O6)))</formula>
    </cfRule>
  </conditionalFormatting>
  <pageMargins left="0.39370078740157483" right="0.39370078740157483" top="0.74803149606299213" bottom="0.74803149606299213" header="0.31496062992125984" footer="0.31496062992125984"/>
  <pageSetup paperSize="9" orientation="landscape" verticalDpi="300" r:id="rId1"/>
  <cellWatches>
    <cellWatch r="O6"/>
    <cellWatch r="O7"/>
    <cellWatch r="O8"/>
    <cellWatch r="O9"/>
    <cellWatch r="O10"/>
    <cellWatch r="O11"/>
    <cellWatch r="O12"/>
    <cellWatch r="O13"/>
    <cellWatch r="O14"/>
    <cellWatch r="O15"/>
    <cellWatch r="O16"/>
    <cellWatch r="O17"/>
    <cellWatch r="O18"/>
    <cellWatch r="O19"/>
    <cellWatch r="O20"/>
    <cellWatch r="O21"/>
    <cellWatch r="O22"/>
    <cellWatch r="O23"/>
    <cellWatch r="O24"/>
    <cellWatch r="O25"/>
    <cellWatch r="O26"/>
    <cellWatch r="O27"/>
    <cellWatch r="O28"/>
    <cellWatch r="O29"/>
    <cellWatch r="O31"/>
    <cellWatch r="O32"/>
    <cellWatch r="O33"/>
    <cellWatch r="O34"/>
    <cellWatch r="O35"/>
    <cellWatch r="O36"/>
    <cellWatch r="O37"/>
    <cellWatch r="O39"/>
    <cellWatch r="O40"/>
    <cellWatch r="O41"/>
    <cellWatch r="O42"/>
    <cellWatch r="O43"/>
    <cellWatch r="O44"/>
    <cellWatch r="O45"/>
    <cellWatch r="O46"/>
    <cellWatch r="O47"/>
    <cellWatch r="O48"/>
    <cellWatch r="O49"/>
    <cellWatch r="O50"/>
    <cellWatch r="O51"/>
    <cellWatch r="O52"/>
    <cellWatch r="O53"/>
    <cellWatch r="O54"/>
    <cellWatch r="O55"/>
    <cellWatch r="O56"/>
    <cellWatch r="O57"/>
    <cellWatch r="O58"/>
    <cellWatch r="O59"/>
    <cellWatch r="O60"/>
    <cellWatch r="O61"/>
    <cellWatch r="O62"/>
    <cellWatch r="O63"/>
    <cellWatch r="O64"/>
    <cellWatch r="O65"/>
    <cellWatch r="O66"/>
    <cellWatch r="O67"/>
    <cellWatch r="O68"/>
    <cellWatch r="O69"/>
    <cellWatch r="O70"/>
    <cellWatch r="O71"/>
    <cellWatch r="O72"/>
    <cellWatch r="O73"/>
    <cellWatch r="O74"/>
    <cellWatch r="O75"/>
    <cellWatch r="O76"/>
    <cellWatch r="O77"/>
    <cellWatch r="O78"/>
    <cellWatch r="O79"/>
    <cellWatch r="O80"/>
    <cellWatch r="O81"/>
    <cellWatch r="O82"/>
    <cellWatch r="O83"/>
    <cellWatch r="O84"/>
    <cellWatch r="O85"/>
    <cellWatch r="O86"/>
    <cellWatch r="O87"/>
    <cellWatch r="O88"/>
    <cellWatch r="O89"/>
    <cellWatch r="O90"/>
    <cellWatch r="O91"/>
    <cellWatch r="O92"/>
    <cellWatch r="O93"/>
    <cellWatch r="O94"/>
    <cellWatch r="O95"/>
    <cellWatch r="O96"/>
    <cellWatch r="O97"/>
    <cellWatch r="O98"/>
    <cellWatch r="O99"/>
    <cellWatch r="O100"/>
    <cellWatch r="O101"/>
    <cellWatch r="O102"/>
    <cellWatch r="O103"/>
    <cellWatch r="O104"/>
    <cellWatch r="O105"/>
    <cellWatch r="O106"/>
    <cellWatch r="O107"/>
    <cellWatch r="O108"/>
    <cellWatch r="O109"/>
    <cellWatch r="O110"/>
    <cellWatch r="O111"/>
    <cellWatch r="O112"/>
    <cellWatch r="O113"/>
    <cellWatch r="O114"/>
    <cellWatch r="O115"/>
    <cellWatch r="O116"/>
    <cellWatch r="O117"/>
    <cellWatch r="O118"/>
    <cellWatch r="O119"/>
    <cellWatch r="O120"/>
    <cellWatch r="O121"/>
    <cellWatch r="O122"/>
    <cellWatch r="O123"/>
    <cellWatch r="O124"/>
    <cellWatch r="O125"/>
    <cellWatch r="O126"/>
    <cellWatch r="O127"/>
    <cellWatch r="O128"/>
    <cellWatch r="O129"/>
    <cellWatch r="O130"/>
    <cellWatch r="O131"/>
    <cellWatch r="O132"/>
    <cellWatch r="O133"/>
    <cellWatch r="O134"/>
    <cellWatch r="O135"/>
    <cellWatch r="O136"/>
    <cellWatch r="O137"/>
    <cellWatch r="O138"/>
    <cellWatch r="O139"/>
    <cellWatch r="O140"/>
    <cellWatch r="O141"/>
    <cellWatch r="O142"/>
    <cellWatch r="O143"/>
    <cellWatch r="O144"/>
    <cellWatch r="O145"/>
    <cellWatch r="O146"/>
    <cellWatch r="O147"/>
    <cellWatch r="O148"/>
    <cellWatch r="O149"/>
    <cellWatch r="O150"/>
    <cellWatch r="O151"/>
    <cellWatch r="O152"/>
    <cellWatch r="O153"/>
    <cellWatch r="O154"/>
    <cellWatch r="O155"/>
    <cellWatch r="O156"/>
    <cellWatch r="O157"/>
  </cellWatche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Y70"/>
  <sheetViews>
    <sheetView topLeftCell="A13" workbookViewId="0">
      <selection activeCell="G17" sqref="G17"/>
    </sheetView>
  </sheetViews>
  <sheetFormatPr baseColWidth="10" defaultRowHeight="15"/>
  <cols>
    <col min="1" max="1" width="14" style="101" customWidth="1"/>
    <col min="2" max="2" width="14" style="186" customWidth="1"/>
    <col min="3" max="4" width="37.85546875" style="101" customWidth="1"/>
    <col min="5" max="5" width="16.7109375" style="101" customWidth="1"/>
    <col min="6" max="6" width="22.7109375" customWidth="1"/>
    <col min="7" max="7" width="15.5703125" customWidth="1"/>
    <col min="8" max="8" width="16.140625" style="129" customWidth="1"/>
    <col min="9" max="9" width="10.85546875" customWidth="1"/>
    <col min="10" max="10" width="11.42578125" style="129"/>
    <col min="13" max="13" width="9" style="139" customWidth="1"/>
    <col min="14" max="14" width="1.28515625" style="101" customWidth="1"/>
    <col min="15" max="15" width="6.5703125" style="134" customWidth="1"/>
  </cols>
  <sheetData>
    <row r="1" spans="1:25">
      <c r="F1" s="101"/>
      <c r="G1" s="186"/>
    </row>
    <row r="2" spans="1:25">
      <c r="A2" s="263" t="s">
        <v>610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</row>
    <row r="3" spans="1:25">
      <c r="A3" s="263"/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</row>
    <row r="4" spans="1:25" ht="26.25">
      <c r="A4" s="111" t="s">
        <v>613</v>
      </c>
      <c r="B4" s="111"/>
      <c r="C4" s="112">
        <f ca="1">TODAY()</f>
        <v>42449</v>
      </c>
      <c r="D4" s="112"/>
      <c r="E4" s="112"/>
      <c r="F4" s="110"/>
      <c r="G4" s="187"/>
      <c r="H4" s="110"/>
      <c r="I4" s="110"/>
      <c r="J4" s="110"/>
      <c r="K4" s="110"/>
      <c r="L4" s="110"/>
      <c r="M4" s="135"/>
      <c r="N4" s="125"/>
      <c r="O4" s="132"/>
      <c r="P4" s="110"/>
    </row>
    <row r="5" spans="1:25" ht="26.25">
      <c r="A5" s="110"/>
      <c r="B5" s="187"/>
      <c r="C5" s="110"/>
      <c r="D5" s="110"/>
      <c r="E5" s="110"/>
      <c r="F5" s="120"/>
      <c r="G5" s="120"/>
      <c r="H5" s="110"/>
      <c r="I5" s="110"/>
      <c r="J5" s="110"/>
      <c r="K5" s="110"/>
      <c r="L5" s="110"/>
      <c r="M5" s="135"/>
      <c r="N5" s="125"/>
      <c r="O5" s="132"/>
      <c r="P5" s="110"/>
    </row>
    <row r="6" spans="1:25">
      <c r="A6" s="115" t="s">
        <v>611</v>
      </c>
      <c r="B6" s="115"/>
      <c r="C6" s="145" t="s">
        <v>624</v>
      </c>
      <c r="D6" s="116"/>
      <c r="E6" s="116"/>
      <c r="F6" s="120"/>
      <c r="G6" s="120"/>
      <c r="H6" s="126" t="s">
        <v>612</v>
      </c>
      <c r="I6" s="113" t="s">
        <v>618</v>
      </c>
      <c r="J6" s="126" t="s">
        <v>613</v>
      </c>
      <c r="K6" s="114">
        <v>42285</v>
      </c>
      <c r="L6" s="123"/>
      <c r="M6" s="136" t="s">
        <v>619</v>
      </c>
      <c r="N6" s="130" t="s">
        <v>621</v>
      </c>
      <c r="O6" s="133" t="s">
        <v>620</v>
      </c>
      <c r="Y6" s="118"/>
    </row>
    <row r="7" spans="1:25">
      <c r="A7" s="119"/>
      <c r="B7" s="119"/>
      <c r="C7" s="120"/>
      <c r="D7" s="120"/>
      <c r="E7" s="120"/>
      <c r="F7" s="120"/>
      <c r="G7" s="120"/>
      <c r="H7" s="127"/>
      <c r="I7" s="121"/>
      <c r="J7" s="127"/>
      <c r="K7" s="122"/>
      <c r="L7" s="123" t="s">
        <v>615</v>
      </c>
      <c r="M7" s="137">
        <v>7</v>
      </c>
      <c r="N7" s="131" t="s">
        <v>621</v>
      </c>
      <c r="O7" s="134">
        <v>30</v>
      </c>
      <c r="Y7" s="118"/>
    </row>
    <row r="8" spans="1:25">
      <c r="A8" s="119"/>
      <c r="B8" s="119"/>
      <c r="C8" s="120" t="str">
        <f>"L"</f>
        <v>L</v>
      </c>
      <c r="D8" s="120"/>
      <c r="E8" s="120"/>
      <c r="F8" s="120"/>
      <c r="G8" s="120"/>
      <c r="H8" s="127"/>
      <c r="I8" s="121"/>
      <c r="J8" s="127"/>
      <c r="K8" s="122"/>
      <c r="L8" s="123" t="s">
        <v>616</v>
      </c>
      <c r="M8" s="138">
        <v>15</v>
      </c>
      <c r="N8" s="115" t="s">
        <v>621</v>
      </c>
      <c r="O8" s="134">
        <v>30</v>
      </c>
      <c r="Y8" s="118"/>
    </row>
    <row r="9" spans="1:25" ht="14.25" customHeight="1" thickBot="1">
      <c r="A9" s="120"/>
      <c r="B9" s="120"/>
      <c r="C9" s="120"/>
      <c r="D9" s="120"/>
      <c r="E9" s="120"/>
      <c r="F9" s="144"/>
      <c r="G9" s="144"/>
      <c r="H9" s="128"/>
      <c r="I9" s="24"/>
      <c r="J9" s="128"/>
      <c r="K9" s="24"/>
      <c r="Y9" s="118"/>
    </row>
    <row r="10" spans="1:25" ht="30.75" thickBot="1">
      <c r="A10" s="202" t="s">
        <v>923</v>
      </c>
      <c r="B10" s="202" t="s">
        <v>847</v>
      </c>
      <c r="C10" s="203" t="s">
        <v>102</v>
      </c>
      <c r="D10" s="203" t="s">
        <v>159</v>
      </c>
      <c r="E10" s="204" t="s">
        <v>622</v>
      </c>
      <c r="F10" s="227" t="s">
        <v>623</v>
      </c>
      <c r="G10" s="197" t="s">
        <v>625</v>
      </c>
      <c r="H10" s="142" t="s">
        <v>617</v>
      </c>
      <c r="I10" s="143" t="s">
        <v>614</v>
      </c>
      <c r="J10" s="141" t="s">
        <v>619</v>
      </c>
      <c r="K10" s="124"/>
      <c r="L10" s="124"/>
      <c r="M10" s="140"/>
      <c r="N10" s="100"/>
      <c r="Y10" s="118"/>
    </row>
    <row r="11" spans="1:25" ht="16.5" customHeight="1" thickBot="1">
      <c r="A11" s="192" t="s">
        <v>304</v>
      </c>
      <c r="B11" s="228" t="str">
        <f>VLOOKUP(A11,'Tiempos borrador'!A6:L489,2,FALSE)</f>
        <v>Caja de rodamientos</v>
      </c>
      <c r="C11" s="117" t="str">
        <f>VLOOKUP(A11,'Tiempos borrador'!A6:L489,3,FALSE)</f>
        <v>Caja rodamiento 6203</v>
      </c>
      <c r="D11" s="117" t="str">
        <f>VLOOKUP(A11,'Tiempos borrador'!A6:L489,5,FALSE)</f>
        <v>Torneado</v>
      </c>
      <c r="E11" s="117">
        <f>VLOOKUP(A11,'Tiempos borrador'!A6:L489,4,FALSE)</f>
        <v>2</v>
      </c>
      <c r="F11" s="117">
        <v>4</v>
      </c>
      <c r="G11" s="117" t="str">
        <f>'Tiempos borrador'!O75</f>
        <v>terminado</v>
      </c>
      <c r="H11" s="129">
        <f>(VLOOKUP(A11,'Tiempos borrador'!A6:L489,11,FALSE))*F11</f>
        <v>60</v>
      </c>
      <c r="I11">
        <f>H11</f>
        <v>60</v>
      </c>
      <c r="J11" s="129" t="str">
        <f>IF(LEN(INT((I11+O7)/60))=1,"0"&amp;INT((I11+O7)/60)+M7,INT((I11+O7)/60))&amp;":"&amp;IF(LEN(MOD((I11+O7),60))=1,"0"&amp;MOD((I11+O7),60)+O7,MOD((I11+O7),60))</f>
        <v>08:30</v>
      </c>
    </row>
    <row r="12" spans="1:25" ht="15.75" thickBot="1">
      <c r="A12" s="193" t="s">
        <v>308</v>
      </c>
      <c r="B12" s="229" t="str">
        <f>VLOOKUP(A12,'Tiempos borrador'!A7:L490,2,FALSE)</f>
        <v>Leva aluminio</v>
      </c>
      <c r="C12" s="117" t="str">
        <f>VLOOKUP(A12,'Tiempos borrador'!A7:L490,3,FALSE)</f>
        <v>Leva de aluminio</v>
      </c>
      <c r="D12" s="117" t="str">
        <f>VLOOKUP(A12,'Tiempos borrador'!A7:L490,5,FALSE)</f>
        <v>Torneado</v>
      </c>
      <c r="E12" s="117">
        <f>VLOOKUP(A12,'Tiempos borrador'!A7:L490,4,FALSE)</f>
        <v>2</v>
      </c>
      <c r="F12" s="117">
        <v>4</v>
      </c>
      <c r="G12" s="117" t="str">
        <f>'Tiempos borrador'!O76</f>
        <v>terminado</v>
      </c>
      <c r="H12" s="188">
        <f>(VLOOKUP(A12,'Tiempos borrador'!A7:L490,11,FALSE))*F12</f>
        <v>0</v>
      </c>
      <c r="I12">
        <f t="shared" ref="I12:I70" si="0">H12</f>
        <v>0</v>
      </c>
      <c r="J12" s="129" t="str">
        <f>IF(LEN(INT((I12+O7)/60))=1,"0"&amp;INT((I12+O7)/60)+M7,INT((I12+O7)/60))&amp;":"&amp;IF(LEN(MOD((I12+O7),60))=1,"0"&amp;MOD((I12+O7),60),MOD((I12+O7),60))</f>
        <v>07:30</v>
      </c>
    </row>
    <row r="13" spans="1:25" ht="15.75" thickBot="1">
      <c r="A13" s="194" t="s">
        <v>866</v>
      </c>
      <c r="B13" s="228" t="str">
        <f>VLOOKUP(A13,'Tiempos borrador'!A8:L491,2,FALSE)</f>
        <v>Leva aluminio</v>
      </c>
      <c r="C13" s="117" t="str">
        <f>VLOOKUP(A13,'Tiempos borrador'!A8:L491,3,FALSE)</f>
        <v xml:space="preserve">Leva de aluminio </v>
      </c>
      <c r="D13" s="117" t="str">
        <f>VLOOKUP(A13,'Tiempos borrador'!A8:L491,5,FALSE)</f>
        <v>verificacion y retoques</v>
      </c>
      <c r="E13" s="117">
        <f>VLOOKUP(A13,'Tiempos borrador'!A8:L491,4,FALSE)</f>
        <v>2</v>
      </c>
      <c r="F13" s="117">
        <v>4</v>
      </c>
      <c r="G13" s="117" t="str">
        <f>'Tiempos borrador'!O77</f>
        <v>terminado</v>
      </c>
      <c r="H13" s="188">
        <f>(VLOOKUP(A13,'Tiempos borrador'!A8:L491,11,FALSE))*F13</f>
        <v>60</v>
      </c>
      <c r="I13">
        <f t="shared" si="0"/>
        <v>60</v>
      </c>
      <c r="J13" s="129" t="str">
        <f t="shared" ref="J13:J38" si="1">IF(LEN(INT((I13+O8)/60))=1,"0"&amp;INT((I13+O8)/60)+M8,INT((I13+O8)/60))&amp;":"&amp;IF(LEN(MOD((I13+O8),60))=1,"0"&amp;MOD((I13+O8),60),MOD((I13+O8),60))</f>
        <v>016:30</v>
      </c>
    </row>
    <row r="14" spans="1:25" ht="15.75" thickBot="1">
      <c r="A14" s="193" t="s">
        <v>312</v>
      </c>
      <c r="B14" s="229" t="str">
        <f>VLOOKUP(A14,'Tiempos borrador'!A9:L492,2,FALSE)</f>
        <v>Estructura</v>
      </c>
      <c r="C14" s="117" t="str">
        <f>VLOOKUP(A14,'Tiempos borrador'!A9:L492,3,FALSE)</f>
        <v>Soporte estructura</v>
      </c>
      <c r="D14" s="117" t="str">
        <f>VLOOKUP(A14,'Tiempos borrador'!A9:L492,5,FALSE)</f>
        <v>Toneado   (Punto centro)</v>
      </c>
      <c r="E14" s="117">
        <f>VLOOKUP(A14,'Tiempos borrador'!A9:L492,4,FALSE)</f>
        <v>1</v>
      </c>
      <c r="F14" s="117">
        <v>4</v>
      </c>
      <c r="G14" s="117" t="str">
        <f>'Tiempos borrador'!O78</f>
        <v>terminado</v>
      </c>
      <c r="H14" s="188">
        <f>(VLOOKUP(A14,'Tiempos borrador'!A9:L492,11,FALSE))*F14</f>
        <v>0</v>
      </c>
      <c r="I14">
        <f t="shared" si="0"/>
        <v>0</v>
      </c>
      <c r="J14" s="129" t="str">
        <f t="shared" si="1"/>
        <v>00:00</v>
      </c>
    </row>
    <row r="15" spans="1:25" ht="15.75" thickBot="1">
      <c r="A15" s="192" t="s">
        <v>315</v>
      </c>
      <c r="B15" s="228" t="str">
        <f>VLOOKUP(A15,'Tiempos borrador'!A10:L493,2,FALSE)</f>
        <v>Leva acero</v>
      </c>
      <c r="C15" s="117" t="str">
        <f>VLOOKUP(A15,'Tiempos borrador'!A10:L493,3,FALSE)</f>
        <v>leva acero</v>
      </c>
      <c r="D15" s="117" t="str">
        <f>VLOOKUP(A15,'Tiempos borrador'!A10:L493,5,FALSE)</f>
        <v>Agujereado CON TORNO (Exentrico)</v>
      </c>
      <c r="E15" s="117">
        <f>VLOOKUP(A15,'Tiempos borrador'!A10:L493,4,FALSE)</f>
        <v>2</v>
      </c>
      <c r="F15" s="117">
        <v>4</v>
      </c>
      <c r="G15" s="117" t="str">
        <f>'Tiempos borrador'!O79</f>
        <v>terminado</v>
      </c>
      <c r="H15" s="188">
        <f>(VLOOKUP(A15,'Tiempos borrador'!A10:L493,11,FALSE))*F15</f>
        <v>0</v>
      </c>
      <c r="I15">
        <f t="shared" si="0"/>
        <v>0</v>
      </c>
      <c r="J15" s="129" t="str">
        <f t="shared" si="1"/>
        <v>00:00</v>
      </c>
    </row>
    <row r="16" spans="1:25" ht="15.75" thickBot="1">
      <c r="A16" s="193" t="s">
        <v>318</v>
      </c>
      <c r="B16" s="229" t="str">
        <f>VLOOKUP(A16,'Tiempos borrador'!A11:L494,2,FALSE)</f>
        <v>Rolo laminador</v>
      </c>
      <c r="C16" s="117" t="str">
        <f>VLOOKUP(A16,'Tiempos borrador'!A11:L494,3,FALSE)</f>
        <v>Eje rolo laminador</v>
      </c>
      <c r="D16" s="117" t="str">
        <f>VLOOKUP(A16,'Tiempos borrador'!A11:L494,5,FALSE)</f>
        <v>Toneado   (Punto centro)</v>
      </c>
      <c r="E16" s="117">
        <f>VLOOKUP(A16,'Tiempos borrador'!A11:L494,4,FALSE)</f>
        <v>1</v>
      </c>
      <c r="F16" s="117">
        <v>4</v>
      </c>
      <c r="G16" s="117" t="str">
        <f>'Tiempos borrador'!O80</f>
        <v>sin terminar</v>
      </c>
      <c r="H16" s="188">
        <f>(VLOOKUP(A16,'Tiempos borrador'!A11:L494,11,FALSE))*F16</f>
        <v>0</v>
      </c>
      <c r="I16">
        <f t="shared" si="0"/>
        <v>0</v>
      </c>
      <c r="J16" s="129" t="str">
        <f t="shared" si="1"/>
        <v>00:00</v>
      </c>
    </row>
    <row r="17" spans="1:10" ht="15.75" thickBot="1">
      <c r="A17" s="192" t="s">
        <v>319</v>
      </c>
      <c r="B17" s="228" t="str">
        <f>VLOOKUP(A17,'Tiempos borrador'!A12:L495,2,FALSE)</f>
        <v>Rolo laminador</v>
      </c>
      <c r="C17" s="117" t="str">
        <f>VLOOKUP(A17,'Tiempos borrador'!A12:L495,3,FALSE)</f>
        <v>Eje rolo laminador</v>
      </c>
      <c r="D17" s="117" t="str">
        <f>VLOOKUP(A17,'Tiempos borrador'!A12:L495,5,FALSE)</f>
        <v>Torneado</v>
      </c>
      <c r="E17" s="117">
        <f>VLOOKUP(A17,'Tiempos borrador'!A12:L495,4,FALSE)</f>
        <v>2</v>
      </c>
      <c r="F17" s="117">
        <v>4</v>
      </c>
      <c r="G17" s="117" t="str">
        <f>'Tiempos borrador'!O81</f>
        <v>sin terminar</v>
      </c>
      <c r="H17" s="188">
        <f>(VLOOKUP(A17,'Tiempos borrador'!A12:L495,11,FALSE))*F17</f>
        <v>0</v>
      </c>
      <c r="I17">
        <f t="shared" si="0"/>
        <v>0</v>
      </c>
      <c r="J17" s="129" t="str">
        <f t="shared" si="1"/>
        <v>00:00</v>
      </c>
    </row>
    <row r="18" spans="1:10" ht="15.75" thickBot="1">
      <c r="A18" s="193" t="s">
        <v>321</v>
      </c>
      <c r="B18" s="229" t="str">
        <f>VLOOKUP(A18,'Tiempos borrador'!A13:L496,2,FALSE)</f>
        <v>Rolo laminador</v>
      </c>
      <c r="C18" s="117" t="str">
        <f>VLOOKUP(A18,'Tiempos borrador'!A13:L496,3,FALSE)</f>
        <v>Rolo laminador- Torneado de arandelas</v>
      </c>
      <c r="D18" s="117" t="str">
        <f>VLOOKUP(A18,'Tiempos borrador'!A13:L496,5,FALSE)</f>
        <v>Torno</v>
      </c>
      <c r="E18" s="117">
        <f>VLOOKUP(A18,'Tiempos borrador'!A13:L496,4,FALSE)</f>
        <v>1</v>
      </c>
      <c r="F18" s="117">
        <v>4</v>
      </c>
      <c r="G18" s="117" t="str">
        <f>'Tiempos borrador'!O82</f>
        <v>sin terminar</v>
      </c>
      <c r="H18" s="188">
        <f>(VLOOKUP(A18,'Tiempos borrador'!A13:L496,11,FALSE))*F18</f>
        <v>0</v>
      </c>
      <c r="I18">
        <f t="shared" si="0"/>
        <v>0</v>
      </c>
      <c r="J18" s="129" t="str">
        <f t="shared" si="1"/>
        <v>00:00</v>
      </c>
    </row>
    <row r="19" spans="1:10" ht="15.75" thickBot="1">
      <c r="A19" s="192" t="s">
        <v>323</v>
      </c>
      <c r="B19" s="228" t="str">
        <f>VLOOKUP(A19,'Tiempos borrador'!A14:L497,2,FALSE)</f>
        <v>Rolo laminador</v>
      </c>
      <c r="C19" s="117" t="str">
        <f>VLOOKUP(A19,'Tiempos borrador'!A14:L497,3,FALSE)</f>
        <v>Terminacion rolo laminador</v>
      </c>
      <c r="D19" s="117" t="str">
        <f>VLOOKUP(A19,'Tiempos borrador'!A14:L497,5,FALSE)</f>
        <v>Torneado</v>
      </c>
      <c r="E19" s="117">
        <f>VLOOKUP(A19,'Tiempos borrador'!A14:L497,4,FALSE)</f>
        <v>2</v>
      </c>
      <c r="F19" s="117">
        <v>4</v>
      </c>
      <c r="G19" s="117" t="str">
        <f>'Tiempos borrador'!O83</f>
        <v>sin terminar</v>
      </c>
      <c r="H19" s="188">
        <f>(VLOOKUP(A19,'Tiempos borrador'!A14:L497,11,FALSE))*F19</f>
        <v>0</v>
      </c>
      <c r="I19">
        <f t="shared" si="0"/>
        <v>0</v>
      </c>
      <c r="J19" s="129" t="str">
        <f t="shared" si="1"/>
        <v>00:00</v>
      </c>
    </row>
    <row r="20" spans="1:10" ht="15.75" thickBot="1">
      <c r="A20" s="193" t="s">
        <v>325</v>
      </c>
      <c r="B20" s="229" t="str">
        <f>VLOOKUP(A20,'Tiempos borrador'!A15:L498,2,FALSE)</f>
        <v>Rolo Paño</v>
      </c>
      <c r="C20" s="117" t="str">
        <f>VLOOKUP(A20,'Tiempos borrador'!A16:L498,3,FALSE)</f>
        <v>Eje rolo paño</v>
      </c>
      <c r="D20" s="117" t="str">
        <f>VLOOKUP(A20,'Tiempos borrador'!A16:L498,5,FALSE)</f>
        <v>Toneado   (Punto centro)</v>
      </c>
      <c r="E20" s="117">
        <f>VLOOKUP(A20,'Tiempos borrador'!A16:L498,4,FALSE)</f>
        <v>1</v>
      </c>
      <c r="F20" s="117">
        <v>4</v>
      </c>
      <c r="G20" s="117" t="str">
        <f>'Tiempos borrador'!O84</f>
        <v>terminado</v>
      </c>
      <c r="H20" s="188">
        <f>(VLOOKUP(A20,'Tiempos borrador'!A15:L498,11,FALSE))*F20</f>
        <v>0</v>
      </c>
      <c r="I20">
        <f t="shared" si="0"/>
        <v>0</v>
      </c>
      <c r="J20" s="129" t="str">
        <f t="shared" si="1"/>
        <v>00:00</v>
      </c>
    </row>
    <row r="21" spans="1:10" ht="15.75" thickBot="1">
      <c r="A21" s="192" t="s">
        <v>326</v>
      </c>
      <c r="B21" s="228" t="str">
        <f>VLOOKUP(A21,'Tiempos borrador'!A16:L499,2,FALSE)</f>
        <v>Rolo Paño</v>
      </c>
      <c r="C21" s="117" t="str">
        <f>VLOOKUP(A21,'Tiempos borrador'!A17:L499,3,FALSE)</f>
        <v>Eje rolo paño</v>
      </c>
      <c r="D21" s="117" t="str">
        <f>VLOOKUP(A21,'Tiempos borrador'!A17:L499,5,FALSE)</f>
        <v>Torneado</v>
      </c>
      <c r="E21" s="117">
        <f>VLOOKUP(A21,'Tiempos borrador'!A17:L499,4,FALSE)</f>
        <v>1</v>
      </c>
      <c r="F21" s="117">
        <v>4</v>
      </c>
      <c r="G21" s="117" t="str">
        <f>'Tiempos borrador'!O85</f>
        <v>sin terminar</v>
      </c>
      <c r="H21" s="188">
        <f>(VLOOKUP(A21,'Tiempos borrador'!A16:L499,11,FALSE))*F21</f>
        <v>0</v>
      </c>
      <c r="I21">
        <f t="shared" si="0"/>
        <v>0</v>
      </c>
      <c r="J21" s="129" t="str">
        <f t="shared" si="1"/>
        <v>00:00</v>
      </c>
    </row>
    <row r="22" spans="1:10" ht="15.75" thickBot="1">
      <c r="A22" s="193" t="s">
        <v>327</v>
      </c>
      <c r="B22" s="229" t="str">
        <f>VLOOKUP(A22,'Tiempos borrador'!A17:L500,2,FALSE)</f>
        <v>Rolo Paño</v>
      </c>
      <c r="C22" s="117" t="str">
        <f>VLOOKUP(A22,'Tiempos borrador'!A18:L500,3,FALSE)</f>
        <v>Disco rolo paño</v>
      </c>
      <c r="D22" s="117" t="str">
        <f>VLOOKUP(A22,'Tiempos borrador'!A18:L500,5,FALSE)</f>
        <v>Corte Pantografo</v>
      </c>
      <c r="E22" s="117">
        <f>VLOOKUP(A22,'Tiempos borrador'!A18:L500,4,FALSE)</f>
        <v>2</v>
      </c>
      <c r="F22" s="117">
        <v>4</v>
      </c>
      <c r="G22" s="117" t="str">
        <f>'Tiempos borrador'!O86</f>
        <v>sin terminar</v>
      </c>
      <c r="H22" s="188">
        <f>(VLOOKUP(A22,'Tiempos borrador'!A17:L500,11,FALSE))*F22</f>
        <v>0</v>
      </c>
      <c r="I22">
        <f t="shared" si="0"/>
        <v>0</v>
      </c>
      <c r="J22" s="129" t="str">
        <f t="shared" si="1"/>
        <v>00:00</v>
      </c>
    </row>
    <row r="23" spans="1:10" ht="15.75" thickBot="1">
      <c r="A23" s="192" t="s">
        <v>328</v>
      </c>
      <c r="B23" s="228" t="str">
        <f>VLOOKUP(A23,'Tiempos borrador'!A18:L501,2,FALSE)</f>
        <v>Rolo Paño</v>
      </c>
      <c r="C23" s="117" t="str">
        <f>VLOOKUP(A23,'Tiempos borrador'!A19:L501,3,FALSE)</f>
        <v>Rolo Paño-colocacion de discos al eje</v>
      </c>
      <c r="D23" s="117" t="str">
        <f>VLOOKUP(A23,'Tiempos borrador'!A19:L501,5,FALSE)</f>
        <v>Torneado</v>
      </c>
      <c r="E23" s="117">
        <f>VLOOKUP(A23,'Tiempos borrador'!A19:L501,4,FALSE)</f>
        <v>2</v>
      </c>
      <c r="F23" s="117">
        <v>4</v>
      </c>
      <c r="G23" s="117" t="str">
        <f>'Tiempos borrador'!O87</f>
        <v>sin terminar</v>
      </c>
      <c r="H23" s="188">
        <f>(VLOOKUP(A23,'Tiempos borrador'!A18:L501,11,FALSE))*F23</f>
        <v>0</v>
      </c>
      <c r="I23">
        <f t="shared" si="0"/>
        <v>0</v>
      </c>
      <c r="J23" s="129" t="str">
        <f t="shared" si="1"/>
        <v>00:00</v>
      </c>
    </row>
    <row r="24" spans="1:10" ht="15.75" thickBot="1">
      <c r="A24" s="193" t="s">
        <v>581</v>
      </c>
      <c r="B24" s="229" t="str">
        <f>VLOOKUP(A24,'Tiempos borrador'!A19:L502,2,FALSE)</f>
        <v>Rolo Paño</v>
      </c>
      <c r="C24" s="117" t="str">
        <f>VLOOKUP(A24,'Tiempos borrador'!A20:L502,3,FALSE)</f>
        <v>Goma</v>
      </c>
      <c r="D24" s="117" t="str">
        <f>VLOOKUP(A24,'Tiempos borrador'!A20:L502,5,FALSE)</f>
        <v>Cortar y pegar</v>
      </c>
      <c r="E24" s="117">
        <f>VLOOKUP(A24,'Tiempos borrador'!A20:L502,4,FALSE)</f>
        <v>1</v>
      </c>
      <c r="F24" s="117">
        <v>4</v>
      </c>
      <c r="G24" s="117" t="str">
        <f>'Tiempos borrador'!O88</f>
        <v>sin terminar</v>
      </c>
      <c r="H24" s="188">
        <f>(VLOOKUP(A24,'Tiempos borrador'!A19:L502,11,FALSE))*F24</f>
        <v>0</v>
      </c>
      <c r="I24">
        <f t="shared" si="0"/>
        <v>0</v>
      </c>
      <c r="J24" s="129" t="str">
        <f t="shared" si="1"/>
        <v>00:00</v>
      </c>
    </row>
    <row r="25" spans="1:10" ht="15.75" thickBot="1">
      <c r="A25" s="192" t="s">
        <v>585</v>
      </c>
      <c r="B25" s="228" t="str">
        <f>VLOOKUP(A25,'Tiempos borrador'!A20:L503,2,FALSE)</f>
        <v>Rolo paño</v>
      </c>
      <c r="C25" s="117" t="str">
        <f>VLOOKUP(A25,'Tiempos borrador'!A21:L503,3,FALSE)</f>
        <v xml:space="preserve">Verificacion </v>
      </c>
      <c r="D25" s="117" t="str">
        <f>VLOOKUP(A25,'Tiempos borrador'!A21:L503,5,FALSE)</f>
        <v>Longitud y alojes rodamientos</v>
      </c>
      <c r="E25" s="117">
        <f>VLOOKUP(A25,'Tiempos borrador'!A21:L503,4,FALSE)</f>
        <v>1</v>
      </c>
      <c r="F25" s="117">
        <v>4</v>
      </c>
      <c r="G25" s="117" t="str">
        <f>'Tiempos borrador'!O89</f>
        <v>sin terminar</v>
      </c>
      <c r="H25" s="188">
        <f>(VLOOKUP(A25,'Tiempos borrador'!A20:L503,11,FALSE))*F25</f>
        <v>0</v>
      </c>
      <c r="I25">
        <f t="shared" si="0"/>
        <v>0</v>
      </c>
      <c r="J25" s="129" t="str">
        <f t="shared" si="1"/>
        <v>00:00</v>
      </c>
    </row>
    <row r="26" spans="1:10" ht="15.75" thickBot="1">
      <c r="A26" s="193" t="s">
        <v>331</v>
      </c>
      <c r="B26" s="229" t="str">
        <f>VLOOKUP(A26,'Tiempos borrador'!A21:L504,2,FALSE)</f>
        <v>Volante</v>
      </c>
      <c r="C26" s="117" t="str">
        <f>VLOOKUP(A26,'Tiempos borrador'!A25:L504,3,FALSE)</f>
        <v>Eje volante</v>
      </c>
      <c r="D26" s="117" t="str">
        <f>VLOOKUP(A26,'Tiempos borrador'!A25:L504,5,FALSE)</f>
        <v>Toneado   (Punto centro)</v>
      </c>
      <c r="E26" s="117">
        <f>VLOOKUP(A26,'Tiempos borrador'!A25:L504,4,FALSE)</f>
        <v>1</v>
      </c>
      <c r="F26" s="117">
        <v>4</v>
      </c>
      <c r="G26" s="117" t="str">
        <f>'Tiempos borrador'!O90</f>
        <v>sin terminar</v>
      </c>
      <c r="H26" s="188">
        <f>(VLOOKUP(A26,'Tiempos borrador'!A21:L504,11,FALSE))*F26</f>
        <v>0</v>
      </c>
      <c r="I26">
        <f t="shared" si="0"/>
        <v>0</v>
      </c>
      <c r="J26" s="129" t="str">
        <f t="shared" si="1"/>
        <v>00:00</v>
      </c>
    </row>
    <row r="27" spans="1:10" ht="15.75" thickBot="1">
      <c r="A27" s="192" t="s">
        <v>332</v>
      </c>
      <c r="B27" s="228" t="str">
        <f>VLOOKUP(A27,'Tiempos borrador'!A22:L505,2,FALSE)</f>
        <v>Volante</v>
      </c>
      <c r="C27" s="117" t="str">
        <f>VLOOKUP(A27,'Tiempos borrador'!A26:L505,3,FALSE)</f>
        <v>Eje volante</v>
      </c>
      <c r="D27" s="117" t="str">
        <f>VLOOKUP(A27,'Tiempos borrador'!A26:L505,5,FALSE)</f>
        <v>Torneado</v>
      </c>
      <c r="E27" s="117">
        <f>VLOOKUP(A27,'Tiempos borrador'!A26:L505,4,FALSE)</f>
        <v>1</v>
      </c>
      <c r="F27" s="117">
        <v>4</v>
      </c>
      <c r="G27" s="117" t="str">
        <f>'Tiempos borrador'!O91</f>
        <v>sin terminar</v>
      </c>
      <c r="H27" s="188">
        <f>(VLOOKUP(A27,'Tiempos borrador'!A22:L505,11,FALSE))*F27</f>
        <v>0</v>
      </c>
      <c r="I27">
        <f t="shared" si="0"/>
        <v>0</v>
      </c>
      <c r="J27" s="129" t="str">
        <f t="shared" si="1"/>
        <v>00:00</v>
      </c>
    </row>
    <row r="28" spans="1:10" ht="15.75" thickBot="1">
      <c r="A28" s="193" t="s">
        <v>336</v>
      </c>
      <c r="B28" s="229" t="str">
        <f>VLOOKUP(A28,'Tiempos borrador'!A23:L506,2,FALSE)</f>
        <v>Volante</v>
      </c>
      <c r="C28" s="117" t="str">
        <f>VLOOKUP(A28,'Tiempos borrador'!A27:L506,3,FALSE)</f>
        <v>Eje piñon volante</v>
      </c>
      <c r="D28" s="117" t="str">
        <f>VLOOKUP(A28,'Tiempos borrador'!A27:L506,5,FALSE)</f>
        <v>Torneado</v>
      </c>
      <c r="E28" s="117">
        <f>VLOOKUP(A28,'Tiempos borrador'!A27:L506,4,FALSE)</f>
        <v>1</v>
      </c>
      <c r="F28" s="117">
        <v>4</v>
      </c>
      <c r="G28" s="117" t="str">
        <f>'Tiempos borrador'!O92</f>
        <v>sin terminar</v>
      </c>
      <c r="H28" s="188">
        <f>(VLOOKUP(A28,'Tiempos borrador'!A23:L506,11,FALSE))*F28</f>
        <v>0</v>
      </c>
      <c r="I28">
        <f t="shared" si="0"/>
        <v>0</v>
      </c>
      <c r="J28" s="129" t="str">
        <f t="shared" si="1"/>
        <v>00:00</v>
      </c>
    </row>
    <row r="29" spans="1:10" ht="15.75" thickBot="1">
      <c r="A29" s="192" t="s">
        <v>337</v>
      </c>
      <c r="B29" s="228" t="str">
        <f>VLOOKUP(A29,'Tiempos borrador'!A24:L507,2,FALSE)</f>
        <v>Volante</v>
      </c>
      <c r="C29" s="117" t="str">
        <f>VLOOKUP(A29,'Tiempos borrador'!A28:L507,3,FALSE)</f>
        <v>Eje piñon volante</v>
      </c>
      <c r="D29" s="117" t="str">
        <f>VLOOKUP(A29,'Tiempos borrador'!A28:L507,5,FALSE)</f>
        <v>Armado</v>
      </c>
      <c r="E29" s="117">
        <f>VLOOKUP(A29,'Tiempos borrador'!A28:L507,4,FALSE)</f>
        <v>1</v>
      </c>
      <c r="F29" s="117">
        <v>4</v>
      </c>
      <c r="G29" s="117" t="str">
        <f>'Tiempos borrador'!O93</f>
        <v>terminado</v>
      </c>
      <c r="H29" s="188">
        <f>(VLOOKUP(A29,'Tiempos borrador'!A24:L507,11,FALSE))*F29</f>
        <v>0</v>
      </c>
      <c r="I29">
        <f t="shared" si="0"/>
        <v>0</v>
      </c>
      <c r="J29" s="129" t="str">
        <f t="shared" si="1"/>
        <v>00:00</v>
      </c>
    </row>
    <row r="30" spans="1:10" ht="15.75" thickBot="1">
      <c r="A30" s="193" t="s">
        <v>338</v>
      </c>
      <c r="B30" s="229" t="str">
        <f>VLOOKUP(A30,'Tiempos borrador'!A25:L508,2,FALSE)</f>
        <v>Volante</v>
      </c>
      <c r="C30" s="117" t="str">
        <f>VLOOKUP(A30,'Tiempos borrador'!A29:L508,3,FALSE)</f>
        <v>Disco polea</v>
      </c>
      <c r="D30" s="117" t="str">
        <f>VLOOKUP(A30,'Tiempos borrador'!A29:L508,5,FALSE)</f>
        <v>Corte CNC</v>
      </c>
      <c r="E30" s="117">
        <f>VLOOKUP(A30,'Tiempos borrador'!A29:L508,4,FALSE)</f>
        <v>1</v>
      </c>
      <c r="F30" s="117">
        <v>4</v>
      </c>
      <c r="G30" s="117" t="str">
        <f>'Tiempos borrador'!O94</f>
        <v>terminado</v>
      </c>
      <c r="H30" s="188">
        <f>(VLOOKUP(A30,'Tiempos borrador'!A25:L508,11,FALSE))*F30</f>
        <v>0</v>
      </c>
      <c r="I30">
        <f t="shared" si="0"/>
        <v>0</v>
      </c>
      <c r="J30" s="129" t="str">
        <f t="shared" si="1"/>
        <v>00:00</v>
      </c>
    </row>
    <row r="31" spans="1:10" ht="15.75" thickBot="1">
      <c r="A31" s="192" t="s">
        <v>340</v>
      </c>
      <c r="B31" s="228" t="str">
        <f>VLOOKUP(A31,'Tiempos borrador'!A26:L509,2,FALSE)</f>
        <v>Volante</v>
      </c>
      <c r="C31" s="117" t="str">
        <f>VLOOKUP(A31,'Tiempos borrador'!A31:L509,3,FALSE)</f>
        <v>Disco polea</v>
      </c>
      <c r="D31" s="117" t="str">
        <f>VLOOKUP(A31,'Tiempos borrador'!A31:L509,5,FALSE)</f>
        <v>Armado</v>
      </c>
      <c r="E31" s="117">
        <f>VLOOKUP(A31,'Tiempos borrador'!A31:L509,4,FALSE)</f>
        <v>1</v>
      </c>
      <c r="F31" s="117">
        <v>4</v>
      </c>
      <c r="G31" s="117" t="str">
        <f>'Tiempos borrador'!O95</f>
        <v>terminado</v>
      </c>
      <c r="H31" s="188">
        <f>(VLOOKUP(A31,'Tiempos borrador'!A26:L509,11,FALSE))*F31</f>
        <v>0</v>
      </c>
      <c r="I31">
        <f t="shared" si="0"/>
        <v>0</v>
      </c>
      <c r="J31" s="129" t="str">
        <f t="shared" si="1"/>
        <v>00:00</v>
      </c>
    </row>
    <row r="32" spans="1:10" ht="15.75" thickBot="1">
      <c r="A32" s="193" t="s">
        <v>341</v>
      </c>
      <c r="B32" s="229" t="str">
        <f>VLOOKUP(A32,'Tiempos borrador'!A27:L510,2,FALSE)</f>
        <v>Volante</v>
      </c>
      <c r="C32" s="117" t="str">
        <f>VLOOKUP(A32,'Tiempos borrador'!A32:L510,3,FALSE)</f>
        <v>Alojes para rodamientos</v>
      </c>
      <c r="D32" s="117" t="str">
        <f>VLOOKUP(A32,'Tiempos borrador'!A32:L510,5,FALSE)</f>
        <v>torneado</v>
      </c>
      <c r="E32" s="117">
        <f>VLOOKUP(A32,'Tiempos borrador'!A32:L510,4,FALSE)</f>
        <v>1</v>
      </c>
      <c r="F32" s="117">
        <v>4</v>
      </c>
      <c r="G32" s="117" t="str">
        <f>'Tiempos borrador'!O96</f>
        <v>terminado</v>
      </c>
      <c r="H32" s="188">
        <f>(VLOOKUP(A32,'Tiempos borrador'!A27:L510,11,FALSE))*F32</f>
        <v>0</v>
      </c>
      <c r="I32">
        <f t="shared" si="0"/>
        <v>0</v>
      </c>
      <c r="J32" s="129" t="str">
        <f t="shared" si="1"/>
        <v>00:00</v>
      </c>
    </row>
    <row r="33" spans="1:10" ht="15.75" thickBot="1">
      <c r="A33" s="192" t="s">
        <v>342</v>
      </c>
      <c r="B33" s="228" t="str">
        <f>VLOOKUP(A33,'Tiempos borrador'!A28:L511,2,FALSE)</f>
        <v>volante</v>
      </c>
      <c r="C33" s="117" t="str">
        <f>VLOOKUP(A33,'Tiempos borrador'!A33:L511,3,FALSE)</f>
        <v>agujero roscado p/ disco piñon</v>
      </c>
      <c r="D33" s="117" t="str">
        <f>VLOOKUP(A33,'Tiempos borrador'!A33:L511,5,FALSE)</f>
        <v>agujereado + roscado</v>
      </c>
      <c r="E33" s="117">
        <f>VLOOKUP(A33,'Tiempos borrador'!A33:L511,4,FALSE)</f>
        <v>3</v>
      </c>
      <c r="F33" s="117">
        <v>4</v>
      </c>
      <c r="G33" s="117" t="str">
        <f>'Tiempos borrador'!O97</f>
        <v>terminado</v>
      </c>
      <c r="H33" s="188">
        <f>(VLOOKUP(A33,'Tiempos borrador'!A28:L511,11,FALSE))*F33</f>
        <v>0</v>
      </c>
      <c r="I33">
        <f t="shared" si="0"/>
        <v>0</v>
      </c>
      <c r="J33" s="129" t="str">
        <f t="shared" si="1"/>
        <v>00:00</v>
      </c>
    </row>
    <row r="34" spans="1:10" ht="15.75" thickBot="1">
      <c r="A34" s="193" t="s">
        <v>344</v>
      </c>
      <c r="B34" s="229" t="str">
        <f>VLOOKUP(A34,'Tiempos borrador'!A29:L512,2,FALSE)</f>
        <v>Tensor cadena</v>
      </c>
      <c r="C34" s="117" t="str">
        <f>VLOOKUP(A34,'Tiempos borrador'!A34:L512,3,FALSE)</f>
        <v>Soporte tensor cadena</v>
      </c>
      <c r="D34" s="117" t="str">
        <f>VLOOKUP(A34,'Tiempos borrador'!A34:L512,5,FALSE)</f>
        <v>Frenteado</v>
      </c>
      <c r="E34" s="117">
        <f>VLOOKUP(A34,'Tiempos borrador'!A34:L512,4,FALSE)</f>
        <v>1</v>
      </c>
      <c r="F34" s="117">
        <v>4</v>
      </c>
      <c r="G34" s="117" t="str">
        <f>'Tiempos borrador'!O98</f>
        <v>sin terminar</v>
      </c>
      <c r="H34" s="188">
        <f>(VLOOKUP(A34,'Tiempos borrador'!A29:L512,11,FALSE))*F34</f>
        <v>0</v>
      </c>
      <c r="I34">
        <f t="shared" si="0"/>
        <v>0</v>
      </c>
      <c r="J34" s="129" t="str">
        <f t="shared" si="1"/>
        <v>00:00</v>
      </c>
    </row>
    <row r="35" spans="1:10" ht="15.75" thickBot="1">
      <c r="A35" s="192" t="s">
        <v>345</v>
      </c>
      <c r="B35" s="228" t="str">
        <f>VLOOKUP(A35,'Tiempos borrador'!A30:L513,2,FALSE)</f>
        <v>Tensor cadena</v>
      </c>
      <c r="C35" s="117" t="str">
        <f>VLOOKUP(A35,'Tiempos borrador'!A35:L513,3,FALSE)</f>
        <v>Soporte tensor cadena</v>
      </c>
      <c r="D35" s="117" t="str">
        <f>VLOOKUP(A35,'Tiempos borrador'!A35:L513,5,FALSE)</f>
        <v>Agujereado Torno</v>
      </c>
      <c r="E35" s="117">
        <f>VLOOKUP(A35,'Tiempos borrador'!A35:L513,4,FALSE)</f>
        <v>1</v>
      </c>
      <c r="F35" s="117">
        <v>4</v>
      </c>
      <c r="G35" s="117" t="str">
        <f>'Tiempos borrador'!O99</f>
        <v>terminado</v>
      </c>
      <c r="H35" s="188">
        <f>(VLOOKUP(A35,'Tiempos borrador'!A30:L513,11,FALSE))*F35</f>
        <v>0</v>
      </c>
      <c r="I35">
        <f t="shared" si="0"/>
        <v>0</v>
      </c>
      <c r="J35" s="129" t="str">
        <f t="shared" si="1"/>
        <v>00:00</v>
      </c>
    </row>
    <row r="36" spans="1:10" ht="15.75" thickBot="1">
      <c r="A36" s="193" t="s">
        <v>602</v>
      </c>
      <c r="B36" s="229" t="str">
        <f>VLOOKUP(A36,'Tiempos borrador'!A31:L514,2,FALSE)</f>
        <v>Tensor cadena</v>
      </c>
      <c r="C36" s="117" t="str">
        <f>VLOOKUP(A36,'Tiempos borrador'!A36:L514,3,FALSE)</f>
        <v xml:space="preserve">planchuela tensor </v>
      </c>
      <c r="D36" s="117" t="str">
        <f>VLOOKUP(A36,'Tiempos borrador'!A36:L514,5,FALSE)</f>
        <v xml:space="preserve">Roscado </v>
      </c>
      <c r="E36" s="117">
        <f>VLOOKUP(A36,'Tiempos borrador'!A36:L514,4,FALSE)</f>
        <v>1</v>
      </c>
      <c r="F36" s="117">
        <v>4</v>
      </c>
      <c r="G36" s="117" t="str">
        <f>'Tiempos borrador'!O100</f>
        <v>sin terminar</v>
      </c>
      <c r="H36" s="188">
        <f>(VLOOKUP(A36,'Tiempos borrador'!A31:L514,11,FALSE))*F36</f>
        <v>0</v>
      </c>
      <c r="I36">
        <f t="shared" si="0"/>
        <v>0</v>
      </c>
      <c r="J36" s="129" t="str">
        <f t="shared" si="1"/>
        <v>00:00</v>
      </c>
    </row>
    <row r="37" spans="1:10" ht="15.75" thickBot="1">
      <c r="A37" s="192" t="s">
        <v>347</v>
      </c>
      <c r="B37" s="228" t="str">
        <f>VLOOKUP(A37,'Tiempos borrador'!A32:L515,2,FALSE)</f>
        <v>Engranajes</v>
      </c>
      <c r="C37" s="117" t="str">
        <f>VLOOKUP(A37,'Tiempos borrador'!A37:L515,3,FALSE)</f>
        <v>1/2x 9D (Polea)</v>
      </c>
      <c r="D37" s="117" t="str">
        <f>VLOOKUP(A37,'Tiempos borrador'!A37:L515,5,FALSE)</f>
        <v>corte cnc</v>
      </c>
      <c r="E37" s="117">
        <f>VLOOKUP(A37,'Tiempos borrador'!A37:L515,4,FALSE)</f>
        <v>1</v>
      </c>
      <c r="F37" s="117">
        <v>4</v>
      </c>
      <c r="G37" s="117" t="str">
        <f>'Tiempos borrador'!O101</f>
        <v>terminado</v>
      </c>
      <c r="H37" s="188">
        <f>(VLOOKUP(A37,'Tiempos borrador'!A32:L515,11,FALSE))*F37</f>
        <v>0</v>
      </c>
      <c r="I37">
        <f t="shared" si="0"/>
        <v>0</v>
      </c>
      <c r="J37" s="129" t="str">
        <f t="shared" si="1"/>
        <v>00:00</v>
      </c>
    </row>
    <row r="38" spans="1:10" ht="15.75" thickBot="1">
      <c r="A38" s="193" t="s">
        <v>348</v>
      </c>
      <c r="B38" s="229" t="str">
        <f>VLOOKUP(A38,'Tiempos borrador'!A33:L516,2,FALSE)</f>
        <v>Engranajes</v>
      </c>
      <c r="C38" s="117" t="str">
        <f>VLOOKUP(A38,'Tiempos borrador'!A39:L516,3,FALSE)</f>
        <v>1/2x 9D (Polear)</v>
      </c>
      <c r="D38" s="117" t="str">
        <f>VLOOKUP(A38,'Tiempos borrador'!A39:L516,5,FALSE)</f>
        <v>ajuste de dientes</v>
      </c>
      <c r="E38" s="117">
        <f>VLOOKUP(A38,'Tiempos borrador'!A39:L516,4,FALSE)</f>
        <v>1</v>
      </c>
      <c r="F38" s="117">
        <v>4</v>
      </c>
      <c r="G38" s="117" t="str">
        <f>'Tiempos borrador'!O102</f>
        <v>sin terminar</v>
      </c>
      <c r="H38" s="188">
        <f>(VLOOKUP(A38,'Tiempos borrador'!A33:L516,11,FALSE))*F38</f>
        <v>0</v>
      </c>
      <c r="I38">
        <f t="shared" si="0"/>
        <v>0</v>
      </c>
      <c r="J38" s="129" t="str">
        <f t="shared" si="1"/>
        <v>00:00</v>
      </c>
    </row>
    <row r="39" spans="1:10" ht="15.75" thickBot="1">
      <c r="A39" s="192" t="s">
        <v>349</v>
      </c>
      <c r="B39" s="228" t="str">
        <f>VLOOKUP(A39,'Tiempos borrador'!A34:L517,2,FALSE)</f>
        <v>Engranajes</v>
      </c>
      <c r="C39" s="117" t="str">
        <f>VLOOKUP(A39,'Tiempos borrador'!A40:L517,3,FALSE)</f>
        <v>1/2x 10D (rolo laminador)</v>
      </c>
      <c r="D39" s="117" t="str">
        <f>VLOOKUP(A39,'Tiempos borrador'!A40:L517,5,FALSE)</f>
        <v>corte cnc</v>
      </c>
      <c r="E39" s="117">
        <f>VLOOKUP(A39,'Tiempos borrador'!A40:L517,4,FALSE)</f>
        <v>1</v>
      </c>
      <c r="F39" s="117">
        <v>4</v>
      </c>
      <c r="G39" s="117" t="str">
        <f>'Tiempos borrador'!O103</f>
        <v>terminado</v>
      </c>
      <c r="H39" s="188">
        <f>(VLOOKUP(A39,'Tiempos borrador'!A34:L517,11,FALSE))*F39</f>
        <v>0</v>
      </c>
      <c r="I39">
        <f t="shared" si="0"/>
        <v>0</v>
      </c>
    </row>
    <row r="40" spans="1:10" ht="15.75" thickBot="1">
      <c r="A40" s="193" t="s">
        <v>350</v>
      </c>
      <c r="B40" s="229" t="str">
        <f>VLOOKUP(A40,'Tiempos borrador'!A35:L518,2,FALSE)</f>
        <v>Engranajes</v>
      </c>
      <c r="C40" s="117" t="str">
        <f>VLOOKUP(A40,'Tiempos borrador'!A41:L518,3,FALSE)</f>
        <v>1/2x 10D (rolo laminador)</v>
      </c>
      <c r="D40" s="117" t="str">
        <f>VLOOKUP(A40,'Tiempos borrador'!A41:L518,5,FALSE)</f>
        <v>ajuste de dientes</v>
      </c>
      <c r="E40" s="117">
        <f>VLOOKUP(A40,'Tiempos borrador'!A41:L518,4,FALSE)</f>
        <v>1</v>
      </c>
      <c r="F40" s="117">
        <v>4</v>
      </c>
      <c r="G40" s="117" t="str">
        <f>'Tiempos borrador'!O104</f>
        <v>terminado</v>
      </c>
      <c r="H40" s="188">
        <f>(VLOOKUP(A40,'Tiempos borrador'!A35:L518,11,FALSE))*F40</f>
        <v>0</v>
      </c>
      <c r="I40">
        <f t="shared" si="0"/>
        <v>0</v>
      </c>
    </row>
    <row r="41" spans="1:10" ht="15.75" thickBot="1">
      <c r="A41" s="192" t="s">
        <v>351</v>
      </c>
      <c r="B41" s="228" t="str">
        <f>VLOOKUP(A41,'Tiempos borrador'!A36:L519,2,FALSE)</f>
        <v>Engranajes</v>
      </c>
      <c r="C41" s="117" t="str">
        <f>VLOOKUP(A41,'Tiempos borrador'!A42:L519,3,FALSE)</f>
        <v>1/2x 15D (rolo paño izq)</v>
      </c>
      <c r="D41" s="117" t="str">
        <f>VLOOKUP(A41,'Tiempos borrador'!A42:L519,5,FALSE)</f>
        <v>corte cnc</v>
      </c>
      <c r="E41" s="117">
        <f>VLOOKUP(A41,'Tiempos borrador'!A42:L519,4,FALSE)</f>
        <v>1</v>
      </c>
      <c r="F41" s="117">
        <v>4</v>
      </c>
      <c r="G41" s="117" t="str">
        <f>'Tiempos borrador'!O105</f>
        <v>terminado</v>
      </c>
      <c r="H41" s="188">
        <f>(VLOOKUP(A41,'Tiempos borrador'!A36:L519,11,FALSE))*F41</f>
        <v>0</v>
      </c>
      <c r="I41">
        <f t="shared" si="0"/>
        <v>0</v>
      </c>
    </row>
    <row r="42" spans="1:10" ht="15.75" thickBot="1">
      <c r="A42" s="193" t="s">
        <v>352</v>
      </c>
      <c r="B42" s="229" t="str">
        <f>VLOOKUP(A42,'Tiempos borrador'!A37:L520,2,FALSE)</f>
        <v>Engranajes</v>
      </c>
      <c r="C42" s="117" t="str">
        <f>VLOOKUP(A42,'Tiempos borrador'!A43:L520,3,FALSE)</f>
        <v>1/2x 15D (rolo paño izq)</v>
      </c>
      <c r="D42" s="117" t="str">
        <f>VLOOKUP(A42,'Tiempos borrador'!A43:L520,5,FALSE)</f>
        <v>ajuste de dientes</v>
      </c>
      <c r="E42" s="117">
        <f>VLOOKUP(A42,'Tiempos borrador'!A43:L520,4,FALSE)</f>
        <v>1</v>
      </c>
      <c r="F42" s="117">
        <v>4</v>
      </c>
      <c r="G42" s="117" t="str">
        <f>'Tiempos borrador'!O106</f>
        <v>sin terminar</v>
      </c>
      <c r="H42" s="188">
        <f>(VLOOKUP(A42,'Tiempos borrador'!A37:L520,11,FALSE))*F42</f>
        <v>0</v>
      </c>
      <c r="I42">
        <f t="shared" si="0"/>
        <v>0</v>
      </c>
    </row>
    <row r="43" spans="1:10" ht="15.75" thickBot="1">
      <c r="A43" s="192" t="s">
        <v>353</v>
      </c>
      <c r="B43" s="228" t="str">
        <f>VLOOKUP(A43,'Tiempos borrador'!A38:L521,2,FALSE)</f>
        <v>Engranajes</v>
      </c>
      <c r="C43" s="117" t="str">
        <f>VLOOKUP(A43,'Tiempos borrador'!A44:L521,3,FALSE)</f>
        <v>1/2x 28D (rolo paño der)</v>
      </c>
      <c r="D43" s="117" t="str">
        <f>VLOOKUP(A43,'Tiempos borrador'!A44:L521,5,FALSE)</f>
        <v>corte cnc</v>
      </c>
      <c r="E43" s="117">
        <f>VLOOKUP(A43,'Tiempos borrador'!A44:L521,4,FALSE)</f>
        <v>1</v>
      </c>
      <c r="F43" s="117">
        <v>4</v>
      </c>
      <c r="G43" s="117" t="str">
        <f>'Tiempos borrador'!O107</f>
        <v>sin terminar</v>
      </c>
      <c r="H43" s="188">
        <f>(VLOOKUP(A43,'Tiempos borrador'!A38:L521,11,FALSE))*F43</f>
        <v>0</v>
      </c>
      <c r="I43">
        <f t="shared" si="0"/>
        <v>0</v>
      </c>
    </row>
    <row r="44" spans="1:10" ht="15.75" thickBot="1">
      <c r="A44" s="193" t="s">
        <v>354</v>
      </c>
      <c r="B44" s="229" t="str">
        <f>VLOOKUP(A44,'Tiempos borrador'!A39:L522,2,FALSE)</f>
        <v>Engranajes</v>
      </c>
      <c r="C44" s="117" t="str">
        <f>VLOOKUP(A44,'Tiempos borrador'!A45:L522,3,FALSE)</f>
        <v>1/2x 28D (rolo paño der)</v>
      </c>
      <c r="D44" s="117" t="str">
        <f>VLOOKUP(A44,'Tiempos borrador'!A45:L522,5,FALSE)</f>
        <v>ajuste de dientes</v>
      </c>
      <c r="E44" s="117">
        <f>VLOOKUP(A44,'Tiempos borrador'!A45:L522,4,FALSE)</f>
        <v>1</v>
      </c>
      <c r="F44" s="117">
        <v>4</v>
      </c>
      <c r="G44" s="117" t="str">
        <f>'Tiempos borrador'!O108</f>
        <v>sin terminar</v>
      </c>
      <c r="H44" s="188">
        <f>(VLOOKUP(A44,'Tiempos borrador'!A39:L522,11,FALSE))*F44</f>
        <v>0</v>
      </c>
      <c r="I44">
        <f t="shared" si="0"/>
        <v>0</v>
      </c>
    </row>
    <row r="45" spans="1:10" ht="15.75" thickBot="1">
      <c r="A45" s="192" t="s">
        <v>355</v>
      </c>
      <c r="B45" s="228" t="str">
        <f>VLOOKUP(A45,'Tiempos borrador'!A40:L523,2,FALSE)</f>
        <v>Engranajes</v>
      </c>
      <c r="C45" s="117" t="str">
        <f>VLOOKUP(A45,'Tiempos borrador'!A46:L523,3,FALSE)</f>
        <v>1/2x 10 D tensor</v>
      </c>
      <c r="D45" s="117" t="str">
        <f>VLOOKUP(A45,'Tiempos borrador'!A46:L523,5,FALSE)</f>
        <v>Torneado interior Aloje rodamiento</v>
      </c>
      <c r="E45" s="117">
        <f>VLOOKUP(A45,'Tiempos borrador'!A46:L523,4,FALSE)</f>
        <v>1</v>
      </c>
      <c r="F45" s="117">
        <v>4</v>
      </c>
      <c r="G45" s="117" t="str">
        <f>'Tiempos borrador'!O109</f>
        <v>sin terminar</v>
      </c>
      <c r="H45" s="188">
        <f>(VLOOKUP(A45,'Tiempos borrador'!A40:L523,11,FALSE))*F45</f>
        <v>0</v>
      </c>
      <c r="I45">
        <f t="shared" si="0"/>
        <v>0</v>
      </c>
    </row>
    <row r="46" spans="1:10" ht="15.75" thickBot="1">
      <c r="A46" s="193" t="s">
        <v>356</v>
      </c>
      <c r="B46" s="229" t="str">
        <f>VLOOKUP(A46,'Tiempos borrador'!A41:L524,2,FALSE)</f>
        <v>Engranajes</v>
      </c>
      <c r="C46" s="117" t="str">
        <f>VLOOKUP(A46,'Tiempos borrador'!A47:L524,3,FALSE)</f>
        <v>1/2x 10 D tensor</v>
      </c>
      <c r="D46" s="117" t="str">
        <f>VLOOKUP(A46,'Tiempos borrador'!A47:L524,5,FALSE)</f>
        <v>Afinado</v>
      </c>
      <c r="E46" s="117">
        <f>VLOOKUP(A46,'Tiempos borrador'!A47:L524,4,FALSE)</f>
        <v>1</v>
      </c>
      <c r="F46" s="117">
        <v>4</v>
      </c>
      <c r="G46" s="117" t="str">
        <f>'Tiempos borrador'!O110</f>
        <v>sin terminar</v>
      </c>
      <c r="H46" s="188">
        <f>(VLOOKUP(A46,'Tiempos borrador'!A41:L524,11,FALSE))*F46</f>
        <v>0</v>
      </c>
      <c r="I46">
        <f t="shared" si="0"/>
        <v>0</v>
      </c>
    </row>
    <row r="47" spans="1:10" ht="15.75" thickBot="1">
      <c r="A47" s="192" t="s">
        <v>358</v>
      </c>
      <c r="B47" s="228" t="str">
        <f>VLOOKUP(A47,'Tiempos borrador'!A42:L525,2,FALSE)</f>
        <v>Engranajes</v>
      </c>
      <c r="C47" s="117" t="str">
        <f>VLOOKUP(A47,'Tiempos borrador'!A48:L525,3,FALSE)</f>
        <v>Masas engranajes</v>
      </c>
      <c r="D47" s="117" t="str">
        <f>VLOOKUP(A47,'Tiempos borrador'!A48:L525,5,FALSE)</f>
        <v>Frenteado y punto centro</v>
      </c>
      <c r="E47" s="117">
        <f>VLOOKUP(A47,'Tiempos borrador'!A48:L525,4,FALSE)</f>
        <v>3</v>
      </c>
      <c r="F47" s="117">
        <v>4</v>
      </c>
      <c r="G47" s="117" t="str">
        <f>'Tiempos borrador'!O111</f>
        <v>sin terminar</v>
      </c>
      <c r="H47" s="188">
        <f>(VLOOKUP(A47,'Tiempos borrador'!A42:L525,11,FALSE))*F47</f>
        <v>0</v>
      </c>
      <c r="I47">
        <f t="shared" si="0"/>
        <v>0</v>
      </c>
    </row>
    <row r="48" spans="1:10" ht="15.75" thickBot="1">
      <c r="A48" s="193" t="s">
        <v>362</v>
      </c>
      <c r="B48" s="229" t="str">
        <f>VLOOKUP(A48,'Tiempos borrador'!A43:L526,2,FALSE)</f>
        <v>Engranajes</v>
      </c>
      <c r="C48" s="117" t="str">
        <f>VLOOKUP(A48,'Tiempos borrador'!A49:L526,3,FALSE)</f>
        <v>Masas engranajes+engranaje 9D</v>
      </c>
      <c r="D48" s="117" t="str">
        <f>VLOOKUP(A48,'Tiempos borrador'!A49:L526,5,FALSE)</f>
        <v>Armado y centrado</v>
      </c>
      <c r="E48" s="117">
        <f>VLOOKUP(A48,'Tiempos borrador'!A49:L526,4,FALSE)</f>
        <v>1</v>
      </c>
      <c r="F48" s="117">
        <v>4</v>
      </c>
      <c r="G48" s="117" t="str">
        <f>'Tiempos borrador'!O112</f>
        <v>sin terminar</v>
      </c>
      <c r="H48" s="188">
        <f>(VLOOKUP(A48,'Tiempos borrador'!A43:L526,11,FALSE))*F48</f>
        <v>0</v>
      </c>
      <c r="I48">
        <f t="shared" si="0"/>
        <v>0</v>
      </c>
    </row>
    <row r="49" spans="1:9" ht="15.75" thickBot="1">
      <c r="A49" s="192" t="s">
        <v>363</v>
      </c>
      <c r="B49" s="228" t="str">
        <f>VLOOKUP(A49,'Tiempos borrador'!A44:L527,2,FALSE)</f>
        <v>Engranajes</v>
      </c>
      <c r="C49" s="117" t="str">
        <f>VLOOKUP(A49,'Tiempos borrador'!A50:L527,3,FALSE)</f>
        <v>Masas engranajes+engranaje 10D</v>
      </c>
      <c r="D49" s="117" t="str">
        <f>VLOOKUP(A49,'Tiempos borrador'!A50:L527,5,FALSE)</f>
        <v>Armado y centrado</v>
      </c>
      <c r="E49" s="117">
        <f>VLOOKUP(A49,'Tiempos borrador'!A50:L527,4,FALSE)</f>
        <v>1</v>
      </c>
      <c r="F49" s="117">
        <v>4</v>
      </c>
      <c r="G49" s="117" t="str">
        <f>'Tiempos borrador'!O113</f>
        <v>sin terminar</v>
      </c>
      <c r="H49" s="188">
        <f>(VLOOKUP(A49,'Tiempos borrador'!A44:L527,11,FALSE))*F49</f>
        <v>0</v>
      </c>
      <c r="I49">
        <f t="shared" si="0"/>
        <v>0</v>
      </c>
    </row>
    <row r="50" spans="1:9" ht="15.75" thickBot="1">
      <c r="A50" s="193" t="s">
        <v>364</v>
      </c>
      <c r="B50" s="229" t="str">
        <f>VLOOKUP(A50,'Tiempos borrador'!A45:L528,2,FALSE)</f>
        <v>Engranajes</v>
      </c>
      <c r="C50" s="117" t="str">
        <f>VLOOKUP(A50,'Tiempos borrador'!A51:L528,3,FALSE)</f>
        <v>Masas engranajes+engranaje 15D</v>
      </c>
      <c r="D50" s="117" t="str">
        <f>VLOOKUP(A50,'Tiempos borrador'!A51:L528,5,FALSE)</f>
        <v>Armado y centrado</v>
      </c>
      <c r="E50" s="117">
        <f>VLOOKUP(A50,'Tiempos borrador'!A51:L528,4,FALSE)</f>
        <v>1</v>
      </c>
      <c r="F50" s="117">
        <v>4</v>
      </c>
      <c r="G50" s="117" t="str">
        <f>'Tiempos borrador'!O114</f>
        <v>sin terminar</v>
      </c>
      <c r="H50" s="188">
        <f>(VLOOKUP(A50,'Tiempos borrador'!A45:L528,11,FALSE))*F50</f>
        <v>0</v>
      </c>
      <c r="I50">
        <f t="shared" si="0"/>
        <v>0</v>
      </c>
    </row>
    <row r="51" spans="1:9" ht="15.75" thickBot="1">
      <c r="A51" s="192" t="s">
        <v>365</v>
      </c>
      <c r="B51" s="228" t="str">
        <f>VLOOKUP(A51,'Tiempos borrador'!A46:L529,2,FALSE)</f>
        <v>Engranajes</v>
      </c>
      <c r="C51" s="117" t="str">
        <f>VLOOKUP(A51,'Tiempos borrador'!A52:L529,3,FALSE)</f>
        <v>Masas engranajes+engranaje 28D</v>
      </c>
      <c r="D51" s="117" t="str">
        <f>VLOOKUP(A51,'Tiempos borrador'!A52:L529,5,FALSE)</f>
        <v>Armado y centrado</v>
      </c>
      <c r="E51" s="117">
        <f>VLOOKUP(A51,'Tiempos borrador'!A52:L529,4,FALSE)</f>
        <v>1</v>
      </c>
      <c r="F51" s="117">
        <v>4</v>
      </c>
      <c r="G51" s="117" t="str">
        <f>'Tiempos borrador'!O115</f>
        <v>sin terminar</v>
      </c>
      <c r="H51" s="188">
        <f>(VLOOKUP(A51,'Tiempos borrador'!A46:L529,11,FALSE))*F51</f>
        <v>0</v>
      </c>
      <c r="I51">
        <f t="shared" si="0"/>
        <v>0</v>
      </c>
    </row>
    <row r="52" spans="1:9" ht="15.75" thickBot="1">
      <c r="A52" s="193" t="s">
        <v>381</v>
      </c>
      <c r="B52" s="229" t="str">
        <f>VLOOKUP(A52,'Tiempos borrador'!A47:L530,2,FALSE)</f>
        <v>Tapas laterales</v>
      </c>
      <c r="C52" s="117" t="str">
        <f>VLOOKUP(A52,'Tiempos borrador'!A53:L530,3,FALSE)</f>
        <v>Corte cnc</v>
      </c>
      <c r="D52" s="117" t="str">
        <f>VLOOKUP(A52,'Tiempos borrador'!A53:L530,5,FALSE)</f>
        <v>Corte pantografo</v>
      </c>
      <c r="E52" s="117">
        <f>VLOOKUP(A52,'Tiempos borrador'!A53:L530,4,FALSE)</f>
        <v>2</v>
      </c>
      <c r="F52" s="117">
        <v>4</v>
      </c>
      <c r="G52" s="117" t="str">
        <f>'Tiempos borrador'!O116</f>
        <v>sin terminar</v>
      </c>
      <c r="H52" s="188">
        <f>(VLOOKUP(A52,'Tiempos borrador'!A47:L530,11,FALSE))*F52</f>
        <v>0</v>
      </c>
      <c r="I52">
        <f t="shared" si="0"/>
        <v>0</v>
      </c>
    </row>
    <row r="53" spans="1:9" ht="15.75" thickBot="1">
      <c r="A53" s="192" t="s">
        <v>382</v>
      </c>
      <c r="B53" s="228" t="str">
        <f>VLOOKUP(A53,'Tiempos borrador'!A48:L531,2,FALSE)</f>
        <v>Tapas laterales</v>
      </c>
      <c r="C53" s="117" t="str">
        <f>VLOOKUP(A53,'Tiempos borrador'!A54:L531,3,FALSE)</f>
        <v>Fleje laterales</v>
      </c>
      <c r="D53" s="117">
        <f>VLOOKUP(A53,'Tiempos borrador'!A54:L531,5,FALSE)</f>
        <v>0</v>
      </c>
      <c r="E53" s="117">
        <f>VLOOKUP(A53,'Tiempos borrador'!A54:L531,4,FALSE)</f>
        <v>2</v>
      </c>
      <c r="F53" s="117">
        <v>4</v>
      </c>
      <c r="G53" s="117" t="str">
        <f>'Tiempos borrador'!O117</f>
        <v>sin terminar</v>
      </c>
      <c r="H53" s="188">
        <f>(VLOOKUP(A53,'Tiempos borrador'!A48:L531,11,FALSE))*F53</f>
        <v>0</v>
      </c>
      <c r="I53">
        <f t="shared" si="0"/>
        <v>0</v>
      </c>
    </row>
    <row r="54" spans="1:9" ht="15.75" thickBot="1">
      <c r="A54" s="193" t="s">
        <v>383</v>
      </c>
      <c r="B54" s="229" t="str">
        <f>VLOOKUP(A54,'Tiempos borrador'!A49:L532,2,FALSE)</f>
        <v>Tapas laterales</v>
      </c>
      <c r="C54" s="117" t="str">
        <f>VLOOKUP(A54,'Tiempos borrador'!A55:L532,3,FALSE)</f>
        <v>Fleje laterales</v>
      </c>
      <c r="D54" s="117">
        <f>VLOOKUP(A54,'Tiempos borrador'!A55:L532,5,FALSE)</f>
        <v>0</v>
      </c>
      <c r="E54" s="117">
        <f>VLOOKUP(A54,'Tiempos borrador'!A55:L532,4,FALSE)</f>
        <v>2</v>
      </c>
      <c r="F54" s="117">
        <v>4</v>
      </c>
      <c r="G54" s="117" t="str">
        <f>'Tiempos borrador'!O118</f>
        <v>sin terminar</v>
      </c>
      <c r="H54" s="188">
        <f>(VLOOKUP(A54,'Tiempos borrador'!A49:L532,11,FALSE))*F54</f>
        <v>0</v>
      </c>
      <c r="I54">
        <f t="shared" si="0"/>
        <v>0</v>
      </c>
    </row>
    <row r="55" spans="1:9" ht="15.75" thickBot="1">
      <c r="A55" s="192" t="s">
        <v>384</v>
      </c>
      <c r="B55" s="228" t="str">
        <f>VLOOKUP(A55,'Tiempos borrador'!A50:L533,2,FALSE)</f>
        <v>Tapas laterales</v>
      </c>
      <c r="C55" s="117" t="str">
        <f>VLOOKUP(A55,'Tiempos borrador'!A56:L533,3,FALSE)</f>
        <v>limpieza de laterales y flejes</v>
      </c>
      <c r="D55" s="117">
        <f>VLOOKUP(A55,'Tiempos borrador'!A56:L533,5,FALSE)</f>
        <v>0</v>
      </c>
      <c r="E55" s="117">
        <f>VLOOKUP(A55,'Tiempos borrador'!A56:L533,4,FALSE)</f>
        <v>1</v>
      </c>
      <c r="F55" s="117">
        <v>4</v>
      </c>
      <c r="G55" s="117" t="str">
        <f>'Tiempos borrador'!O119</f>
        <v>sin terminar</v>
      </c>
      <c r="H55" s="188">
        <f>(VLOOKUP(A55,'Tiempos borrador'!A50:L533,11,FALSE))*F55</f>
        <v>0</v>
      </c>
      <c r="I55">
        <f t="shared" si="0"/>
        <v>0</v>
      </c>
    </row>
    <row r="56" spans="1:9" ht="15.75" thickBot="1">
      <c r="A56" s="193" t="s">
        <v>516</v>
      </c>
      <c r="B56" s="229" t="str">
        <f>VLOOKUP(A56,'Tiempos borrador'!A51:L534,2,FALSE)</f>
        <v>Tapas laterales</v>
      </c>
      <c r="C56" s="117" t="str">
        <f>VLOOKUP(A56,'Tiempos borrador'!A57:L534,3,FALSE)</f>
        <v>Agujeros de tensor de paños</v>
      </c>
      <c r="D56" s="117" t="str">
        <f>VLOOKUP(A56,'Tiempos borrador'!A57:L534,5,FALSE)</f>
        <v>Agujereado</v>
      </c>
      <c r="E56" s="117">
        <f>VLOOKUP(A56,'Tiempos borrador'!A57:L534,4,FALSE)</f>
        <v>2</v>
      </c>
      <c r="F56" s="117">
        <v>4</v>
      </c>
      <c r="G56" s="117" t="str">
        <f>'Tiempos borrador'!O120</f>
        <v>sin terminar</v>
      </c>
      <c r="H56" s="188">
        <f>(VLOOKUP(A56,'Tiempos borrador'!A51:L534,11,FALSE))*F56</f>
        <v>0</v>
      </c>
      <c r="I56">
        <f t="shared" si="0"/>
        <v>0</v>
      </c>
    </row>
    <row r="57" spans="1:9" ht="15.75" thickBot="1">
      <c r="A57" s="192" t="s">
        <v>524</v>
      </c>
      <c r="B57" s="228" t="str">
        <f>VLOOKUP(A57,'Tiempos borrador'!A52:L535,2,FALSE)</f>
        <v>Bandejas</v>
      </c>
      <c r="C57" s="117" t="str">
        <f>VLOOKUP(A57,'Tiempos borrador'!A58:L535,3,FALSE)</f>
        <v>Superior +central+inferior</v>
      </c>
      <c r="D57" s="117" t="str">
        <f>VLOOKUP(A57,'Tiempos borrador'!A58:L535,5,FALSE)</f>
        <v>Corte Plasma CNC</v>
      </c>
      <c r="E57" s="117">
        <f>VLOOKUP(A57,'Tiempos borrador'!A58:L535,4,FALSE)</f>
        <v>1</v>
      </c>
      <c r="F57" s="117">
        <v>4</v>
      </c>
      <c r="G57" s="117" t="str">
        <f>'Tiempos borrador'!O121</f>
        <v>terminado</v>
      </c>
      <c r="H57" s="188">
        <f>(VLOOKUP(A57,'Tiempos borrador'!A52:L535,11,FALSE))*F57</f>
        <v>0</v>
      </c>
      <c r="I57">
        <f t="shared" si="0"/>
        <v>0</v>
      </c>
    </row>
    <row r="58" spans="1:9" ht="15.75" thickBot="1">
      <c r="A58" s="193" t="s">
        <v>525</v>
      </c>
      <c r="B58" s="229" t="str">
        <f>VLOOKUP(A58,'Tiempos borrador'!A53:L536,2,FALSE)</f>
        <v>Bandejas</v>
      </c>
      <c r="C58" s="117" t="str">
        <f>VLOOKUP(A58,'Tiempos borrador'!A59:L536,3,FALSE)</f>
        <v>Superior +central+inferior</v>
      </c>
      <c r="D58" s="117" t="str">
        <f>VLOOKUP(A58,'Tiempos borrador'!A59:L536,5,FALSE)</f>
        <v>Plegado</v>
      </c>
      <c r="E58" s="117">
        <f>VLOOKUP(A58,'Tiempos borrador'!A59:L536,4,FALSE)</f>
        <v>1</v>
      </c>
      <c r="F58" s="117">
        <v>4</v>
      </c>
      <c r="G58" s="117" t="str">
        <f>'Tiempos borrador'!O122</f>
        <v>terminado</v>
      </c>
      <c r="H58" s="188">
        <f>(VLOOKUP(A58,'Tiempos borrador'!A53:L536,11,FALSE))*F58</f>
        <v>0</v>
      </c>
      <c r="I58">
        <f t="shared" si="0"/>
        <v>0</v>
      </c>
    </row>
    <row r="59" spans="1:9" ht="26.25" thickBot="1">
      <c r="A59" s="192" t="s">
        <v>528</v>
      </c>
      <c r="B59" s="228" t="str">
        <f>VLOOKUP(A59,'Tiempos borrador'!A54:L537,2,FALSE)</f>
        <v>Manijas y reguladores</v>
      </c>
      <c r="C59" s="117" t="str">
        <f>VLOOKUP(A59,'Tiempos borrador'!A60:L537,3,FALSE)</f>
        <v xml:space="preserve">Manija regulacion rolo laminador </v>
      </c>
      <c r="D59" s="117" t="str">
        <f>VLOOKUP(A59,'Tiempos borrador'!A60:L537,5,FALSE)</f>
        <v>Agujereado</v>
      </c>
      <c r="E59" s="117">
        <f>VLOOKUP(A59,'Tiempos borrador'!A60:L537,4,FALSE)</f>
        <v>1</v>
      </c>
      <c r="F59" s="117">
        <v>5</v>
      </c>
      <c r="G59" s="117" t="str">
        <f>'Tiempos borrador'!O123</f>
        <v>sin terminar</v>
      </c>
      <c r="H59" s="188">
        <f>(VLOOKUP(A59,'Tiempos borrador'!A54:L537,11,FALSE))*F59</f>
        <v>0</v>
      </c>
      <c r="I59">
        <f t="shared" si="0"/>
        <v>0</v>
      </c>
    </row>
    <row r="60" spans="1:9" ht="26.25" thickBot="1">
      <c r="A60" s="193" t="s">
        <v>529</v>
      </c>
      <c r="B60" s="229" t="str">
        <f>VLOOKUP(A60,'Tiempos borrador'!A55:L538,2,FALSE)</f>
        <v>Manijas y reguladores</v>
      </c>
      <c r="C60" s="117" t="str">
        <f>VLOOKUP(A60,'Tiempos borrador'!A61:L538,3,FALSE)</f>
        <v xml:space="preserve">Manija regulacion rolo laminador </v>
      </c>
      <c r="D60" s="117" t="str">
        <f>VLOOKUP(A60,'Tiempos borrador'!A61:L538,5,FALSE)</f>
        <v>Torneado conico y redondeado</v>
      </c>
      <c r="E60" s="117">
        <f>VLOOKUP(A60,'Tiempos borrador'!A61:L538,4,FALSE)</f>
        <v>1</v>
      </c>
      <c r="F60" s="117">
        <v>6</v>
      </c>
      <c r="G60" s="117" t="str">
        <f>'Tiempos borrador'!O124</f>
        <v>terminado</v>
      </c>
      <c r="H60" s="188">
        <f>(VLOOKUP(A60,'Tiempos borrador'!A55:L538,11,FALSE))*F60</f>
        <v>0</v>
      </c>
      <c r="I60">
        <f t="shared" si="0"/>
        <v>0</v>
      </c>
    </row>
    <row r="61" spans="1:9" ht="26.25" thickBot="1">
      <c r="A61" s="192" t="s">
        <v>532</v>
      </c>
      <c r="B61" s="228" t="str">
        <f>VLOOKUP(A61,'Tiempos borrador'!A56:L539,2,FALSE)</f>
        <v>Manijas y reguladores</v>
      </c>
      <c r="C61" s="117" t="str">
        <f>VLOOKUP(A61,'Tiempos borrador'!A62:L539,3,FALSE)</f>
        <v>Tortas de regulacion rolo tensor de paño</v>
      </c>
      <c r="D61" s="117" t="str">
        <f>VLOOKUP(A61,'Tiempos borrador'!A62:L539,5,FALSE)</f>
        <v>Agujereado</v>
      </c>
      <c r="E61" s="117">
        <f>VLOOKUP(A61,'Tiempos borrador'!A62:L539,4,FALSE)</f>
        <v>2</v>
      </c>
      <c r="F61" s="117">
        <v>7</v>
      </c>
      <c r="G61" s="117" t="str">
        <f>'Tiempos borrador'!O125</f>
        <v>sin terminar</v>
      </c>
      <c r="H61" s="188">
        <f>(VLOOKUP(A61,'Tiempos borrador'!A56:L539,11,FALSE))*F61</f>
        <v>0</v>
      </c>
      <c r="I61">
        <f t="shared" si="0"/>
        <v>0</v>
      </c>
    </row>
    <row r="62" spans="1:9" ht="26.25" thickBot="1">
      <c r="A62" s="193" t="s">
        <v>533</v>
      </c>
      <c r="B62" s="229" t="str">
        <f>VLOOKUP(A62,'Tiempos borrador'!A57:L540,2,FALSE)</f>
        <v>Manijas y reguladores</v>
      </c>
      <c r="C62" s="117" t="str">
        <f>VLOOKUP(A62,'Tiempos borrador'!A63:L540,3,FALSE)</f>
        <v>Tortas de regulacion rolo tensor de paño</v>
      </c>
      <c r="D62" s="117" t="str">
        <f>VLOOKUP(A62,'Tiempos borrador'!A63:L540,5,FALSE)</f>
        <v>Frenteado y torneado de escalon</v>
      </c>
      <c r="E62" s="117">
        <f>VLOOKUP(A62,'Tiempos borrador'!A63:L540,4,FALSE)</f>
        <v>2</v>
      </c>
      <c r="F62" s="117">
        <v>8</v>
      </c>
      <c r="G62" s="117" t="str">
        <f>'Tiempos borrador'!O126</f>
        <v>sin terminar</v>
      </c>
      <c r="H62" s="188">
        <f>(VLOOKUP(A62,'Tiempos borrador'!A57:L540,11,FALSE))*F62</f>
        <v>0</v>
      </c>
      <c r="I62">
        <f t="shared" si="0"/>
        <v>0</v>
      </c>
    </row>
    <row r="63" spans="1:9" ht="26.25" thickBot="1">
      <c r="A63" s="192" t="s">
        <v>536</v>
      </c>
      <c r="B63" s="228" t="str">
        <f>VLOOKUP(A63,'Tiempos borrador'!A58:L541,2,FALSE)</f>
        <v>Manijas y reguladores</v>
      </c>
      <c r="C63" s="117" t="str">
        <f>VLOOKUP(A63,'Tiempos borrador'!A64:L541,3,FALSE)</f>
        <v>Mascara regulacion</v>
      </c>
      <c r="D63" s="117" t="str">
        <f>VLOOKUP(A63,'Tiempos borrador'!A64:L541,5,FALSE)</f>
        <v>Ranurado</v>
      </c>
      <c r="E63" s="117">
        <f>VLOOKUP(A63,'Tiempos borrador'!A64:L541,4,FALSE)</f>
        <v>1</v>
      </c>
      <c r="F63" s="117">
        <v>9</v>
      </c>
      <c r="G63" s="117" t="str">
        <f>'Tiempos borrador'!O127</f>
        <v>sin terminar</v>
      </c>
      <c r="H63" s="188">
        <f>(VLOOKUP(A63,'Tiempos borrador'!A58:L541,11,FALSE))*F63</f>
        <v>0</v>
      </c>
      <c r="I63">
        <f t="shared" si="0"/>
        <v>0</v>
      </c>
    </row>
    <row r="64" spans="1:9" ht="26.25" thickBot="1">
      <c r="A64" s="193" t="s">
        <v>537</v>
      </c>
      <c r="B64" s="229" t="str">
        <f>VLOOKUP(A64,'Tiempos borrador'!A59:L542,2,FALSE)</f>
        <v>Manijas y reguladores</v>
      </c>
      <c r="C64" s="117" t="str">
        <f>VLOOKUP(A64,'Tiempos borrador'!A65:L542,3,FALSE)</f>
        <v>Mascara regulacion</v>
      </c>
      <c r="D64" s="117" t="str">
        <f>VLOOKUP(A64,'Tiempos borrador'!A65:L542,5,FALSE)</f>
        <v>Pulido de bordes</v>
      </c>
      <c r="E64" s="117">
        <f>VLOOKUP(A64,'Tiempos borrador'!A65:L542,4,FALSE)</f>
        <v>1</v>
      </c>
      <c r="F64" s="117">
        <v>10</v>
      </c>
      <c r="G64" s="117" t="str">
        <f>'Tiempos borrador'!O128</f>
        <v>terminado</v>
      </c>
      <c r="H64" s="188">
        <f>(VLOOKUP(A64,'Tiempos borrador'!A59:L542,11,FALSE))*F64</f>
        <v>0</v>
      </c>
      <c r="I64">
        <f t="shared" si="0"/>
        <v>0</v>
      </c>
    </row>
    <row r="65" spans="1:9" ht="15.75" thickBot="1">
      <c r="A65" s="192" t="s">
        <v>539</v>
      </c>
      <c r="B65" s="228" t="str">
        <f>VLOOKUP(A65,'Tiempos borrador'!A60:L543,2,FALSE)</f>
        <v xml:space="preserve">Tapas </v>
      </c>
      <c r="C65" s="117" t="str">
        <f>VLOOKUP(A65,'Tiempos borrador'!A66:L543,3,FALSE)</f>
        <v>acero inox laterales</v>
      </c>
      <c r="D65" s="117" t="str">
        <f>VLOOKUP(A65,'Tiempos borrador'!A66:L543,5,FALSE)</f>
        <v xml:space="preserve">marcar ycortar </v>
      </c>
      <c r="E65" s="117">
        <f>VLOOKUP(A65,'Tiempos borrador'!A66:L543,4,FALSE)</f>
        <v>2</v>
      </c>
      <c r="F65" s="117">
        <v>11</v>
      </c>
      <c r="G65" s="117" t="str">
        <f>'Tiempos borrador'!O129</f>
        <v>sin terminar</v>
      </c>
      <c r="H65" s="188">
        <f>(VLOOKUP(A65,'Tiempos borrador'!A60:L543,11,FALSE))*F65</f>
        <v>0</v>
      </c>
      <c r="I65">
        <f t="shared" si="0"/>
        <v>0</v>
      </c>
    </row>
    <row r="66" spans="1:9" ht="15.75" thickBot="1">
      <c r="A66" s="193" t="s">
        <v>630</v>
      </c>
      <c r="B66" s="229" t="str">
        <f>VLOOKUP(A66,'Tiempos borrador'!A61:L544,2,FALSE)</f>
        <v xml:space="preserve">Tapas </v>
      </c>
      <c r="C66" s="117" t="str">
        <f>VLOOKUP(A66,'Tiempos borrador'!A67:L544,3,FALSE)</f>
        <v>acero inox superior</v>
      </c>
      <c r="D66" s="117" t="str">
        <f>VLOOKUP(A66,'Tiempos borrador'!A67:L544,5,FALSE)</f>
        <v xml:space="preserve">marcar y cortar </v>
      </c>
      <c r="E66" s="117">
        <f>VLOOKUP(A66,'Tiempos borrador'!A67:L544,4,FALSE)</f>
        <v>1</v>
      </c>
      <c r="F66" s="117">
        <v>12</v>
      </c>
      <c r="G66" s="117" t="str">
        <f>'Tiempos borrador'!O130</f>
        <v>sin terminar</v>
      </c>
      <c r="H66" s="188">
        <f>(VLOOKUP(A66,'Tiempos borrador'!A61:L544,11,FALSE))*F66</f>
        <v>0</v>
      </c>
      <c r="I66">
        <f t="shared" si="0"/>
        <v>0</v>
      </c>
    </row>
    <row r="67" spans="1:9" ht="15.75" thickBot="1">
      <c r="A67" s="195" t="s">
        <v>631</v>
      </c>
      <c r="B67" s="228" t="str">
        <f>VLOOKUP(A67,'Tiempos borrador'!A62:L545,2,FALSE)</f>
        <v xml:space="preserve">Tapas </v>
      </c>
      <c r="C67" s="117" t="str">
        <f>VLOOKUP(A67,'Tiempos borrador'!A68:L545,3,FALSE)</f>
        <v>acero inox superior</v>
      </c>
      <c r="D67" s="117" t="str">
        <f>VLOOKUP(A67,'Tiempos borrador'!A68:L545,5,FALSE)</f>
        <v>Marcado plegado</v>
      </c>
      <c r="E67" s="117">
        <f>VLOOKUP(A67,'Tiempos borrador'!A68:L545,4,FALSE)</f>
        <v>1</v>
      </c>
      <c r="F67" s="117">
        <v>13</v>
      </c>
      <c r="G67" s="117" t="str">
        <f>'Tiempos borrador'!O131</f>
        <v>sin terminar</v>
      </c>
      <c r="H67" s="188">
        <f>(VLOOKUP(A67,'Tiempos borrador'!A62:L545,11,FALSE))*F67</f>
        <v>0</v>
      </c>
      <c r="I67">
        <f t="shared" si="0"/>
        <v>0</v>
      </c>
    </row>
    <row r="68" spans="1:9" ht="15.75" thickBot="1">
      <c r="A68" s="193" t="s">
        <v>636</v>
      </c>
      <c r="B68" s="229" t="str">
        <f>VLOOKUP(A68,'Tiempos borrador'!A63:L546,2,FALSE)</f>
        <v>Fleje resortes</v>
      </c>
      <c r="C68" s="117" t="str">
        <f>VLOOKUP(A68,'Tiempos borrador'!A69:L546,3,FALSE)</f>
        <v>Fleje para resorte</v>
      </c>
      <c r="D68" s="117" t="str">
        <f>VLOOKUP(A68,'Tiempos borrador'!A69:L546,5,FALSE)</f>
        <v>Corte</v>
      </c>
      <c r="E68" s="117">
        <f>VLOOKUP(A68,'Tiempos borrador'!A69:L546,4,FALSE)</f>
        <v>2</v>
      </c>
      <c r="F68" s="117">
        <v>14</v>
      </c>
      <c r="G68" s="117" t="str">
        <f>'Tiempos borrador'!O132</f>
        <v>sin terminar</v>
      </c>
      <c r="H68" s="188">
        <f>(VLOOKUP(A68,'Tiempos borrador'!A63:L546,11,FALSE))*F68</f>
        <v>0</v>
      </c>
      <c r="I68">
        <f t="shared" si="0"/>
        <v>0</v>
      </c>
    </row>
    <row r="69" spans="1:9" ht="15.75" thickBot="1">
      <c r="A69" s="195" t="s">
        <v>637</v>
      </c>
      <c r="B69" s="228" t="str">
        <f>VLOOKUP(A69,'Tiempos borrador'!A64:L547,2,FALSE)</f>
        <v>Fleje resortes</v>
      </c>
      <c r="C69" s="117" t="str">
        <f>VLOOKUP(A69,'Tiempos borrador'!A70:L547,3,FALSE)</f>
        <v>Fleje para resorte</v>
      </c>
      <c r="D69" s="117" t="str">
        <f>VLOOKUP(A69,'Tiempos borrador'!A70:L547,5,FALSE)</f>
        <v>Limpieza y doblado</v>
      </c>
      <c r="E69" s="117">
        <f>VLOOKUP(A69,'Tiempos borrador'!A70:L547,4,FALSE)</f>
        <v>17</v>
      </c>
      <c r="F69" s="117">
        <v>15</v>
      </c>
      <c r="G69" s="117" t="str">
        <f>'Tiempos borrador'!O133</f>
        <v>sin terminar</v>
      </c>
      <c r="H69" s="188">
        <f>(VLOOKUP(A69,'Tiempos borrador'!A64:L547,11,FALSE))*F69</f>
        <v>0</v>
      </c>
      <c r="I69">
        <f t="shared" si="0"/>
        <v>0</v>
      </c>
    </row>
    <row r="70" spans="1:9">
      <c r="A70" s="196" t="s">
        <v>639</v>
      </c>
      <c r="B70" s="229" t="str">
        <f>VLOOKUP(A70,'Tiempos borrador'!A65:L548,2,FALSE)</f>
        <v xml:space="preserve">Paños </v>
      </c>
      <c r="C70" s="117" t="str">
        <f>VLOOKUP(A70,'Tiempos borrador'!A71:L548,3,FALSE)</f>
        <v xml:space="preserve">Corte </v>
      </c>
      <c r="D70" s="117" t="str">
        <f>VLOOKUP(A70,'Tiempos borrador'!A71:L548,5,FALSE)</f>
        <v>Corte de ambos paños</v>
      </c>
      <c r="E70" s="117">
        <f>VLOOKUP(A70,'Tiempos borrador'!A71:L548,4,FALSE)</f>
        <v>2</v>
      </c>
      <c r="F70" s="117">
        <v>16</v>
      </c>
      <c r="G70" s="117" t="str">
        <f>'Tiempos borrador'!O134</f>
        <v>sin terminar</v>
      </c>
      <c r="H70" s="188">
        <f>(VLOOKUP(A70,'Tiempos borrador'!A65:L548,11,FALSE))*F70</f>
        <v>80</v>
      </c>
      <c r="I70">
        <f t="shared" si="0"/>
        <v>80</v>
      </c>
    </row>
  </sheetData>
  <mergeCells count="1">
    <mergeCell ref="A2:P3"/>
  </mergeCells>
  <conditionalFormatting sqref="M12:N12">
    <cfRule type="containsText" dxfId="38" priority="11" operator="containsText" text="Leandro">
      <formula>NOT(ISERROR(SEARCH("Leandro",M12)))</formula>
    </cfRule>
  </conditionalFormatting>
  <conditionalFormatting sqref="F5:F7 C6:F8">
    <cfRule type="containsText" dxfId="37" priority="10" operator="containsText" text="leandro">
      <formula>NOT(ISERROR(SEARCH("leandro",C5)))</formula>
    </cfRule>
  </conditionalFormatting>
  <conditionalFormatting sqref="G1:G1048576">
    <cfRule type="containsText" dxfId="36" priority="3" operator="containsText" text="Terminado">
      <formula>NOT(ISERROR(SEARCH("Terminado",G1)))</formula>
    </cfRule>
    <cfRule type="containsText" dxfId="35" priority="2" operator="containsText" text="Sin terminar">
      <formula>NOT(ISERROR(SEARCH("Sin terminar",G1)))</formula>
    </cfRule>
    <cfRule type="containsText" dxfId="34" priority="1" operator="containsText" text="En proceso">
      <formula>NOT(ISERROR(SEARCH("En proceso",G1)))</formula>
    </cfRule>
  </conditionalFormatting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P150"/>
  <sheetViews>
    <sheetView workbookViewId="0">
      <selection activeCell="A2" sqref="A2:P3"/>
    </sheetView>
  </sheetViews>
  <sheetFormatPr baseColWidth="10" defaultRowHeight="15"/>
  <cols>
    <col min="2" max="2" width="29" customWidth="1"/>
    <col min="3" max="3" width="20.42578125" customWidth="1"/>
    <col min="4" max="4" width="42.7109375" customWidth="1"/>
    <col min="5" max="5" width="11.140625" customWidth="1"/>
    <col min="6" max="6" width="15.42578125" customWidth="1"/>
    <col min="7" max="7" width="14.85546875" customWidth="1"/>
    <col min="8" max="8" width="14" style="129" customWidth="1"/>
    <col min="9" max="9" width="14.140625" customWidth="1"/>
    <col min="13" max="13" width="2.140625" customWidth="1"/>
  </cols>
  <sheetData>
    <row r="1" spans="1:16" ht="15" customHeight="1">
      <c r="A1" s="186"/>
      <c r="B1" s="186"/>
      <c r="C1" s="186"/>
      <c r="D1" s="186"/>
      <c r="E1" s="186"/>
      <c r="F1" s="186"/>
      <c r="G1" s="186"/>
      <c r="H1" s="188"/>
      <c r="J1" s="188"/>
      <c r="M1" s="139"/>
      <c r="N1" s="186"/>
      <c r="O1" s="134"/>
    </row>
    <row r="2" spans="1:16" ht="15" customHeight="1">
      <c r="A2" s="263" t="s">
        <v>610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</row>
    <row r="3" spans="1:16" ht="15" customHeight="1">
      <c r="A3" s="263"/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</row>
    <row r="4" spans="1:16" ht="26.25">
      <c r="A4" s="111" t="s">
        <v>613</v>
      </c>
      <c r="B4" s="111"/>
      <c r="C4" s="112">
        <f ca="1">TODAY()</f>
        <v>42449</v>
      </c>
      <c r="D4" s="112"/>
      <c r="E4" s="112"/>
      <c r="F4" s="187"/>
      <c r="G4" s="187"/>
      <c r="H4" s="187"/>
      <c r="I4" s="187"/>
      <c r="J4" s="187"/>
      <c r="K4" s="187"/>
      <c r="L4" s="187"/>
      <c r="M4" s="135"/>
      <c r="N4" s="125"/>
      <c r="O4" s="132"/>
      <c r="P4" s="187"/>
    </row>
    <row r="5" spans="1:16" ht="26.25">
      <c r="A5" s="187"/>
      <c r="B5" s="187"/>
      <c r="C5" s="187"/>
      <c r="D5" s="187"/>
      <c r="E5" s="187"/>
      <c r="F5" s="120"/>
      <c r="G5" s="120"/>
      <c r="H5" s="187"/>
      <c r="I5" s="187"/>
      <c r="J5" s="187"/>
      <c r="K5" s="187"/>
      <c r="L5" s="187"/>
      <c r="M5" s="135"/>
      <c r="N5" s="125"/>
      <c r="O5" s="132"/>
      <c r="P5" s="187"/>
    </row>
    <row r="6" spans="1:16">
      <c r="A6" s="115" t="s">
        <v>611</v>
      </c>
      <c r="B6" s="115"/>
      <c r="C6" s="145" t="s">
        <v>922</v>
      </c>
      <c r="D6" s="116"/>
      <c r="E6" s="116"/>
      <c r="F6" s="120"/>
      <c r="G6" s="120"/>
      <c r="H6" s="126" t="s">
        <v>612</v>
      </c>
      <c r="I6" s="113" t="s">
        <v>618</v>
      </c>
      <c r="J6" s="126" t="s">
        <v>613</v>
      </c>
      <c r="K6" s="114">
        <v>42285</v>
      </c>
      <c r="L6" s="123"/>
      <c r="M6" s="136" t="s">
        <v>619</v>
      </c>
      <c r="N6" s="130" t="s">
        <v>621</v>
      </c>
      <c r="O6" s="133" t="s">
        <v>620</v>
      </c>
    </row>
    <row r="7" spans="1:16">
      <c r="A7" s="119"/>
      <c r="B7" s="119"/>
      <c r="C7" s="120"/>
      <c r="D7" s="120"/>
      <c r="E7" s="120"/>
      <c r="F7" s="120"/>
      <c r="G7" s="120"/>
      <c r="H7" s="127"/>
      <c r="I7" s="121"/>
      <c r="J7" s="127"/>
      <c r="K7" s="122"/>
      <c r="L7" s="123" t="s">
        <v>615</v>
      </c>
      <c r="M7" s="137">
        <v>7</v>
      </c>
      <c r="N7" s="131" t="s">
        <v>621</v>
      </c>
      <c r="O7" s="134">
        <v>30</v>
      </c>
    </row>
    <row r="8" spans="1:16">
      <c r="A8" s="119"/>
      <c r="B8" s="119"/>
      <c r="C8" s="120"/>
      <c r="D8" s="120"/>
      <c r="E8" s="120"/>
      <c r="F8" s="120"/>
      <c r="G8" s="120"/>
      <c r="H8" s="127"/>
      <c r="I8" s="121"/>
      <c r="J8" s="127"/>
      <c r="K8" s="122"/>
      <c r="L8" s="123" t="s">
        <v>616</v>
      </c>
      <c r="M8" s="138">
        <v>15</v>
      </c>
      <c r="N8" s="115" t="s">
        <v>621</v>
      </c>
      <c r="O8" s="134">
        <v>30</v>
      </c>
    </row>
    <row r="9" spans="1:16" ht="15.75" thickBot="1">
      <c r="A9" s="120"/>
      <c r="B9" s="120"/>
      <c r="C9" s="120"/>
      <c r="D9" s="120"/>
      <c r="E9" s="120"/>
      <c r="F9" s="144"/>
      <c r="G9" s="144"/>
      <c r="H9" s="128"/>
      <c r="I9" s="24"/>
      <c r="J9" s="128"/>
      <c r="K9" s="24"/>
      <c r="M9" s="139"/>
      <c r="N9" s="186"/>
      <c r="O9" s="134"/>
    </row>
    <row r="10" spans="1:16" ht="28.5" customHeight="1" thickBot="1">
      <c r="A10" s="202" t="s">
        <v>923</v>
      </c>
      <c r="B10" s="202" t="s">
        <v>924</v>
      </c>
      <c r="C10" s="203" t="s">
        <v>102</v>
      </c>
      <c r="D10" s="203" t="s">
        <v>159</v>
      </c>
      <c r="E10" s="204" t="s">
        <v>622</v>
      </c>
      <c r="F10" s="205" t="s">
        <v>623</v>
      </c>
      <c r="G10" s="197" t="s">
        <v>625</v>
      </c>
      <c r="H10" s="142" t="s">
        <v>617</v>
      </c>
      <c r="I10" s="143" t="s">
        <v>614</v>
      </c>
      <c r="J10" s="141" t="s">
        <v>619</v>
      </c>
      <c r="K10" s="124"/>
      <c r="L10" s="124"/>
      <c r="M10" s="140"/>
      <c r="N10" s="185"/>
      <c r="O10" s="134"/>
    </row>
    <row r="11" spans="1:16" ht="24" hidden="1" customHeight="1" thickBot="1">
      <c r="A11" s="86" t="s">
        <v>305</v>
      </c>
      <c r="B11" s="230" t="str">
        <f>VLOOKUP(A11,Tabla8[],2,FALSE)</f>
        <v>Caja de rodamientos</v>
      </c>
      <c r="C11" s="117" t="str">
        <f>VLOOKUP(A11,Tabla8[],3,FALSE)</f>
        <v>Caja rodamiento 6203</v>
      </c>
      <c r="D11" s="117" t="str">
        <f>VLOOKUP(A11,Tabla8[],5,FALSE)</f>
        <v>Roscado y agujereado RW1/4</v>
      </c>
      <c r="E11" s="117">
        <f>VLOOKUP(A11,Tabla8[],4,FALSE)</f>
        <v>2</v>
      </c>
      <c r="F11" s="117">
        <v>4</v>
      </c>
      <c r="G11" s="117" t="str">
        <f>'Tiempos borrador'!O6</f>
        <v>terminado</v>
      </c>
      <c r="H11" s="188">
        <f>(VLOOKUP(A11,'Tiempos borrador'!A6:L489,11,FALSE))*F11</f>
        <v>40</v>
      </c>
      <c r="I11">
        <f>H11</f>
        <v>40</v>
      </c>
      <c r="J11" s="188" t="str">
        <f>IF(LEN(INT((I11+O7)/60))=1,"0"&amp;INT((I11+O7)/60)+M7,INT((I11+O7)/60))&amp;":"&amp;IF(LEN(MOD((I11+O7),60))=1,"0"&amp;MOD((I11+O7),60)+O7,MOD((I11+O7),60))</f>
        <v>08:10</v>
      </c>
      <c r="M11" s="139"/>
      <c r="N11" s="186"/>
      <c r="O11" s="134"/>
    </row>
    <row r="12" spans="1:16" ht="15.75" hidden="1" thickBot="1">
      <c r="A12" s="86" t="s">
        <v>581</v>
      </c>
      <c r="B12" s="230" t="str">
        <f>VLOOKUP(A12,Tabla8[],2,FALSE)</f>
        <v>Caja de rodamientos</v>
      </c>
      <c r="C12" s="117" t="str">
        <f>VLOOKUP(A12,Tabla8[],3,FALSE)</f>
        <v>Caja rodamiento 6203</v>
      </c>
      <c r="D12" s="117" t="str">
        <f>VLOOKUP(A12,Tabla8[],5,FALSE)</f>
        <v>armado colocacion de rodamiento</v>
      </c>
      <c r="E12" s="117">
        <f>VLOOKUP(A12,Tabla8[],4,FALSE)</f>
        <v>2</v>
      </c>
      <c r="F12" s="117">
        <v>4</v>
      </c>
      <c r="G12" s="117" t="str">
        <f>'Tiempos borrador'!O7</f>
        <v>terminado</v>
      </c>
      <c r="H12" s="188">
        <f>(VLOOKUP(A12,'Tiempos borrador'!A7:L490,11,FALSE))*F12</f>
        <v>0</v>
      </c>
      <c r="I12">
        <f t="shared" ref="I12:I70" si="0">H12</f>
        <v>0</v>
      </c>
      <c r="J12" s="188" t="str">
        <f>IF(LEN(INT((I12+O7)/60))=1,"0"&amp;INT((I12+O7)/60)+M7,INT((I12+O7)/60))&amp;":"&amp;IF(LEN(MOD((I12+O7),60))=1,"0"&amp;MOD((I12+O7),60),MOD((I12+O7),60))</f>
        <v>07:30</v>
      </c>
      <c r="M12" s="139"/>
      <c r="N12" s="186"/>
      <c r="O12" s="134"/>
    </row>
    <row r="13" spans="1:16" ht="15.75" hidden="1" thickBot="1">
      <c r="A13" s="86" t="s">
        <v>306</v>
      </c>
      <c r="B13" s="230" t="str">
        <f>VLOOKUP(A13,Tabla8[],2,FALSE)</f>
        <v>Tensor de paño</v>
      </c>
      <c r="C13" s="117" t="str">
        <f>VLOOKUP(A13,Tabla8[],3,FALSE)</f>
        <v>Caja Buje</v>
      </c>
      <c r="D13" s="117" t="str">
        <f>VLOOKUP(A13,Tabla8[],5,FALSE)</f>
        <v>Agujereado           D 15</v>
      </c>
      <c r="E13" s="117">
        <f>VLOOKUP(A13,Tabla8[],4,FALSE)</f>
        <v>2</v>
      </c>
      <c r="F13" s="117">
        <v>4</v>
      </c>
      <c r="G13" s="117" t="str">
        <f>'Tiempos borrador'!O8</f>
        <v>terminado</v>
      </c>
      <c r="H13" s="188">
        <f>(VLOOKUP(A13,'Tiempos borrador'!A8:L491,11,FALSE))*F13</f>
        <v>20</v>
      </c>
      <c r="I13">
        <f t="shared" si="0"/>
        <v>20</v>
      </c>
      <c r="J13" s="188" t="str">
        <f t="shared" ref="J13:J38" si="1">IF(LEN(INT((I13+O8)/60))=1,"0"&amp;INT((I13+O8)/60)+M8,INT((I13+O8)/60))&amp;":"&amp;IF(LEN(MOD((I13+O8),60))=1,"0"&amp;MOD((I13+O8),60),MOD((I13+O8),60))</f>
        <v>015:50</v>
      </c>
      <c r="M13" s="139"/>
      <c r="N13" s="186"/>
      <c r="O13" s="134"/>
    </row>
    <row r="14" spans="1:16" ht="15.75" hidden="1" thickBot="1">
      <c r="A14" s="86" t="s">
        <v>307</v>
      </c>
      <c r="B14" s="230" t="str">
        <f>VLOOKUP(A14,Tabla8[],2,FALSE)</f>
        <v>Tensor de paño</v>
      </c>
      <c r="C14" s="117" t="str">
        <f>VLOOKUP(A14,Tabla8[],3,FALSE)</f>
        <v>Caja Buje</v>
      </c>
      <c r="D14" s="117" t="str">
        <f>VLOOKUP(A14,Tabla8[],5,FALSE)</f>
        <v>Agujereado y roscado    RW3/8</v>
      </c>
      <c r="E14" s="117">
        <f>VLOOKUP(A14,Tabla8[],4,FALSE)</f>
        <v>2</v>
      </c>
      <c r="F14" s="117">
        <v>4</v>
      </c>
      <c r="G14" s="117" t="str">
        <f>'Tiempos borrador'!O9</f>
        <v>terminado</v>
      </c>
      <c r="H14" s="188">
        <f>(VLOOKUP(A14,'Tiempos borrador'!A9:L492,11,FALSE))*F14</f>
        <v>60</v>
      </c>
      <c r="I14">
        <f t="shared" si="0"/>
        <v>60</v>
      </c>
      <c r="J14" s="188" t="str">
        <f t="shared" si="1"/>
        <v>01:00</v>
      </c>
      <c r="M14" s="139"/>
      <c r="N14" s="186"/>
      <c r="O14" s="134"/>
    </row>
    <row r="15" spans="1:16" ht="15.75" hidden="1" thickBot="1">
      <c r="A15" s="105" t="s">
        <v>545</v>
      </c>
      <c r="B15" s="231" t="str">
        <f>VLOOKUP(A15,Tabla8[],2,FALSE)</f>
        <v>Tensor de paño</v>
      </c>
      <c r="C15" s="117" t="str">
        <f>VLOOKUP(A15,Tabla8[],3,FALSE)</f>
        <v>caja buje</v>
      </c>
      <c r="D15" s="117" t="str">
        <f>VLOOKUP(A15,Tabla8[],5,FALSE)</f>
        <v>Pegado</v>
      </c>
      <c r="E15" s="117">
        <f>VLOOKUP(A15,Tabla8[],4,FALSE)</f>
        <v>2</v>
      </c>
      <c r="F15" s="117">
        <v>4</v>
      </c>
      <c r="G15" s="117" t="str">
        <f>'Tiempos borrador'!O10</f>
        <v>terminado</v>
      </c>
      <c r="H15" s="188">
        <f>(VLOOKUP(A15,'Tiempos borrador'!A10:L493,11,FALSE))*F15</f>
        <v>8</v>
      </c>
      <c r="I15">
        <f t="shared" si="0"/>
        <v>8</v>
      </c>
      <c r="J15" s="188" t="str">
        <f t="shared" si="1"/>
        <v>00:08</v>
      </c>
      <c r="M15" s="139"/>
      <c r="N15" s="186"/>
      <c r="O15" s="134"/>
    </row>
    <row r="16" spans="1:16" ht="15.75" hidden="1" thickBot="1">
      <c r="A16" s="86" t="s">
        <v>309</v>
      </c>
      <c r="B16" s="230" t="str">
        <f>VLOOKUP(A16,Tabla8[],2,FALSE)</f>
        <v>Leva aluminio</v>
      </c>
      <c r="C16" s="117" t="str">
        <f>VLOOKUP(A16,Tabla8[],3,FALSE)</f>
        <v>Leva de aluminio</v>
      </c>
      <c r="D16" s="117" t="str">
        <f>VLOOKUP(A16,Tabla8[],5,FALSE)</f>
        <v>Agujereado  Taladro D11,5mm</v>
      </c>
      <c r="E16" s="117">
        <f>VLOOKUP(A16,Tabla8[],4,FALSE)</f>
        <v>2</v>
      </c>
      <c r="F16" s="117">
        <v>4</v>
      </c>
      <c r="G16" s="117" t="str">
        <f>'Tiempos borrador'!O11</f>
        <v>terminado</v>
      </c>
      <c r="H16" s="188">
        <f>(VLOOKUP(A16,'Tiempos borrador'!A11:L494,11,FALSE))*F16</f>
        <v>0</v>
      </c>
      <c r="I16">
        <f t="shared" si="0"/>
        <v>0</v>
      </c>
      <c r="J16" s="188" t="str">
        <f t="shared" si="1"/>
        <v>00:00</v>
      </c>
      <c r="M16" s="139"/>
      <c r="N16" s="186"/>
      <c r="O16" s="134"/>
    </row>
    <row r="17" spans="1:15" ht="15.75" hidden="1" thickBot="1">
      <c r="A17" s="98" t="s">
        <v>310</v>
      </c>
      <c r="B17" s="230" t="str">
        <f>VLOOKUP(A17,Tabla8[],2,FALSE)</f>
        <v>Leva aluminio</v>
      </c>
      <c r="C17" s="117" t="str">
        <f>VLOOKUP(A17,Tabla8[],3,FALSE)</f>
        <v>Leva de aluminio</v>
      </c>
      <c r="D17" s="117" t="str">
        <f>VLOOKUP(A17,Tabla8[],5,FALSE)</f>
        <v>Agujereado  Taladro D7mm</v>
      </c>
      <c r="E17" s="117">
        <f>VLOOKUP(A17,Tabla8[],4,FALSE)</f>
        <v>2</v>
      </c>
      <c r="F17" s="117">
        <v>4</v>
      </c>
      <c r="G17" s="117" t="str">
        <f>'Tiempos borrador'!O12</f>
        <v>terminado</v>
      </c>
      <c r="H17" s="188">
        <f>(VLOOKUP(A17,'Tiempos borrador'!A12:L495,11,FALSE))*F17</f>
        <v>0</v>
      </c>
      <c r="I17">
        <f t="shared" si="0"/>
        <v>0</v>
      </c>
      <c r="J17" s="188" t="str">
        <f t="shared" si="1"/>
        <v>00:00</v>
      </c>
      <c r="M17" s="139"/>
      <c r="N17" s="186"/>
      <c r="O17" s="134"/>
    </row>
    <row r="18" spans="1:15">
      <c r="A18" s="73" t="s">
        <v>305</v>
      </c>
      <c r="B18" s="230" t="str">
        <f>VLOOKUP(A18,Tabla8[],2,FALSE)</f>
        <v>Caja de rodamientos</v>
      </c>
      <c r="C18" s="117" t="str">
        <f>VLOOKUP(A18,Tabla8[],3,FALSE)</f>
        <v>Caja rodamiento 6203</v>
      </c>
      <c r="D18" s="117" t="str">
        <f>VLOOKUP(A18,Tabla8[],5,FALSE)</f>
        <v>Roscado y agujereado RW1/4</v>
      </c>
      <c r="E18" s="117">
        <f>VLOOKUP(A18,Tabla8[],4,FALSE)</f>
        <v>2</v>
      </c>
      <c r="F18" s="198"/>
      <c r="G18" s="198" t="str">
        <f>'Tiempos borrador'!O13</f>
        <v>sin terminar</v>
      </c>
      <c r="H18" s="188" t="e">
        <f>(VLOOKUP(A18,'Tiempos borrador'!A13:L496,11,FALSE))*F18</f>
        <v>#N/A</v>
      </c>
      <c r="I18" t="e">
        <f t="shared" si="0"/>
        <v>#N/A</v>
      </c>
      <c r="J18" s="188" t="e">
        <f t="shared" si="1"/>
        <v>#N/A</v>
      </c>
      <c r="M18" s="139"/>
      <c r="N18" s="186"/>
      <c r="O18" s="134"/>
    </row>
    <row r="19" spans="1:15">
      <c r="A19" s="73" t="s">
        <v>581</v>
      </c>
      <c r="B19" s="230" t="str">
        <f>VLOOKUP(A19,Tabla8[],2,FALSE)</f>
        <v>Caja de rodamientos</v>
      </c>
      <c r="C19" s="117" t="str">
        <f>VLOOKUP(A19,Tabla8[],3,FALSE)</f>
        <v>Caja rodamiento 6203</v>
      </c>
      <c r="D19" s="117" t="str">
        <f>VLOOKUP(A19,Tabla8[],5,FALSE)</f>
        <v>armado colocacion de rodamiento</v>
      </c>
      <c r="E19" s="117">
        <f>VLOOKUP(A19,Tabla8[],4,FALSE)</f>
        <v>2</v>
      </c>
      <c r="F19" s="198"/>
      <c r="G19" s="198" t="str">
        <f>'Tiempos borrador'!O14</f>
        <v>sin terminar</v>
      </c>
      <c r="H19" s="188">
        <f>(VLOOKUP(A19,'Tiempos borrador'!A14:L497,11,FALSE))*F19</f>
        <v>0</v>
      </c>
      <c r="I19">
        <f t="shared" si="0"/>
        <v>0</v>
      </c>
      <c r="J19" s="188" t="str">
        <f t="shared" si="1"/>
        <v>00:00</v>
      </c>
      <c r="M19" s="139"/>
      <c r="N19" s="186"/>
      <c r="O19" s="134"/>
    </row>
    <row r="20" spans="1:15">
      <c r="A20" s="73" t="s">
        <v>306</v>
      </c>
      <c r="B20" s="230" t="str">
        <f>VLOOKUP(A20,Tabla8[],2,FALSE)</f>
        <v>Tensor de paño</v>
      </c>
      <c r="C20" s="117" t="str">
        <f>VLOOKUP(A20,Tabla8[],3,FALSE)</f>
        <v>Caja Buje</v>
      </c>
      <c r="D20" s="117" t="str">
        <f>VLOOKUP(A20,Tabla8[],5,FALSE)</f>
        <v>Agujereado           D 15</v>
      </c>
      <c r="E20" s="117">
        <f>VLOOKUP(A20,Tabla8[],4,FALSE)</f>
        <v>2</v>
      </c>
      <c r="F20" s="198"/>
      <c r="G20" s="198" t="str">
        <f>'Tiempos borrador'!O15</f>
        <v>sin terminar</v>
      </c>
      <c r="H20" s="188" t="e">
        <f>(VLOOKUP(A20,'Tiempos borrador'!A15:L498,11,FALSE))*F20</f>
        <v>#N/A</v>
      </c>
      <c r="I20" t="e">
        <f t="shared" si="0"/>
        <v>#N/A</v>
      </c>
      <c r="J20" s="188" t="e">
        <f t="shared" si="1"/>
        <v>#N/A</v>
      </c>
      <c r="M20" s="139"/>
      <c r="N20" s="186"/>
      <c r="O20" s="134"/>
    </row>
    <row r="21" spans="1:15" ht="15.75" hidden="1" thickBot="1">
      <c r="A21" s="199" t="s">
        <v>307</v>
      </c>
      <c r="B21" s="230" t="str">
        <f>VLOOKUP(A21,Tabla8[],2,FALSE)</f>
        <v>Tensor de paño</v>
      </c>
      <c r="C21" s="117" t="str">
        <f>VLOOKUP(A21,Tabla8[],3,FALSE)</f>
        <v>Caja Buje</v>
      </c>
      <c r="D21" s="117" t="str">
        <f>VLOOKUP(A21,Tabla8[],5,FALSE)</f>
        <v>Agujereado y roscado    RW3/8</v>
      </c>
      <c r="E21" s="117">
        <f>VLOOKUP(A21,Tabla8[],4,FALSE)</f>
        <v>2</v>
      </c>
      <c r="F21" s="117">
        <v>4</v>
      </c>
      <c r="G21" s="117" t="str">
        <f>'Tiempos borrador'!O16</f>
        <v>terminado</v>
      </c>
      <c r="H21" s="188" t="e">
        <f>(VLOOKUP(A21,'Tiempos borrador'!A16:L499,11,FALSE))*F21</f>
        <v>#N/A</v>
      </c>
      <c r="I21" t="e">
        <f t="shared" si="0"/>
        <v>#N/A</v>
      </c>
      <c r="J21" s="188" t="e">
        <f t="shared" si="1"/>
        <v>#N/A</v>
      </c>
      <c r="M21" s="139"/>
      <c r="N21" s="186"/>
      <c r="O21" s="134"/>
    </row>
    <row r="22" spans="1:15" ht="15.75" hidden="1" thickBot="1">
      <c r="A22" s="105" t="s">
        <v>545</v>
      </c>
      <c r="B22" s="231" t="str">
        <f>VLOOKUP(A22,Tabla8[],2,FALSE)</f>
        <v>Tensor de paño</v>
      </c>
      <c r="C22" s="117" t="str">
        <f>VLOOKUP(A22,Tabla8[],3,FALSE)</f>
        <v>caja buje</v>
      </c>
      <c r="D22" s="117" t="str">
        <f>VLOOKUP(A22,Tabla8[],5,FALSE)</f>
        <v>Pegado</v>
      </c>
      <c r="E22" s="117">
        <f>VLOOKUP(A22,Tabla8[],4,FALSE)</f>
        <v>2</v>
      </c>
      <c r="F22" s="117">
        <v>4</v>
      </c>
      <c r="G22" s="117" t="str">
        <f>'Tiempos borrador'!O17</f>
        <v>terminado</v>
      </c>
      <c r="H22" s="188" t="e">
        <f>(VLOOKUP(A22,'Tiempos borrador'!A17:L500,11,FALSE))*F22</f>
        <v>#N/A</v>
      </c>
      <c r="I22" t="e">
        <f t="shared" si="0"/>
        <v>#N/A</v>
      </c>
      <c r="J22" s="188" t="e">
        <f t="shared" si="1"/>
        <v>#N/A</v>
      </c>
      <c r="M22" s="139"/>
      <c r="N22" s="186"/>
      <c r="O22" s="134"/>
    </row>
    <row r="23" spans="1:15" ht="15.75" hidden="1" thickBot="1">
      <c r="A23" s="86" t="s">
        <v>309</v>
      </c>
      <c r="B23" s="230" t="str">
        <f>VLOOKUP(A23,Tabla8[],2,FALSE)</f>
        <v>Leva aluminio</v>
      </c>
      <c r="C23" s="117" t="str">
        <f>VLOOKUP(A23,Tabla8[],3,FALSE)</f>
        <v>Leva de aluminio</v>
      </c>
      <c r="D23" s="117" t="str">
        <f>VLOOKUP(A23,Tabla8[],5,FALSE)</f>
        <v>Agujereado  Taladro D11,5mm</v>
      </c>
      <c r="E23" s="117">
        <f>VLOOKUP(A23,Tabla8[],4,FALSE)</f>
        <v>2</v>
      </c>
      <c r="F23" s="117">
        <v>4</v>
      </c>
      <c r="G23" s="117" t="str">
        <f>'Tiempos borrador'!O18</f>
        <v>terminado</v>
      </c>
      <c r="H23" s="188" t="e">
        <f>(VLOOKUP(A23,'Tiempos borrador'!A18:L501,11,FALSE))*F23</f>
        <v>#N/A</v>
      </c>
      <c r="I23" t="e">
        <f t="shared" si="0"/>
        <v>#N/A</v>
      </c>
      <c r="J23" s="188" t="e">
        <f t="shared" si="1"/>
        <v>#N/A</v>
      </c>
      <c r="M23" s="139"/>
      <c r="N23" s="186"/>
      <c r="O23" s="134"/>
    </row>
    <row r="24" spans="1:15" ht="15.75" hidden="1" thickBot="1">
      <c r="A24" s="98" t="s">
        <v>310</v>
      </c>
      <c r="B24" s="230" t="str">
        <f>VLOOKUP(A24,Tabla8[],2,FALSE)</f>
        <v>Leva aluminio</v>
      </c>
      <c r="C24" s="117" t="str">
        <f>VLOOKUP(A24,Tabla8[],3,FALSE)</f>
        <v>Leva de aluminio</v>
      </c>
      <c r="D24" s="117" t="str">
        <f>VLOOKUP(A24,Tabla8[],5,FALSE)</f>
        <v>Agujereado  Taladro D7mm</v>
      </c>
      <c r="E24" s="117">
        <f>VLOOKUP(A24,Tabla8[],4,FALSE)</f>
        <v>2</v>
      </c>
      <c r="F24" s="117">
        <v>4</v>
      </c>
      <c r="G24" s="117" t="str">
        <f>'Tiempos borrador'!O19</f>
        <v>terminado</v>
      </c>
      <c r="H24" s="188" t="e">
        <f>(VLOOKUP(A24,'Tiempos borrador'!A19:L502,11,FALSE))*F24</f>
        <v>#N/A</v>
      </c>
      <c r="I24" t="e">
        <f t="shared" si="0"/>
        <v>#N/A</v>
      </c>
      <c r="J24" s="188" t="e">
        <f t="shared" si="1"/>
        <v>#N/A</v>
      </c>
      <c r="M24" s="139"/>
      <c r="N24" s="186"/>
      <c r="O24" s="134"/>
    </row>
    <row r="25" spans="1:15">
      <c r="A25" s="73" t="s">
        <v>311</v>
      </c>
      <c r="B25" s="230" t="str">
        <f>VLOOKUP(A25,Tabla8[],2,FALSE)</f>
        <v>Estructura</v>
      </c>
      <c r="C25" s="117" t="str">
        <f>VLOOKUP(A25,Tabla8[],3,FALSE)</f>
        <v>Soporte estructura</v>
      </c>
      <c r="D25" s="117" t="str">
        <f>VLOOKUP(A25,Tabla8[],5,FALSE)</f>
        <v>Corte</v>
      </c>
      <c r="E25" s="117">
        <f>VLOOKUP(A25,Tabla8[],4,FALSE)</f>
        <v>1</v>
      </c>
      <c r="F25" s="198"/>
      <c r="G25" s="198" t="str">
        <f>'Tiempos borrador'!O20</f>
        <v>sin terminar</v>
      </c>
      <c r="H25" s="188" t="e">
        <f>(VLOOKUP(A25,'Tiempos borrador'!A20:L503,11,FALSE))*F25</f>
        <v>#N/A</v>
      </c>
      <c r="I25" t="e">
        <f t="shared" si="0"/>
        <v>#N/A</v>
      </c>
      <c r="J25" s="188" t="e">
        <f t="shared" si="1"/>
        <v>#N/A</v>
      </c>
      <c r="M25" s="139"/>
      <c r="N25" s="186"/>
      <c r="O25" s="134"/>
    </row>
    <row r="26" spans="1:15">
      <c r="A26" s="73" t="s">
        <v>313</v>
      </c>
      <c r="B26" s="230" t="str">
        <f>VLOOKUP(A26,Tabla8[],2,FALSE)</f>
        <v>Estructura</v>
      </c>
      <c r="C26" s="117" t="str">
        <f>VLOOKUP(A26,Tabla8[],3,FALSE)</f>
        <v>Soporte estructura</v>
      </c>
      <c r="D26" s="117" t="str">
        <f>VLOOKUP(A26,Tabla8[],5,FALSE)</f>
        <v>Roscado     RW1/4</v>
      </c>
      <c r="E26" s="117">
        <f>VLOOKUP(A26,Tabla8[],4,FALSE)</f>
        <v>2</v>
      </c>
      <c r="F26" s="198"/>
      <c r="G26" s="198" t="str">
        <f>'Tiempos borrador'!O21</f>
        <v>sin terminar</v>
      </c>
      <c r="H26" s="188" t="e">
        <f>(VLOOKUP(A26,'Tiempos borrador'!A21:L504,11,FALSE))*F26</f>
        <v>#N/A</v>
      </c>
      <c r="I26" t="e">
        <f t="shared" si="0"/>
        <v>#N/A</v>
      </c>
      <c r="J26" s="188" t="e">
        <f t="shared" si="1"/>
        <v>#N/A</v>
      </c>
      <c r="M26" s="139"/>
      <c r="N26" s="186"/>
      <c r="O26" s="134"/>
    </row>
    <row r="27" spans="1:15">
      <c r="A27" s="73" t="s">
        <v>314</v>
      </c>
      <c r="B27" s="230" t="str">
        <f>VLOOKUP(A27,Tabla8[],2,FALSE)</f>
        <v>Leva acero</v>
      </c>
      <c r="C27" s="117" t="str">
        <f>VLOOKUP(A27,Tabla8[],3,FALSE)</f>
        <v>leva acero</v>
      </c>
      <c r="D27" s="117" t="str">
        <f>VLOOKUP(A27,Tabla8[],5,FALSE)</f>
        <v>Corte</v>
      </c>
      <c r="E27" s="117">
        <f>VLOOKUP(A27,Tabla8[],4,FALSE)</f>
        <v>2</v>
      </c>
      <c r="F27" s="198"/>
      <c r="G27" s="198" t="str">
        <f>'Tiempos borrador'!O22</f>
        <v>sin terminar</v>
      </c>
      <c r="H27" s="188" t="e">
        <f>(VLOOKUP(A27,'Tiempos borrador'!A22:L505,11,FALSE))*F27</f>
        <v>#N/A</v>
      </c>
      <c r="I27" t="e">
        <f t="shared" si="0"/>
        <v>#N/A</v>
      </c>
      <c r="J27" s="188" t="e">
        <f t="shared" si="1"/>
        <v>#N/A</v>
      </c>
      <c r="M27" s="139"/>
      <c r="N27" s="186"/>
      <c r="O27" s="134"/>
    </row>
    <row r="28" spans="1:15">
      <c r="A28" s="73" t="s">
        <v>316</v>
      </c>
      <c r="B28" s="230" t="str">
        <f>VLOOKUP(A28,Tabla8[],2,FALSE)</f>
        <v>Leva acero</v>
      </c>
      <c r="C28" s="117" t="str">
        <f>VLOOKUP(A28,Tabla8[],3,FALSE)</f>
        <v>leva acero</v>
      </c>
      <c r="D28" s="117" t="str">
        <f>VLOOKUP(A28,Tabla8[],5,FALSE)</f>
        <v>Agujereado y Roscado</v>
      </c>
      <c r="E28" s="117">
        <f>VLOOKUP(A28,Tabla8[],4,FALSE)</f>
        <v>1</v>
      </c>
      <c r="F28" s="198"/>
      <c r="G28" s="198" t="str">
        <f>'Tiempos borrador'!O23</f>
        <v>sin terminar</v>
      </c>
      <c r="H28" s="188" t="e">
        <f>(VLOOKUP(A28,'Tiempos borrador'!A23:L506,11,FALSE))*F28</f>
        <v>#N/A</v>
      </c>
      <c r="I28" t="e">
        <f t="shared" si="0"/>
        <v>#N/A</v>
      </c>
      <c r="J28" s="188" t="e">
        <f t="shared" si="1"/>
        <v>#N/A</v>
      </c>
      <c r="M28" s="139"/>
      <c r="N28" s="186"/>
      <c r="O28" s="134"/>
    </row>
    <row r="29" spans="1:15">
      <c r="A29" s="201" t="s">
        <v>870</v>
      </c>
      <c r="B29" s="231" t="str">
        <f>VLOOKUP(A29,Tabla8[],2,FALSE)</f>
        <v>Leva acero</v>
      </c>
      <c r="C29" s="117" t="str">
        <f>VLOOKUP(A29,Tabla8[],3,FALSE)</f>
        <v>Eje leva acero</v>
      </c>
      <c r="D29" s="117" t="str">
        <f>VLOOKUP(A29,Tabla8[],5,FALSE)</f>
        <v>Corte</v>
      </c>
      <c r="E29" s="117">
        <f>VLOOKUP(A29,Tabla8[],4,FALSE)</f>
        <v>1</v>
      </c>
      <c r="F29" s="198"/>
      <c r="G29" s="198" t="str">
        <f>'Tiempos borrador'!O24</f>
        <v>sin terminar</v>
      </c>
      <c r="H29" s="188" t="e">
        <f>(VLOOKUP(A29,'Tiempos borrador'!A24:L507,11,FALSE))*F29</f>
        <v>#N/A</v>
      </c>
      <c r="I29" t="e">
        <f t="shared" si="0"/>
        <v>#N/A</v>
      </c>
      <c r="J29" s="188" t="e">
        <f t="shared" si="1"/>
        <v>#N/A</v>
      </c>
      <c r="M29" s="139"/>
      <c r="N29" s="186"/>
      <c r="O29" s="134"/>
    </row>
    <row r="30" spans="1:15" ht="15.75" hidden="1" thickBot="1">
      <c r="A30" s="200" t="s">
        <v>317</v>
      </c>
      <c r="B30" s="230" t="str">
        <f>VLOOKUP(A30,Tabla8[],2,FALSE)</f>
        <v>Rolo laminador</v>
      </c>
      <c r="C30" s="117" t="str">
        <f>VLOOKUP(A30,Tabla8[],3,FALSE)</f>
        <v>Eje rolo laminador</v>
      </c>
      <c r="D30" s="117" t="str">
        <f>VLOOKUP(A30,Tabla8[],5,FALSE)</f>
        <v>Corte</v>
      </c>
      <c r="E30" s="117">
        <f>VLOOKUP(A30,Tabla8[],4,FALSE)</f>
        <v>1</v>
      </c>
      <c r="F30" s="117">
        <v>4</v>
      </c>
      <c r="G30" s="117" t="str">
        <f>'Tiempos borrador'!O25</f>
        <v>terminado</v>
      </c>
      <c r="H30" s="188">
        <f>(VLOOKUP(A30,'Tiempos borrador'!A25:L508,11,FALSE))*F30</f>
        <v>0</v>
      </c>
      <c r="I30">
        <f t="shared" si="0"/>
        <v>0</v>
      </c>
      <c r="J30" s="188" t="str">
        <f t="shared" si="1"/>
        <v>00:00</v>
      </c>
      <c r="M30" s="139"/>
      <c r="N30" s="186"/>
      <c r="O30" s="134"/>
    </row>
    <row r="31" spans="1:15" ht="45">
      <c r="A31" s="73" t="s">
        <v>320</v>
      </c>
      <c r="B31" s="230" t="str">
        <f>VLOOKUP(A31,Tabla8[],2,FALSE)</f>
        <v>Rolo laminador</v>
      </c>
      <c r="C31" s="117" t="str">
        <f>VLOOKUP(A31,Tabla8[],3,FALSE)</f>
        <v>Rolo laminador -colocacion de arandelas al eje</v>
      </c>
      <c r="D31" s="117" t="str">
        <f>VLOOKUP(A31,Tabla8[],5,FALSE)</f>
        <v>soldadura</v>
      </c>
      <c r="E31" s="117">
        <f>VLOOKUP(A31,Tabla8[],4,FALSE)</f>
        <v>2</v>
      </c>
      <c r="F31" s="198"/>
      <c r="G31" s="198" t="str">
        <f>'Tiempos borrador'!O26</f>
        <v>sin terminar</v>
      </c>
      <c r="H31" s="188">
        <f>(VLOOKUP(A31,'Tiempos borrador'!A26:L509,11,FALSE))*F31</f>
        <v>0</v>
      </c>
      <c r="I31">
        <f t="shared" si="0"/>
        <v>0</v>
      </c>
      <c r="J31" s="188" t="str">
        <f t="shared" si="1"/>
        <v>00:00</v>
      </c>
      <c r="M31" s="139"/>
      <c r="N31" s="186"/>
      <c r="O31" s="134"/>
    </row>
    <row r="32" spans="1:15" ht="15.75" hidden="1" thickBot="1">
      <c r="A32" s="73" t="s">
        <v>913</v>
      </c>
      <c r="B32" s="230" t="str">
        <f>VLOOKUP(A32,Tabla8[],2,FALSE)</f>
        <v>Rolo laminador</v>
      </c>
      <c r="C32" s="117" t="str">
        <f>VLOOKUP(A32,Tabla8[],3,FALSE)</f>
        <v>Caño de rolo</v>
      </c>
      <c r="D32" s="117" t="str">
        <f>VLOOKUP(A32,Tabla8[],5,FALSE)</f>
        <v>Corte</v>
      </c>
      <c r="E32" s="117">
        <f>VLOOKUP(A32,Tabla8[],4,FALSE)</f>
        <v>1</v>
      </c>
      <c r="F32" s="117">
        <v>4</v>
      </c>
      <c r="G32" s="117" t="str">
        <f>'Tiempos borrador'!O27</f>
        <v>terminado</v>
      </c>
      <c r="H32" s="188">
        <f>(VLOOKUP(A32,'Tiempos borrador'!A27:L510,11,FALSE))*F32</f>
        <v>8</v>
      </c>
      <c r="I32">
        <f t="shared" si="0"/>
        <v>8</v>
      </c>
      <c r="J32" s="188" t="str">
        <f t="shared" si="1"/>
        <v>00:08</v>
      </c>
      <c r="M32" s="139"/>
      <c r="N32" s="186"/>
      <c r="O32" s="134"/>
    </row>
    <row r="33" spans="1:15" ht="30">
      <c r="A33" s="73" t="s">
        <v>322</v>
      </c>
      <c r="B33" s="230" t="str">
        <f>VLOOKUP(A33,Tabla8[],2,FALSE)</f>
        <v>Rolo laminador</v>
      </c>
      <c r="C33" s="117" t="str">
        <f>VLOOKUP(A33,Tabla8[],3,FALSE)</f>
        <v>Armado de rolo laminador</v>
      </c>
      <c r="D33" s="117" t="str">
        <f>VLOOKUP(A33,Tabla8[],5,FALSE)</f>
        <v>Soldadura</v>
      </c>
      <c r="E33" s="117">
        <f>VLOOKUP(A33,Tabla8[],4,FALSE)</f>
        <v>1</v>
      </c>
      <c r="F33" s="198"/>
      <c r="G33" s="198" t="str">
        <f>'Tiempos borrador'!O28</f>
        <v>sin terminar</v>
      </c>
      <c r="H33" s="188">
        <f>(VLOOKUP(A33,'Tiempos borrador'!A28:L511,11,FALSE))*F33</f>
        <v>0</v>
      </c>
      <c r="I33">
        <f t="shared" si="0"/>
        <v>0</v>
      </c>
      <c r="J33" s="188" t="str">
        <f t="shared" si="1"/>
        <v>00:00</v>
      </c>
      <c r="M33" s="139"/>
      <c r="N33" s="186"/>
      <c r="O33" s="134"/>
    </row>
    <row r="34" spans="1:15">
      <c r="A34" s="73" t="s">
        <v>324</v>
      </c>
      <c r="B34" s="230" t="str">
        <f>VLOOKUP(A34,Tabla8[],2,FALSE)</f>
        <v>Rolo Paño</v>
      </c>
      <c r="C34" s="117" t="str">
        <f>VLOOKUP(A34,Tabla8[],3,FALSE)</f>
        <v>Eje rolo paño</v>
      </c>
      <c r="D34" s="117" t="str">
        <f>VLOOKUP(A34,Tabla8[],5,FALSE)</f>
        <v>Corte</v>
      </c>
      <c r="E34" s="117">
        <f>VLOOKUP(A34,Tabla8[],4,FALSE)</f>
        <v>1</v>
      </c>
      <c r="F34" s="198"/>
      <c r="G34" s="198" t="str">
        <f>'Tiempos borrador'!O29</f>
        <v>sin terminar</v>
      </c>
      <c r="H34" s="188">
        <f>(VLOOKUP(A34,'Tiempos borrador'!A29:L512,11,FALSE))*F34</f>
        <v>0</v>
      </c>
      <c r="I34">
        <f t="shared" si="0"/>
        <v>0</v>
      </c>
      <c r="J34" s="188" t="str">
        <f t="shared" si="1"/>
        <v>00:00</v>
      </c>
      <c r="M34" s="139"/>
      <c r="N34" s="186"/>
      <c r="O34" s="134"/>
    </row>
    <row r="35" spans="1:15" ht="15.75" hidden="1" thickBot="1">
      <c r="A35" s="73" t="s">
        <v>908</v>
      </c>
      <c r="B35" s="230" t="str">
        <f>VLOOKUP(A35,Tabla8[],2,FALSE)</f>
        <v>Rolo Paño</v>
      </c>
      <c r="C35" s="117" t="str">
        <f>VLOOKUP(A35,Tabla8[],3,FALSE)</f>
        <v>Caño de rolo</v>
      </c>
      <c r="D35" s="117" t="str">
        <f>VLOOKUP(A35,Tabla8[],5,FALSE)</f>
        <v>Corte</v>
      </c>
      <c r="E35" s="117">
        <f>VLOOKUP(A35,Tabla8[],4,FALSE)</f>
        <v>1</v>
      </c>
      <c r="F35" s="117">
        <v>4</v>
      </c>
      <c r="G35" s="117" t="str">
        <f>'Tiempos borrador'!O30</f>
        <v>terminado</v>
      </c>
      <c r="H35" s="188">
        <f>(VLOOKUP(A35,'Tiempos borrador'!A30:L513,11,FALSE))*F35</f>
        <v>8</v>
      </c>
      <c r="I35">
        <f t="shared" si="0"/>
        <v>8</v>
      </c>
      <c r="J35" s="188" t="str">
        <f t="shared" si="1"/>
        <v>00:08</v>
      </c>
      <c r="M35" s="139"/>
      <c r="N35" s="186"/>
      <c r="O35" s="134"/>
    </row>
    <row r="36" spans="1:15" ht="30">
      <c r="A36" s="73" t="s">
        <v>329</v>
      </c>
      <c r="B36" s="230" t="str">
        <f>VLOOKUP(A36,Tabla8[],2,FALSE)</f>
        <v>Rolo Paño</v>
      </c>
      <c r="C36" s="117" t="str">
        <f>VLOOKUP(A36,Tabla8[],3,FALSE)</f>
        <v>Rolo Paño-colocacion de caño al eje</v>
      </c>
      <c r="D36" s="117" t="str">
        <f>VLOOKUP(A36,Tabla8[],5,FALSE)</f>
        <v>Soldadura</v>
      </c>
      <c r="E36" s="117">
        <f>VLOOKUP(A36,Tabla8[],4,FALSE)</f>
        <v>2</v>
      </c>
      <c r="F36" s="198"/>
      <c r="G36" s="198" t="str">
        <f>'Tiempos borrador'!O31</f>
        <v>sin terminar</v>
      </c>
      <c r="H36" s="188">
        <f>(VLOOKUP(A36,'Tiempos borrador'!A31:L514,11,FALSE))*F36</f>
        <v>0</v>
      </c>
      <c r="I36">
        <f t="shared" si="0"/>
        <v>0</v>
      </c>
      <c r="J36" s="188" t="str">
        <f t="shared" si="1"/>
        <v>00:00</v>
      </c>
      <c r="M36" s="139"/>
      <c r="N36" s="186"/>
      <c r="O36" s="134"/>
    </row>
    <row r="37" spans="1:15">
      <c r="A37" s="201" t="s">
        <v>582</v>
      </c>
      <c r="B37" s="231" t="str">
        <f>VLOOKUP(A37,Tabla8[],2,FALSE)</f>
        <v>Rolo Paño</v>
      </c>
      <c r="C37" s="117" t="str">
        <f>VLOOKUP(A37,Tabla8[],3,FALSE)</f>
        <v>Goma</v>
      </c>
      <c r="D37" s="117" t="str">
        <f>VLOOKUP(A37,Tabla8[],5,FALSE)</f>
        <v>Remachar</v>
      </c>
      <c r="E37" s="117">
        <f>VLOOKUP(A37,Tabla8[],4,FALSE)</f>
        <v>5</v>
      </c>
      <c r="F37" s="198"/>
      <c r="G37" s="198" t="str">
        <f>'Tiempos borrador'!O32</f>
        <v>sin terminar</v>
      </c>
      <c r="H37" s="188">
        <f>(VLOOKUP(A37,'Tiempos borrador'!A32:L515,11,FALSE))*F37</f>
        <v>0</v>
      </c>
      <c r="I37">
        <f t="shared" si="0"/>
        <v>0</v>
      </c>
      <c r="J37" s="188" t="str">
        <f t="shared" si="1"/>
        <v>00:00</v>
      </c>
      <c r="M37" s="139"/>
      <c r="N37" s="186"/>
      <c r="O37" s="134"/>
    </row>
    <row r="38" spans="1:15" ht="15.75" hidden="1" thickBot="1">
      <c r="A38" s="199" t="s">
        <v>330</v>
      </c>
      <c r="B38" s="230" t="str">
        <f>VLOOKUP(A38,Tabla8[],2,FALSE)</f>
        <v>Volante</v>
      </c>
      <c r="C38" s="117" t="str">
        <f>VLOOKUP(A38,Tabla8[],3,FALSE)</f>
        <v>Eje volante</v>
      </c>
      <c r="D38" s="117" t="str">
        <f>VLOOKUP(A38,Tabla8[],5,FALSE)</f>
        <v>Corte</v>
      </c>
      <c r="E38" s="117">
        <f>VLOOKUP(A38,Tabla8[],4,FALSE)</f>
        <v>1</v>
      </c>
      <c r="F38" s="117">
        <v>4</v>
      </c>
      <c r="G38" s="117" t="str">
        <f>'Tiempos borrador'!O33</f>
        <v>terminado</v>
      </c>
      <c r="H38" s="188">
        <f>(VLOOKUP(A38,'Tiempos borrador'!A33:L516,11,FALSE))*F38</f>
        <v>0</v>
      </c>
      <c r="I38">
        <f t="shared" si="0"/>
        <v>0</v>
      </c>
      <c r="J38" s="188" t="str">
        <f t="shared" si="1"/>
        <v>00:00</v>
      </c>
      <c r="M38" s="139"/>
      <c r="N38" s="186"/>
      <c r="O38" s="134"/>
    </row>
    <row r="39" spans="1:15" ht="15.75" hidden="1" thickBot="1">
      <c r="A39" s="98" t="s">
        <v>333</v>
      </c>
      <c r="B39" s="230" t="str">
        <f>VLOOKUP(A39,Tabla8[],2,FALSE)</f>
        <v>Volante</v>
      </c>
      <c r="C39" s="117" t="str">
        <f>VLOOKUP(A39,Tabla8[],3,FALSE)</f>
        <v>Eje volante</v>
      </c>
      <c r="D39" s="117" t="str">
        <f>VLOOKUP(A39,Tabla8[],5,FALSE)</f>
        <v>Agujereado p/ Roscar</v>
      </c>
      <c r="E39" s="117">
        <f>VLOOKUP(A39,Tabla8[],4,FALSE)</f>
        <v>1</v>
      </c>
      <c r="F39" s="117">
        <v>4</v>
      </c>
      <c r="G39" s="117" t="str">
        <f>'Tiempos borrador'!O34</f>
        <v>terminado</v>
      </c>
      <c r="H39" s="188">
        <f>(VLOOKUP(A39,'Tiempos borrador'!A34:L517,11,FALSE))*F39</f>
        <v>0</v>
      </c>
      <c r="I39">
        <f t="shared" si="0"/>
        <v>0</v>
      </c>
      <c r="J39" s="188"/>
      <c r="M39" s="139"/>
      <c r="N39" s="186"/>
      <c r="O39" s="134"/>
    </row>
    <row r="40" spans="1:15">
      <c r="A40" s="73" t="s">
        <v>334</v>
      </c>
      <c r="B40" s="230" t="str">
        <f>VLOOKUP(A40,Tabla8[],2,FALSE)</f>
        <v>Volante</v>
      </c>
      <c r="C40" s="117" t="str">
        <f>VLOOKUP(A40,Tabla8[],3,FALSE)</f>
        <v>Eje volante</v>
      </c>
      <c r="D40" s="117" t="str">
        <f>VLOOKUP(A40,Tabla8[],5,FALSE)</f>
        <v>Roscado</v>
      </c>
      <c r="E40" s="117">
        <f>VLOOKUP(A40,Tabla8[],4,FALSE)</f>
        <v>1</v>
      </c>
      <c r="F40" s="198"/>
      <c r="G40" s="198" t="str">
        <f>'Tiempos borrador'!O35</f>
        <v>sin terminar</v>
      </c>
      <c r="H40" s="188">
        <f>(VLOOKUP(A40,'Tiempos borrador'!A35:L518,11,FALSE))*F40</f>
        <v>0</v>
      </c>
      <c r="I40">
        <f t="shared" si="0"/>
        <v>0</v>
      </c>
      <c r="J40" s="188"/>
      <c r="M40" s="139"/>
      <c r="N40" s="186"/>
      <c r="O40" s="134"/>
    </row>
    <row r="41" spans="1:15">
      <c r="A41" s="73" t="s">
        <v>335</v>
      </c>
      <c r="B41" s="230" t="str">
        <f>VLOOKUP(A41,Tabla8[],2,FALSE)</f>
        <v>Volante</v>
      </c>
      <c r="C41" s="117" t="str">
        <f>VLOOKUP(A41,Tabla8[],3,FALSE)</f>
        <v>Eje piñon volante</v>
      </c>
      <c r="D41" s="117" t="str">
        <f>VLOOKUP(A41,Tabla8[],5,FALSE)</f>
        <v>Corte</v>
      </c>
      <c r="E41" s="117">
        <f>VLOOKUP(A41,Tabla8[],4,FALSE)</f>
        <v>1</v>
      </c>
      <c r="F41" s="198"/>
      <c r="G41" s="198" t="str">
        <f>'Tiempos borrador'!O36</f>
        <v>sin terminar</v>
      </c>
      <c r="H41" s="188">
        <f>(VLOOKUP(A41,'Tiempos borrador'!A36:L519,11,FALSE))*F41</f>
        <v>0</v>
      </c>
      <c r="I41">
        <f t="shared" si="0"/>
        <v>0</v>
      </c>
      <c r="J41" s="188"/>
      <c r="M41" s="139"/>
      <c r="N41" s="186"/>
      <c r="O41" s="134"/>
    </row>
    <row r="42" spans="1:15">
      <c r="A42" s="73" t="s">
        <v>339</v>
      </c>
      <c r="B42" s="230" t="str">
        <f>VLOOKUP(A42,Tabla8[],2,FALSE)</f>
        <v>Volante</v>
      </c>
      <c r="C42" s="117" t="str">
        <f>VLOOKUP(A42,Tabla8[],3,FALSE)</f>
        <v>Disco polea</v>
      </c>
      <c r="D42" s="117" t="str">
        <f>VLOOKUP(A42,Tabla8[],5,FALSE)</f>
        <v>Limpieza y repaso de agujeros</v>
      </c>
      <c r="E42" s="117">
        <f>VLOOKUP(A42,Tabla8[],4,FALSE)</f>
        <v>1</v>
      </c>
      <c r="F42" s="198"/>
      <c r="G42" s="198" t="str">
        <f>'Tiempos borrador'!O37</f>
        <v>sin terminar</v>
      </c>
      <c r="H42" s="188">
        <f>(VLOOKUP(A42,'Tiempos borrador'!A37:L520,11,FALSE))*F42</f>
        <v>0</v>
      </c>
      <c r="I42">
        <f t="shared" si="0"/>
        <v>0</v>
      </c>
      <c r="J42" s="188"/>
      <c r="M42" s="139"/>
      <c r="N42" s="186"/>
      <c r="O42" s="134"/>
    </row>
    <row r="43" spans="1:15" ht="30.75" hidden="1" thickBot="1">
      <c r="A43" s="200" t="s">
        <v>343</v>
      </c>
      <c r="B43" s="230" t="str">
        <f>VLOOKUP(A43,Tabla8[],2,FALSE)</f>
        <v>Tensor cadena</v>
      </c>
      <c r="C43" s="117" t="str">
        <f>VLOOKUP(A43,Tabla8[],3,FALSE)</f>
        <v>Soporte tensor cadena</v>
      </c>
      <c r="D43" s="117" t="str">
        <f>VLOOKUP(A43,Tabla8[],5,FALSE)</f>
        <v>Corte</v>
      </c>
      <c r="E43" s="117">
        <f>VLOOKUP(A43,Tabla8[],4,FALSE)</f>
        <v>1</v>
      </c>
      <c r="F43" s="117">
        <v>4</v>
      </c>
      <c r="G43" s="117" t="str">
        <f>'Tiempos borrador'!O38</f>
        <v>terminado</v>
      </c>
      <c r="H43" s="188">
        <f>(VLOOKUP(A43,'Tiempos borrador'!A38:L521,11,FALSE))*F43</f>
        <v>0</v>
      </c>
      <c r="I43">
        <f t="shared" si="0"/>
        <v>0</v>
      </c>
      <c r="J43" s="188"/>
      <c r="M43" s="139"/>
      <c r="N43" s="186"/>
      <c r="O43" s="134"/>
    </row>
    <row r="44" spans="1:15">
      <c r="A44" s="73" t="s">
        <v>369</v>
      </c>
      <c r="B44" s="230" t="str">
        <f>VLOOKUP(A44,Tabla8[],2,FALSE)</f>
        <v>Tensor cadena</v>
      </c>
      <c r="C44" s="117" t="str">
        <f>VLOOKUP(A44,Tabla8[],3,FALSE)</f>
        <v>planchuela Tensor</v>
      </c>
      <c r="D44" s="117" t="str">
        <f>VLOOKUP(A44,Tabla8[],5,FALSE)</f>
        <v>Corte</v>
      </c>
      <c r="E44" s="117">
        <f>VLOOKUP(A44,Tabla8[],4,FALSE)</f>
        <v>1</v>
      </c>
      <c r="F44" s="198"/>
      <c r="G44" s="198" t="str">
        <f>'Tiempos borrador'!O39</f>
        <v>sin terminar</v>
      </c>
      <c r="H44" s="188">
        <f>(VLOOKUP(A44,'Tiempos borrador'!A39:L522,11,FALSE))*F44</f>
        <v>0</v>
      </c>
      <c r="I44">
        <f t="shared" si="0"/>
        <v>0</v>
      </c>
      <c r="J44" s="188"/>
      <c r="M44" s="139"/>
      <c r="N44" s="186"/>
      <c r="O44" s="134"/>
    </row>
    <row r="45" spans="1:15">
      <c r="A45" s="73" t="s">
        <v>346</v>
      </c>
      <c r="B45" s="230" t="str">
        <f>VLOOKUP(A45,Tabla8[],2,FALSE)</f>
        <v>Tensor cadena</v>
      </c>
      <c r="C45" s="117" t="str">
        <f>VLOOKUP(A45,Tabla8[],3,FALSE)</f>
        <v xml:space="preserve">planchuela tensor </v>
      </c>
      <c r="D45" s="117" t="str">
        <f>VLOOKUP(A45,Tabla8[],5,FALSE)</f>
        <v>Agujereado</v>
      </c>
      <c r="E45" s="117">
        <f>VLOOKUP(A45,Tabla8[],4,FALSE)</f>
        <v>3</v>
      </c>
      <c r="F45" s="198"/>
      <c r="G45" s="198" t="str">
        <f>'Tiempos borrador'!O40</f>
        <v>sin terminar</v>
      </c>
      <c r="H45" s="188">
        <f>(VLOOKUP(A45,'Tiempos borrador'!A40:L523,11,FALSE))*F45</f>
        <v>0</v>
      </c>
      <c r="I45">
        <f t="shared" si="0"/>
        <v>0</v>
      </c>
      <c r="J45" s="188"/>
      <c r="M45" s="139"/>
      <c r="N45" s="186"/>
      <c r="O45" s="134"/>
    </row>
    <row r="46" spans="1:15">
      <c r="A46" s="73" t="s">
        <v>606</v>
      </c>
      <c r="B46" s="230" t="str">
        <f>VLOOKUP(A46,Tabla8[],2,FALSE)</f>
        <v>Tensor cadena</v>
      </c>
      <c r="C46" s="117" t="str">
        <f>VLOOKUP(A46,Tabla8[],3,FALSE)</f>
        <v>Soporte de resorte</v>
      </c>
      <c r="D46" s="117" t="str">
        <f>VLOOKUP(A46,Tabla8[],5,FALSE)</f>
        <v>Armado</v>
      </c>
      <c r="E46" s="117">
        <f>VLOOKUP(A46,Tabla8[],4,FALSE)</f>
        <v>1</v>
      </c>
      <c r="F46" s="198"/>
      <c r="G46" s="198" t="str">
        <f>'Tiempos borrador'!O41</f>
        <v>sin terminar</v>
      </c>
      <c r="H46" s="188">
        <f>(VLOOKUP(A46,'Tiempos borrador'!A41:L524,11,FALSE))*F46</f>
        <v>0</v>
      </c>
      <c r="I46">
        <f t="shared" si="0"/>
        <v>0</v>
      </c>
      <c r="J46" s="188"/>
      <c r="M46" s="139"/>
      <c r="N46" s="186"/>
      <c r="O46" s="134"/>
    </row>
    <row r="47" spans="1:15">
      <c r="A47" s="73" t="s">
        <v>820</v>
      </c>
      <c r="B47" s="230" t="str">
        <f>VLOOKUP(A47,Tabla8[],2,FALSE)</f>
        <v>Tensor cadena</v>
      </c>
      <c r="C47" s="117" t="str">
        <f>VLOOKUP(A47,Tabla8[],3,FALSE)</f>
        <v xml:space="preserve">Resorte </v>
      </c>
      <c r="D47" s="117" t="str">
        <f>VLOOKUP(A47,Tabla8[],5,FALSE)</f>
        <v>Corte y orejas</v>
      </c>
      <c r="E47" s="117">
        <f>VLOOKUP(A47,Tabla8[],4,FALSE)</f>
        <v>1</v>
      </c>
      <c r="F47" s="198"/>
      <c r="G47" s="198" t="str">
        <f>'Tiempos borrador'!O42</f>
        <v>sin terminar</v>
      </c>
      <c r="H47" s="188">
        <f>(VLOOKUP(A47,'Tiempos borrador'!A42:L525,11,FALSE))*F47</f>
        <v>0</v>
      </c>
      <c r="I47">
        <f t="shared" si="0"/>
        <v>0</v>
      </c>
      <c r="J47" s="188"/>
      <c r="M47" s="139"/>
      <c r="N47" s="186"/>
      <c r="O47" s="134"/>
    </row>
    <row r="48" spans="1:15" ht="15.75" hidden="1" thickBot="1">
      <c r="A48" s="199" t="s">
        <v>357</v>
      </c>
      <c r="B48" s="230" t="str">
        <f>VLOOKUP(A48,Tabla8[],2,FALSE)</f>
        <v>Engranajes</v>
      </c>
      <c r="C48" s="117" t="str">
        <f>VLOOKUP(A48,Tabla8[],3,FALSE)</f>
        <v>Masas engranajes</v>
      </c>
      <c r="D48" s="117" t="str">
        <f>VLOOKUP(A48,Tabla8[],5,FALSE)</f>
        <v>Corte</v>
      </c>
      <c r="E48" s="117">
        <f>VLOOKUP(A48,Tabla8[],4,FALSE)</f>
        <v>3</v>
      </c>
      <c r="F48" s="117">
        <v>4</v>
      </c>
      <c r="G48" s="117" t="str">
        <f>'Tiempos borrador'!O43</f>
        <v>terminado</v>
      </c>
      <c r="H48" s="188">
        <f>(VLOOKUP(A48,'Tiempos borrador'!A43:L526,11,FALSE))*F48</f>
        <v>0</v>
      </c>
      <c r="I48">
        <f t="shared" si="0"/>
        <v>0</v>
      </c>
      <c r="J48" s="188"/>
      <c r="M48" s="139"/>
      <c r="N48" s="186"/>
      <c r="O48" s="134"/>
    </row>
    <row r="49" spans="1:15" ht="15.75" hidden="1" thickBot="1">
      <c r="A49" s="98" t="s">
        <v>359</v>
      </c>
      <c r="B49" s="230" t="str">
        <f>VLOOKUP(A49,Tabla8[],2,FALSE)</f>
        <v>Engranajes</v>
      </c>
      <c r="C49" s="117" t="str">
        <f>VLOOKUP(A49,Tabla8[],3,FALSE)</f>
        <v>Masas engranajes</v>
      </c>
      <c r="D49" s="117" t="str">
        <f>VLOOKUP(A49,Tabla8[],5,FALSE)</f>
        <v>Agujereado</v>
      </c>
      <c r="E49" s="117">
        <f>VLOOKUP(A49,Tabla8[],4,FALSE)</f>
        <v>3</v>
      </c>
      <c r="F49" s="117">
        <v>4</v>
      </c>
      <c r="G49" s="117" t="str">
        <f>'Tiempos borrador'!O44</f>
        <v>terminado</v>
      </c>
      <c r="H49" s="188">
        <f>(VLOOKUP(A49,'Tiempos borrador'!A44:L527,11,FALSE))*F49</f>
        <v>0</v>
      </c>
      <c r="I49">
        <f t="shared" si="0"/>
        <v>0</v>
      </c>
      <c r="J49" s="188"/>
      <c r="M49" s="139"/>
      <c r="N49" s="186"/>
      <c r="O49" s="134"/>
    </row>
    <row r="50" spans="1:15">
      <c r="A50" s="73" t="s">
        <v>360</v>
      </c>
      <c r="B50" s="230" t="str">
        <f>VLOOKUP(A50,Tabla8[],2,FALSE)</f>
        <v>Engranajes</v>
      </c>
      <c r="C50" s="117" t="str">
        <f>VLOOKUP(A50,Tabla8[],3,FALSE)</f>
        <v>Masas engranajes</v>
      </c>
      <c r="D50" s="117" t="str">
        <f>VLOOKUP(A50,Tabla8[],5,FALSE)</f>
        <v>Agujereado</v>
      </c>
      <c r="E50" s="117">
        <f>VLOOKUP(A50,Tabla8[],4,FALSE)</f>
        <v>3</v>
      </c>
      <c r="F50" s="198"/>
      <c r="G50" s="198" t="str">
        <f>'Tiempos borrador'!O45</f>
        <v>sin terminar</v>
      </c>
      <c r="H50" s="188">
        <f>(VLOOKUP(A50,'Tiempos borrador'!A45:L528,11,FALSE))*F50</f>
        <v>0</v>
      </c>
      <c r="I50">
        <f t="shared" si="0"/>
        <v>0</v>
      </c>
      <c r="J50" s="188"/>
      <c r="M50" s="139"/>
      <c r="N50" s="186"/>
      <c r="O50" s="134"/>
    </row>
    <row r="51" spans="1:15" ht="15.75" hidden="1" thickBot="1">
      <c r="A51" s="199" t="s">
        <v>361</v>
      </c>
      <c r="B51" s="230" t="str">
        <f>VLOOKUP(A51,Tabla8[],2,FALSE)</f>
        <v>Engranajes</v>
      </c>
      <c r="C51" s="117" t="str">
        <f>VLOOKUP(A51,Tabla8[],3,FALSE)</f>
        <v>Masas engranajes</v>
      </c>
      <c r="D51" s="117" t="str">
        <f>VLOOKUP(A51,Tabla8[],5,FALSE)</f>
        <v>Roscado</v>
      </c>
      <c r="E51" s="117">
        <f>VLOOKUP(A51,Tabla8[],4,FALSE)</f>
        <v>3</v>
      </c>
      <c r="F51" s="117">
        <v>4</v>
      </c>
      <c r="G51" s="117" t="str">
        <f>'Tiempos borrador'!O46</f>
        <v>terminado</v>
      </c>
      <c r="H51" s="188">
        <f>(VLOOKUP(A51,'Tiempos borrador'!A46:L529,11,FALSE))*F51</f>
        <v>0</v>
      </c>
      <c r="I51">
        <f t="shared" si="0"/>
        <v>0</v>
      </c>
      <c r="J51" s="188"/>
      <c r="M51" s="139"/>
      <c r="N51" s="186"/>
      <c r="O51" s="134"/>
    </row>
    <row r="52" spans="1:15" ht="15.75" hidden="1" thickBot="1">
      <c r="A52" s="86" t="s">
        <v>366</v>
      </c>
      <c r="B52" s="230" t="str">
        <f>VLOOKUP(A52,Tabla8[],2,FALSE)</f>
        <v>Rasqueta</v>
      </c>
      <c r="C52" s="117" t="str">
        <f>VLOOKUP(A52,Tabla8[],3,FALSE)</f>
        <v>Eje rasqueta</v>
      </c>
      <c r="D52" s="117" t="str">
        <f>VLOOKUP(A52,Tabla8[],5,FALSE)</f>
        <v>Corte</v>
      </c>
      <c r="E52" s="117">
        <f>VLOOKUP(A52,Tabla8[],4,FALSE)</f>
        <v>1</v>
      </c>
      <c r="F52" s="117">
        <v>4</v>
      </c>
      <c r="G52" s="117" t="str">
        <f>'Tiempos borrador'!O47</f>
        <v>terminado</v>
      </c>
      <c r="H52" s="188">
        <f>(VLOOKUP(A52,'Tiempos borrador'!A47:L530,11,FALSE))*F52</f>
        <v>0</v>
      </c>
      <c r="I52">
        <f t="shared" si="0"/>
        <v>0</v>
      </c>
      <c r="J52" s="188"/>
      <c r="M52" s="139"/>
      <c r="N52" s="186"/>
      <c r="O52" s="134"/>
    </row>
    <row r="53" spans="1:15" ht="15.75" hidden="1" thickBot="1">
      <c r="A53" s="98" t="s">
        <v>367</v>
      </c>
      <c r="B53" s="230" t="str">
        <f>VLOOKUP(A53,Tabla8[],2,FALSE)</f>
        <v>Rasqueta</v>
      </c>
      <c r="C53" s="117" t="str">
        <f>VLOOKUP(A53,Tabla8[],3,FALSE)</f>
        <v>Eje rasqueta</v>
      </c>
      <c r="D53" s="117" t="str">
        <f>VLOOKUP(A53,Tabla8[],5,FALSE)</f>
        <v>Agujereado con torno</v>
      </c>
      <c r="E53" s="117">
        <f>VLOOKUP(A53,Tabla8[],4,FALSE)</f>
        <v>2</v>
      </c>
      <c r="F53" s="117">
        <v>4</v>
      </c>
      <c r="G53" s="117" t="str">
        <f>'Tiempos borrador'!O48</f>
        <v>terminado</v>
      </c>
      <c r="H53" s="188">
        <f>(VLOOKUP(A53,'Tiempos borrador'!A48:L531,11,FALSE))*F53</f>
        <v>0</v>
      </c>
      <c r="I53">
        <f t="shared" si="0"/>
        <v>0</v>
      </c>
      <c r="J53" s="188"/>
      <c r="M53" s="139"/>
      <c r="N53" s="186"/>
      <c r="O53" s="134"/>
    </row>
    <row r="54" spans="1:15">
      <c r="A54" s="201" t="s">
        <v>589</v>
      </c>
      <c r="B54" s="231" t="str">
        <f>VLOOKUP(A54,Tabla8[],2,FALSE)</f>
        <v>Rasqueta</v>
      </c>
      <c r="C54" s="117" t="str">
        <f>VLOOKUP(A54,Tabla8[],3,FALSE)</f>
        <v>Eje rasqueta</v>
      </c>
      <c r="D54" s="117" t="str">
        <f>VLOOKUP(A54,Tabla8[],5,FALSE)</f>
        <v>Agujereado remaches paño</v>
      </c>
      <c r="E54" s="117">
        <f>VLOOKUP(A54,Tabla8[],4,FALSE)</f>
        <v>6</v>
      </c>
      <c r="F54" s="198"/>
      <c r="G54" s="198" t="str">
        <f>'Tiempos borrador'!O49</f>
        <v>sin terminar</v>
      </c>
      <c r="H54" s="188">
        <f>(VLOOKUP(A54,'Tiempos borrador'!A49:L532,11,FALSE))*F54</f>
        <v>0</v>
      </c>
      <c r="I54">
        <f t="shared" si="0"/>
        <v>0</v>
      </c>
      <c r="J54" s="188"/>
      <c r="M54" s="139"/>
      <c r="N54" s="186"/>
      <c r="O54" s="134"/>
    </row>
    <row r="55" spans="1:15">
      <c r="A55" s="201" t="s">
        <v>590</v>
      </c>
      <c r="B55" s="231" t="str">
        <f>VLOOKUP(A55,Tabla8[],2,FALSE)</f>
        <v>Rasqueta</v>
      </c>
      <c r="C55" s="117" t="str">
        <f>VLOOKUP(A55,Tabla8[],3,FALSE)</f>
        <v>Eje rasqueta</v>
      </c>
      <c r="D55" s="117" t="str">
        <f>VLOOKUP(A55,Tabla8[],5,FALSE)</f>
        <v>Agujereado remaches rasqueta inox</v>
      </c>
      <c r="E55" s="117">
        <f>VLOOKUP(A55,Tabla8[],4,FALSE)</f>
        <v>7</v>
      </c>
      <c r="F55" s="198"/>
      <c r="G55" s="198" t="str">
        <f>'Tiempos borrador'!O50</f>
        <v>sin terminar</v>
      </c>
      <c r="H55" s="188">
        <f>(VLOOKUP(A55,'Tiempos borrador'!A50:L533,11,FALSE))*F55</f>
        <v>0</v>
      </c>
      <c r="I55">
        <f t="shared" si="0"/>
        <v>0</v>
      </c>
      <c r="J55" s="188"/>
      <c r="M55" s="139"/>
      <c r="N55" s="186"/>
      <c r="O55" s="134"/>
    </row>
    <row r="56" spans="1:15">
      <c r="A56" s="201" t="s">
        <v>888</v>
      </c>
      <c r="B56" s="231" t="str">
        <f>VLOOKUP(A56,Tabla8[],2,FALSE)</f>
        <v>Rasqueta</v>
      </c>
      <c r="C56" s="117" t="str">
        <f>VLOOKUP(A56,Tabla8[],3,FALSE)</f>
        <v>Rasqueta inox</v>
      </c>
      <c r="D56" s="117" t="str">
        <f>VLOOKUP(A56,Tabla8[],5,FALSE)</f>
        <v>Corte y pulido de bordes</v>
      </c>
      <c r="E56" s="117">
        <f>VLOOKUP(A56,Tabla8[],4,FALSE)</f>
        <v>1</v>
      </c>
      <c r="F56" s="198"/>
      <c r="G56" s="198" t="str">
        <f>'Tiempos borrador'!O51</f>
        <v>sin terminar</v>
      </c>
      <c r="H56" s="188">
        <f>(VLOOKUP(A56,'Tiempos borrador'!A51:L534,11,FALSE))*F56</f>
        <v>0</v>
      </c>
      <c r="I56">
        <f t="shared" si="0"/>
        <v>0</v>
      </c>
      <c r="J56" s="188"/>
      <c r="M56" s="139"/>
      <c r="N56" s="186"/>
      <c r="O56" s="134"/>
    </row>
    <row r="57" spans="1:15">
      <c r="A57" s="201" t="s">
        <v>891</v>
      </c>
      <c r="B57" s="231" t="str">
        <f>VLOOKUP(A57,Tabla8[],2,FALSE)</f>
        <v>Rasqueta</v>
      </c>
      <c r="C57" s="117" t="str">
        <f>VLOOKUP(A57,Tabla8[],3,FALSE)</f>
        <v>Rasqueta inox</v>
      </c>
      <c r="D57" s="117" t="str">
        <f>VLOOKUP(A57,Tabla8[],5,FALSE)</f>
        <v>Agujereado</v>
      </c>
      <c r="E57" s="117">
        <f>VLOOKUP(A57,Tabla8[],4,FALSE)</f>
        <v>1</v>
      </c>
      <c r="F57" s="198"/>
      <c r="G57" s="198" t="str">
        <f>'Tiempos borrador'!O52</f>
        <v>sin terminar</v>
      </c>
      <c r="H57" s="188">
        <f>(VLOOKUP(A57,'Tiempos borrador'!A52:L535,11,FALSE))*F57</f>
        <v>0</v>
      </c>
      <c r="I57">
        <f t="shared" si="0"/>
        <v>0</v>
      </c>
      <c r="J57" s="188"/>
      <c r="M57" s="139"/>
      <c r="N57" s="186"/>
      <c r="O57" s="134"/>
    </row>
    <row r="58" spans="1:15">
      <c r="A58" s="201" t="s">
        <v>898</v>
      </c>
      <c r="B58" s="231" t="str">
        <f>VLOOKUP(A58,Tabla8[],2,FALSE)</f>
        <v>Rasqueta</v>
      </c>
      <c r="C58" s="117" t="str">
        <f>VLOOKUP(A58,Tabla8[],3,FALSE)</f>
        <v>brazos resortes</v>
      </c>
      <c r="D58" s="117" t="str">
        <f>VLOOKUP(A58,Tabla8[],5,FALSE)</f>
        <v xml:space="preserve">Corte plegado </v>
      </c>
      <c r="E58" s="117">
        <f>VLOOKUP(A58,Tabla8[],4,FALSE)</f>
        <v>2</v>
      </c>
      <c r="F58" s="198"/>
      <c r="G58" s="198" t="str">
        <f>'Tiempos borrador'!O53</f>
        <v>sin terminar</v>
      </c>
      <c r="H58" s="188">
        <f>(VLOOKUP(A58,'Tiempos borrador'!A53:L536,11,FALSE))*F58</f>
        <v>0</v>
      </c>
      <c r="I58">
        <f t="shared" si="0"/>
        <v>0</v>
      </c>
      <c r="J58" s="188"/>
      <c r="M58" s="139"/>
      <c r="N58" s="186"/>
      <c r="O58" s="134"/>
    </row>
    <row r="59" spans="1:15" ht="30">
      <c r="A59" s="201" t="s">
        <v>903</v>
      </c>
      <c r="B59" s="231" t="str">
        <f>VLOOKUP(A59,Tabla8[],2,FALSE)</f>
        <v>Rasqueta</v>
      </c>
      <c r="C59" s="117" t="str">
        <f>VLOOKUP(A59,Tabla8[],3,FALSE)</f>
        <v>Rasqueta inox +paño flecos+eje rasqueta</v>
      </c>
      <c r="D59" s="117" t="str">
        <f>VLOOKUP(A59,Tabla8[],5,FALSE)</f>
        <v>Armado</v>
      </c>
      <c r="E59" s="117">
        <f>VLOOKUP(A59,Tabla8[],4,FALSE)</f>
        <v>1</v>
      </c>
      <c r="F59" s="198"/>
      <c r="G59" s="198" t="str">
        <f>'Tiempos borrador'!O54</f>
        <v>sin terminar</v>
      </c>
      <c r="H59" s="188">
        <f>(VLOOKUP(A59,'Tiempos borrador'!A54:L537,11,FALSE))*F59</f>
        <v>0</v>
      </c>
      <c r="I59">
        <f t="shared" si="0"/>
        <v>0</v>
      </c>
      <c r="J59" s="188"/>
      <c r="M59" s="139"/>
      <c r="N59" s="186"/>
      <c r="O59" s="134"/>
    </row>
    <row r="60" spans="1:15">
      <c r="A60" s="73" t="s">
        <v>368</v>
      </c>
      <c r="B60" s="230" t="str">
        <f>VLOOKUP(A60,Tabla8[],2,FALSE)</f>
        <v>Rasqueta</v>
      </c>
      <c r="C60" s="117" t="str">
        <f>VLOOKUP(A60,Tabla8[],3,FALSE)</f>
        <v>Espigas eje rasqueta</v>
      </c>
      <c r="D60" s="117" t="str">
        <f>VLOOKUP(A60,Tabla8[],5,FALSE)</f>
        <v>Corte</v>
      </c>
      <c r="E60" s="117">
        <f>VLOOKUP(A60,Tabla8[],4,FALSE)</f>
        <v>2</v>
      </c>
      <c r="F60" s="198"/>
      <c r="G60" s="198" t="str">
        <f>'Tiempos borrador'!O55</f>
        <v>sin terminar</v>
      </c>
      <c r="H60" s="188">
        <f>(VLOOKUP(A60,'Tiempos borrador'!A55:L538,11,FALSE))*F60</f>
        <v>0</v>
      </c>
      <c r="I60">
        <f t="shared" si="0"/>
        <v>0</v>
      </c>
      <c r="J60" s="188"/>
      <c r="M60" s="139"/>
      <c r="N60" s="186"/>
      <c r="O60" s="134"/>
    </row>
    <row r="61" spans="1:15">
      <c r="A61" s="73" t="s">
        <v>815</v>
      </c>
      <c r="B61" s="230" t="str">
        <f>VLOOKUP(A61,Tabla8[],2,FALSE)</f>
        <v>Rasqueta</v>
      </c>
      <c r="C61" s="117" t="str">
        <f>VLOOKUP(A61,Tabla8[],3,FALSE)</f>
        <v xml:space="preserve">Resorte </v>
      </c>
      <c r="D61" s="117" t="str">
        <f>VLOOKUP(A61,Tabla8[],5,FALSE)</f>
        <v>Corte y orejas</v>
      </c>
      <c r="E61" s="117">
        <f>VLOOKUP(A61,Tabla8[],4,FALSE)</f>
        <v>2</v>
      </c>
      <c r="F61" s="198"/>
      <c r="G61" s="198" t="str">
        <f>'Tiempos borrador'!O56</f>
        <v>sin terminar</v>
      </c>
      <c r="H61" s="188">
        <f>(VLOOKUP(A61,'Tiempos borrador'!A56:L539,11,FALSE))*F61</f>
        <v>0</v>
      </c>
      <c r="I61">
        <f t="shared" si="0"/>
        <v>0</v>
      </c>
      <c r="J61" s="188"/>
      <c r="M61" s="139"/>
      <c r="N61" s="186"/>
      <c r="O61" s="134"/>
    </row>
    <row r="62" spans="1:15" ht="15.75" hidden="1" thickBot="1">
      <c r="A62" s="200" t="s">
        <v>370</v>
      </c>
      <c r="B62" s="230" t="str">
        <f>VLOOKUP(A62,Tabla8[],2,FALSE)</f>
        <v>Movimientos manija</v>
      </c>
      <c r="C62" s="117" t="str">
        <f>VLOOKUP(A62,Tabla8[],3,FALSE)</f>
        <v>Movimiento manija</v>
      </c>
      <c r="D62" s="117" t="str">
        <f>VLOOKUP(A62,Tabla8[],5,FALSE)</f>
        <v>Corte</v>
      </c>
      <c r="E62" s="117">
        <f>VLOOKUP(A62,Tabla8[],4,FALSE)</f>
        <v>1</v>
      </c>
      <c r="F62" s="117">
        <v>8</v>
      </c>
      <c r="G62" s="117" t="str">
        <f>'Tiempos borrador'!O57</f>
        <v>terminado</v>
      </c>
      <c r="H62" s="188">
        <f>(VLOOKUP(A62,'Tiempos borrador'!A57:L540,11,FALSE))*F62</f>
        <v>0</v>
      </c>
      <c r="I62">
        <f t="shared" si="0"/>
        <v>0</v>
      </c>
      <c r="J62" s="188"/>
      <c r="M62" s="139"/>
      <c r="N62" s="186"/>
      <c r="O62" s="134"/>
    </row>
    <row r="63" spans="1:15" ht="30">
      <c r="A63" s="73" t="s">
        <v>371</v>
      </c>
      <c r="B63" s="230" t="str">
        <f>VLOOKUP(A63,Tabla8[],2,FALSE)</f>
        <v>Movimientos manija</v>
      </c>
      <c r="C63" s="117" t="str">
        <f>VLOOKUP(A63,Tabla8[],3,FALSE)</f>
        <v>Movimiento leva acero</v>
      </c>
      <c r="D63" s="117" t="str">
        <f>VLOOKUP(A63,Tabla8[],5,FALSE)</f>
        <v>Corte</v>
      </c>
      <c r="E63" s="117">
        <f>VLOOKUP(A63,Tabla8[],4,FALSE)</f>
        <v>1</v>
      </c>
      <c r="F63" s="198"/>
      <c r="G63" s="198" t="str">
        <f>'Tiempos borrador'!O58</f>
        <v>sin terminar</v>
      </c>
      <c r="H63" s="188">
        <f>(VLOOKUP(A63,'Tiempos borrador'!A58:L541,11,FALSE))*F63</f>
        <v>0</v>
      </c>
      <c r="I63">
        <f t="shared" si="0"/>
        <v>0</v>
      </c>
      <c r="J63" s="188"/>
      <c r="M63" s="139"/>
      <c r="N63" s="186"/>
      <c r="O63" s="134"/>
    </row>
    <row r="64" spans="1:15" ht="30">
      <c r="A64" s="73" t="s">
        <v>372</v>
      </c>
      <c r="B64" s="230" t="str">
        <f>VLOOKUP(A64,Tabla8[],2,FALSE)</f>
        <v>Movimientos manija</v>
      </c>
      <c r="C64" s="117" t="str">
        <f>VLOOKUP(A64,Tabla8[],3,FALSE)</f>
        <v>Movimiento manija-leva  acero</v>
      </c>
      <c r="D64" s="117" t="str">
        <f>VLOOKUP(A64,Tabla8[],5,FALSE)</f>
        <v>Corte</v>
      </c>
      <c r="E64" s="117">
        <f>VLOOKUP(A64,Tabla8[],4,FALSE)</f>
        <v>1</v>
      </c>
      <c r="F64" s="198"/>
      <c r="G64" s="198" t="str">
        <f>'Tiempos borrador'!O59</f>
        <v>sin terminar</v>
      </c>
      <c r="H64" s="188">
        <f>(VLOOKUP(A64,'Tiempos borrador'!A59:L542,11,FALSE))*F64</f>
        <v>0</v>
      </c>
      <c r="I64">
        <f t="shared" si="0"/>
        <v>0</v>
      </c>
      <c r="J64" s="188"/>
      <c r="M64" s="139"/>
      <c r="N64" s="186"/>
      <c r="O64" s="134"/>
    </row>
    <row r="65" spans="1:15" ht="15.75" hidden="1" thickBot="1">
      <c r="A65" s="199" t="s">
        <v>373</v>
      </c>
      <c r="B65" s="230" t="str">
        <f>VLOOKUP(A65,Tabla8[],2,FALSE)</f>
        <v>Movimientos manija</v>
      </c>
      <c r="C65" s="117" t="str">
        <f>VLOOKUP(A65,Tabla8[],3,FALSE)</f>
        <v>Movimiento manija</v>
      </c>
      <c r="D65" s="117" t="str">
        <f>VLOOKUP(A65,Tabla8[],5,FALSE)</f>
        <v>Agujereado</v>
      </c>
      <c r="E65" s="117">
        <f>VLOOKUP(A65,Tabla8[],4,FALSE)</f>
        <v>1</v>
      </c>
      <c r="F65" s="117">
        <v>11</v>
      </c>
      <c r="G65" s="117" t="str">
        <f>'Tiempos borrador'!O60</f>
        <v>terminado</v>
      </c>
      <c r="H65" s="188">
        <f>(VLOOKUP(A65,'Tiempos borrador'!A60:L543,11,FALSE))*F65</f>
        <v>0</v>
      </c>
      <c r="I65">
        <f t="shared" si="0"/>
        <v>0</v>
      </c>
      <c r="J65" s="188"/>
      <c r="M65" s="139"/>
      <c r="N65" s="186"/>
      <c r="O65" s="134"/>
    </row>
    <row r="66" spans="1:15" ht="15.75" hidden="1" thickBot="1">
      <c r="A66" s="86" t="s">
        <v>374</v>
      </c>
      <c r="B66" s="230" t="str">
        <f>VLOOKUP(A66,Tabla8[],2,FALSE)</f>
        <v>Movimientos manija</v>
      </c>
      <c r="C66" s="117" t="str">
        <f>VLOOKUP(A66,Tabla8[],3,FALSE)</f>
        <v>Movimiento manija</v>
      </c>
      <c r="D66" s="117" t="str">
        <f>VLOOKUP(A66,Tabla8[],5,FALSE)</f>
        <v>Soladura</v>
      </c>
      <c r="E66" s="117">
        <f>VLOOKUP(A66,Tabla8[],4,FALSE)</f>
        <v>1</v>
      </c>
      <c r="F66" s="117">
        <v>12</v>
      </c>
      <c r="G66" s="117" t="str">
        <f>'Tiempos borrador'!O61</f>
        <v>terminado</v>
      </c>
      <c r="H66" s="188">
        <f>(VLOOKUP(A66,'Tiempos borrador'!A61:L544,11,FALSE))*F66</f>
        <v>0</v>
      </c>
      <c r="I66">
        <f t="shared" si="0"/>
        <v>0</v>
      </c>
      <c r="J66" s="188"/>
      <c r="M66" s="139"/>
      <c r="N66" s="186"/>
      <c r="O66" s="134"/>
    </row>
    <row r="67" spans="1:15" ht="30.75" hidden="1" thickBot="1">
      <c r="A67" s="98" t="s">
        <v>375</v>
      </c>
      <c r="B67" s="230" t="str">
        <f>VLOOKUP(A67,Tabla8[],2,FALSE)</f>
        <v>Movimientos manija</v>
      </c>
      <c r="C67" s="117" t="str">
        <f>VLOOKUP(A67,Tabla8[],3,FALSE)</f>
        <v>Movimiento leva acero</v>
      </c>
      <c r="D67" s="117" t="str">
        <f>VLOOKUP(A67,Tabla8[],5,FALSE)</f>
        <v>Agujereado</v>
      </c>
      <c r="E67" s="117">
        <f>VLOOKUP(A67,Tabla8[],4,FALSE)</f>
        <v>1</v>
      </c>
      <c r="F67" s="117">
        <v>13</v>
      </c>
      <c r="G67" s="117" t="str">
        <f>'Tiempos borrador'!O62</f>
        <v>terminado</v>
      </c>
      <c r="H67" s="188">
        <f>(VLOOKUP(A67,'Tiempos borrador'!A62:L545,11,FALSE))*F67</f>
        <v>0</v>
      </c>
      <c r="I67">
        <f t="shared" si="0"/>
        <v>0</v>
      </c>
      <c r="J67" s="188"/>
      <c r="M67" s="139"/>
      <c r="N67" s="186"/>
      <c r="O67" s="134"/>
    </row>
    <row r="68" spans="1:15" ht="30">
      <c r="A68" s="73" t="s">
        <v>376</v>
      </c>
      <c r="B68" s="230" t="str">
        <f>VLOOKUP(A68,Tabla8[],2,FALSE)</f>
        <v>Movimientos manija</v>
      </c>
      <c r="C68" s="117" t="str">
        <f>VLOOKUP(A68,Tabla8[],3,FALSE)</f>
        <v>Movimiento leva acero</v>
      </c>
      <c r="D68" s="117" t="str">
        <f>VLOOKUP(A68,Tabla8[],5,FALSE)</f>
        <v>Soldadura</v>
      </c>
      <c r="E68" s="117">
        <f>VLOOKUP(A68,Tabla8[],4,FALSE)</f>
        <v>1</v>
      </c>
      <c r="F68" s="198"/>
      <c r="G68" s="198" t="str">
        <f>'Tiempos borrador'!O63</f>
        <v>sin terminar</v>
      </c>
      <c r="H68" s="188">
        <f>(VLOOKUP(A68,'Tiempos borrador'!A63:L546,11,FALSE))*F68</f>
        <v>0</v>
      </c>
      <c r="I68">
        <f t="shared" si="0"/>
        <v>0</v>
      </c>
      <c r="J68" s="188"/>
      <c r="M68" s="139"/>
      <c r="N68" s="186"/>
      <c r="O68" s="134"/>
    </row>
    <row r="69" spans="1:15" ht="30">
      <c r="A69" s="73" t="s">
        <v>377</v>
      </c>
      <c r="B69" s="230" t="str">
        <f>VLOOKUP(A69,Tabla8[],2,FALSE)</f>
        <v>Movimientos manija</v>
      </c>
      <c r="C69" s="117" t="str">
        <f>VLOOKUP(A69,Tabla8[],3,FALSE)</f>
        <v>Movimiento manija-leva  acero</v>
      </c>
      <c r="D69" s="117" t="str">
        <f>VLOOKUP(A69,Tabla8[],5,FALSE)</f>
        <v>Agujereado</v>
      </c>
      <c r="E69" s="117">
        <f>VLOOKUP(A69,Tabla8[],4,FALSE)</f>
        <v>2</v>
      </c>
      <c r="F69" s="198"/>
      <c r="G69" s="198" t="str">
        <f>'Tiempos borrador'!O64</f>
        <v>sin terminar</v>
      </c>
      <c r="H69" s="188">
        <f>(VLOOKUP(A69,'Tiempos borrador'!A64:L547,11,FALSE))*F69</f>
        <v>0</v>
      </c>
      <c r="I69">
        <f t="shared" si="0"/>
        <v>0</v>
      </c>
      <c r="J69" s="188"/>
      <c r="M69" s="139"/>
      <c r="N69" s="186"/>
      <c r="O69" s="134"/>
    </row>
    <row r="70" spans="1:15" ht="45">
      <c r="A70" s="201" t="s">
        <v>875</v>
      </c>
      <c r="B70" s="231" t="str">
        <f>VLOOKUP(A70,Tabla8[],2,FALSE)</f>
        <v>leva de acero</v>
      </c>
      <c r="C70" s="117" t="str">
        <f>VLOOKUP(A70,Tabla8[],3,FALSE)</f>
        <v>armado Movimiento leva acero +eje leva de acero</v>
      </c>
      <c r="D70" s="117" t="str">
        <f>VLOOKUP(A70,Tabla8[],5,FALSE)</f>
        <v>Soldadura</v>
      </c>
      <c r="E70" s="117">
        <f>VLOOKUP(A70,Tabla8[],4,FALSE)</f>
        <v>1</v>
      </c>
      <c r="F70" s="198"/>
      <c r="G70" s="198" t="str">
        <f>'Tiempos borrador'!O65</f>
        <v>sin terminar</v>
      </c>
      <c r="H70" s="188">
        <f>(VLOOKUP(A70,'Tiempos borrador'!A65:L548,11,FALSE))*F70</f>
        <v>0</v>
      </c>
      <c r="I70">
        <f t="shared" si="0"/>
        <v>0</v>
      </c>
      <c r="J70" s="188"/>
      <c r="M70" s="139"/>
      <c r="N70" s="186"/>
      <c r="O70" s="134"/>
    </row>
    <row r="71" spans="1:15" ht="30">
      <c r="A71" s="73" t="s">
        <v>378</v>
      </c>
      <c r="B71" s="230" t="str">
        <f>VLOOKUP(A71,Tabla8[],2,FALSE)</f>
        <v>Tensor de paño</v>
      </c>
      <c r="C71" s="117" t="str">
        <f>VLOOKUP(A71,Tabla8[],3,FALSE)</f>
        <v xml:space="preserve">varillas roscadas Cajas tensor aluminio </v>
      </c>
      <c r="D71" s="117">
        <f>VLOOKUP(A71,Tabla8[],5,FALSE)</f>
        <v>0</v>
      </c>
      <c r="E71" s="117">
        <f>VLOOKUP(A71,Tabla8[],4,FALSE)</f>
        <v>2</v>
      </c>
      <c r="F71" s="198"/>
      <c r="G71" s="198" t="str">
        <f>'Tiempos borrador'!O66</f>
        <v>sin terminar</v>
      </c>
      <c r="H71" s="188"/>
      <c r="J71" s="188"/>
      <c r="M71" s="139"/>
      <c r="N71" s="186"/>
      <c r="O71" s="134"/>
    </row>
    <row r="72" spans="1:15" ht="30">
      <c r="A72" s="73" t="s">
        <v>379</v>
      </c>
      <c r="B72" s="230" t="str">
        <f>VLOOKUP(A72,Tabla8[],2,FALSE)</f>
        <v>Volante</v>
      </c>
      <c r="C72" s="117" t="str">
        <f>VLOOKUP(A72,Tabla8[],3,FALSE)</f>
        <v xml:space="preserve">varillas roscadas Volante  </v>
      </c>
      <c r="D72" s="117">
        <f>VLOOKUP(A72,Tabla8[],5,FALSE)</f>
        <v>0</v>
      </c>
      <c r="E72" s="117">
        <f>VLOOKUP(A72,Tabla8[],4,FALSE)</f>
        <v>1</v>
      </c>
      <c r="F72" s="198"/>
      <c r="G72" s="198" t="str">
        <f>'Tiempos borrador'!O67</f>
        <v>sin terminar</v>
      </c>
      <c r="H72" s="188"/>
      <c r="J72" s="188"/>
      <c r="M72" s="139"/>
      <c r="N72" s="186"/>
      <c r="O72" s="134"/>
    </row>
    <row r="73" spans="1:15" ht="30">
      <c r="A73" s="73" t="s">
        <v>380</v>
      </c>
      <c r="B73" s="230" t="str">
        <f>VLOOKUP(A73,Tabla8[],2,FALSE)</f>
        <v>Varilla roscada tapa superior</v>
      </c>
      <c r="C73" s="117" t="str">
        <f>VLOOKUP(A73,Tabla8[],3,FALSE)</f>
        <v xml:space="preserve">varlla roscada Eje tapa superior </v>
      </c>
      <c r="D73" s="117">
        <f>VLOOKUP(A73,Tabla8[],5,FALSE)</f>
        <v>0</v>
      </c>
      <c r="E73" s="117">
        <f>VLOOKUP(A73,Tabla8[],4,FALSE)</f>
        <v>1</v>
      </c>
      <c r="F73" s="198"/>
      <c r="G73" s="198" t="str">
        <f>'Tiempos borrador'!O68</f>
        <v>sin terminar</v>
      </c>
      <c r="H73" s="188"/>
      <c r="J73" s="188"/>
      <c r="M73" s="139"/>
      <c r="N73" s="186"/>
      <c r="O73" s="134"/>
    </row>
    <row r="74" spans="1:15">
      <c r="A74" s="73" t="s">
        <v>513</v>
      </c>
      <c r="B74" s="230" t="str">
        <f>VLOOKUP(A74,Tabla8[],2,FALSE)</f>
        <v>Tapas laterales</v>
      </c>
      <c r="C74" s="117" t="str">
        <f>VLOOKUP(A74,Tabla8[],3,FALSE)</f>
        <v>Armado de laterales</v>
      </c>
      <c r="D74" s="117" t="str">
        <f>VLOOKUP(A74,Tabla8[],5,FALSE)</f>
        <v>Soldadura</v>
      </c>
      <c r="E74" s="117">
        <f>VLOOKUP(A74,Tabla8[],4,FALSE)</f>
        <v>2</v>
      </c>
      <c r="F74" s="198"/>
      <c r="G74" s="198" t="str">
        <f>'Tiempos borrador'!O69</f>
        <v>sin terminar</v>
      </c>
      <c r="H74" s="188"/>
      <c r="J74" s="188"/>
      <c r="M74" s="139"/>
      <c r="N74" s="186"/>
      <c r="O74" s="134"/>
    </row>
    <row r="75" spans="1:15" ht="30">
      <c r="A75" s="73" t="s">
        <v>514</v>
      </c>
      <c r="B75" s="230" t="str">
        <f>VLOOKUP(A75,Tabla8[],2,FALSE)</f>
        <v>Tapas laterales</v>
      </c>
      <c r="C75" s="117" t="str">
        <f>VLOOKUP(A75,Tabla8[],3,FALSE)</f>
        <v>Limpieza de chasis armado</v>
      </c>
      <c r="D75" s="117" t="str">
        <f>VLOOKUP(A75,Tabla8[],5,FALSE)</f>
        <v>Desbaste y pulido</v>
      </c>
      <c r="E75" s="117">
        <f>VLOOKUP(A75,Tabla8[],4,FALSE)</f>
        <v>2</v>
      </c>
      <c r="F75" s="198"/>
      <c r="G75" s="198" t="str">
        <f>'Tiempos borrador'!O70</f>
        <v>sin terminar</v>
      </c>
      <c r="H75" s="188"/>
      <c r="J75" s="188"/>
      <c r="M75" s="139"/>
      <c r="N75" s="186"/>
      <c r="O75" s="134"/>
    </row>
    <row r="76" spans="1:15" ht="30">
      <c r="A76" s="73" t="s">
        <v>515</v>
      </c>
      <c r="B76" s="230" t="str">
        <f>VLOOKUP(A76,Tabla8[],2,FALSE)</f>
        <v>Tapas laterales</v>
      </c>
      <c r="C76" s="117" t="str">
        <f>VLOOKUP(A76,Tabla8[],3,FALSE)</f>
        <v>Ranura de manija reglacion y llave</v>
      </c>
      <c r="D76" s="117" t="str">
        <f>VLOOKUP(A76,Tabla8[],5,FALSE)</f>
        <v>Corte plasma manual</v>
      </c>
      <c r="E76" s="117">
        <f>VLOOKUP(A76,Tabla8[],4,FALSE)</f>
        <v>1</v>
      </c>
      <c r="F76" s="198"/>
      <c r="G76" s="198" t="str">
        <f>'Tiempos borrador'!O71</f>
        <v>sin terminar</v>
      </c>
      <c r="H76" s="188"/>
      <c r="J76" s="188"/>
      <c r="M76" s="139"/>
      <c r="N76" s="186"/>
      <c r="O76" s="134"/>
    </row>
    <row r="77" spans="1:15">
      <c r="A77" s="73" t="s">
        <v>517</v>
      </c>
      <c r="B77" s="230" t="str">
        <f>VLOOKUP(A77,Tabla8[],2,FALSE)</f>
        <v>Tapas laterales</v>
      </c>
      <c r="C77" s="117" t="str">
        <f>VLOOKUP(A77,Tabla8[],3,FALSE)</f>
        <v>Bujes chasis</v>
      </c>
      <c r="D77" s="117" t="str">
        <f>VLOOKUP(A77,Tabla8[],5,FALSE)</f>
        <v>Corte Sensitiva</v>
      </c>
      <c r="E77" s="117">
        <f>VLOOKUP(A77,Tabla8[],4,FALSE)</f>
        <v>4</v>
      </c>
      <c r="F77" s="198"/>
      <c r="G77" s="198" t="str">
        <f>'Tiempos borrador'!O72</f>
        <v>sin terminar</v>
      </c>
      <c r="H77" s="188"/>
      <c r="J77" s="188"/>
      <c r="M77" s="139"/>
      <c r="N77" s="186"/>
      <c r="O77" s="134"/>
    </row>
    <row r="78" spans="1:15">
      <c r="A78" s="73" t="s">
        <v>518</v>
      </c>
      <c r="B78" s="230" t="str">
        <f>VLOOKUP(A78,Tabla8[],2,FALSE)</f>
        <v>Tapas laterales</v>
      </c>
      <c r="C78" s="117" t="str">
        <f>VLOOKUP(A78,Tabla8[],3,FALSE)</f>
        <v>Montaje bujes chasis</v>
      </c>
      <c r="D78" s="117" t="str">
        <f>VLOOKUP(A78,Tabla8[],5,FALSE)</f>
        <v>Soldadura</v>
      </c>
      <c r="E78" s="117">
        <f>VLOOKUP(A78,Tabla8[],4,FALSE)</f>
        <v>4</v>
      </c>
      <c r="F78" s="198"/>
      <c r="G78" s="198" t="str">
        <f>'Tiempos borrador'!O73</f>
        <v>sin terminar</v>
      </c>
      <c r="H78" s="188"/>
      <c r="J78" s="188"/>
      <c r="M78" s="139"/>
      <c r="N78" s="186"/>
      <c r="O78" s="134"/>
    </row>
    <row r="79" spans="1:15">
      <c r="A79" s="73" t="s">
        <v>519</v>
      </c>
      <c r="B79" s="230" t="str">
        <f>VLOOKUP(A79,Tabla8[],2,FALSE)</f>
        <v>Tapas laterales</v>
      </c>
      <c r="C79" s="117" t="str">
        <f>VLOOKUP(A79,Tabla8[],3,FALSE)</f>
        <v>Escuadras</v>
      </c>
      <c r="D79" s="117" t="str">
        <f>VLOOKUP(A79,Tabla8[],5,FALSE)</f>
        <v>Corte y plegado</v>
      </c>
      <c r="E79" s="117">
        <f>VLOOKUP(A79,Tabla8[],4,FALSE)</f>
        <v>4</v>
      </c>
      <c r="F79" s="198"/>
      <c r="G79" s="198" t="str">
        <f>'Tiempos borrador'!O74</f>
        <v>sin terminar</v>
      </c>
      <c r="H79" s="188"/>
      <c r="J79" s="188"/>
      <c r="M79" s="139"/>
      <c r="N79" s="186"/>
      <c r="O79" s="134"/>
    </row>
    <row r="80" spans="1:15" ht="15.75" hidden="1" thickBot="1">
      <c r="A80" s="199" t="s">
        <v>520</v>
      </c>
      <c r="B80" s="230" t="str">
        <f>VLOOKUP(A80,Tabla8[],2,FALSE)</f>
        <v>Tapas laterales</v>
      </c>
      <c r="C80" s="117" t="str">
        <f>VLOOKUP(A80,Tabla8[],3,FALSE)</f>
        <v>Escuadras</v>
      </c>
      <c r="D80" s="117" t="str">
        <f>VLOOKUP(A80,Tabla8[],5,FALSE)</f>
        <v>soldadura de punto</v>
      </c>
      <c r="E80" s="117">
        <f>VLOOKUP(A80,Tabla8[],4,FALSE)</f>
        <v>12</v>
      </c>
      <c r="F80" s="198"/>
      <c r="G80" s="198" t="str">
        <f>'Tiempos borrador'!O75</f>
        <v>terminado</v>
      </c>
      <c r="H80" s="188"/>
      <c r="J80" s="188"/>
      <c r="M80" s="139"/>
      <c r="N80" s="186"/>
      <c r="O80" s="134"/>
    </row>
    <row r="81" spans="1:15" ht="15.75" hidden="1" thickBot="1">
      <c r="A81" s="86" t="s">
        <v>521</v>
      </c>
      <c r="B81" s="230" t="str">
        <f>VLOOKUP(A81,Tabla8[],2,FALSE)</f>
        <v>Tapas laterales</v>
      </c>
      <c r="C81" s="117" t="str">
        <f>VLOOKUP(A81,Tabla8[],3,FALSE)</f>
        <v>Orejas</v>
      </c>
      <c r="D81" s="117" t="str">
        <f>VLOOKUP(A81,Tabla8[],5,FALSE)</f>
        <v>Corte</v>
      </c>
      <c r="E81" s="117">
        <f>VLOOKUP(A81,Tabla8[],4,FALSE)</f>
        <v>14</v>
      </c>
      <c r="F81" s="198"/>
      <c r="G81" s="198" t="str">
        <f>'Tiempos borrador'!O76</f>
        <v>terminado</v>
      </c>
      <c r="H81" s="188"/>
      <c r="J81" s="188"/>
      <c r="M81" s="139"/>
      <c r="N81" s="186"/>
      <c r="O81" s="134"/>
    </row>
    <row r="82" spans="1:15" ht="15.75" hidden="1" thickBot="1">
      <c r="A82" s="86" t="s">
        <v>522</v>
      </c>
      <c r="B82" s="230" t="str">
        <f>VLOOKUP(A82,Tabla8[],2,FALSE)</f>
        <v>Tapas laterales</v>
      </c>
      <c r="C82" s="117" t="str">
        <f>VLOOKUP(A82,Tabla8[],3,FALSE)</f>
        <v>Orejas</v>
      </c>
      <c r="D82" s="117" t="str">
        <f>VLOOKUP(A82,Tabla8[],5,FALSE)</f>
        <v>Soldadura al chasis</v>
      </c>
      <c r="E82" s="117">
        <f>VLOOKUP(A82,Tabla8[],4,FALSE)</f>
        <v>14</v>
      </c>
      <c r="F82" s="198"/>
      <c r="G82" s="198" t="str">
        <f>'Tiempos borrador'!O77</f>
        <v>terminado</v>
      </c>
      <c r="H82" s="188"/>
      <c r="J82" s="188"/>
      <c r="M82" s="139"/>
      <c r="N82" s="186"/>
      <c r="O82" s="134"/>
    </row>
    <row r="83" spans="1:15" ht="15.75" hidden="1" thickBot="1">
      <c r="A83" s="98" t="s">
        <v>523</v>
      </c>
      <c r="B83" s="230" t="str">
        <f>VLOOKUP(A83,Tabla8[],2,FALSE)</f>
        <v>Tapas laterales</v>
      </c>
      <c r="C83" s="117" t="str">
        <f>VLOOKUP(A83,Tabla8[],3,FALSE)</f>
        <v>Orejas</v>
      </c>
      <c r="D83" s="117" t="str">
        <f>VLOOKUP(A83,Tabla8[],5,FALSE)</f>
        <v>Doblado</v>
      </c>
      <c r="E83" s="117">
        <f>VLOOKUP(A83,Tabla8[],4,FALSE)</f>
        <v>14</v>
      </c>
      <c r="F83" s="198"/>
      <c r="G83" s="198" t="str">
        <f>'Tiempos borrador'!O78</f>
        <v>terminado</v>
      </c>
      <c r="H83" s="188"/>
      <c r="J83" s="188"/>
      <c r="M83" s="139"/>
      <c r="N83" s="186"/>
      <c r="O83" s="134"/>
    </row>
    <row r="84" spans="1:15" ht="30">
      <c r="A84" s="73" t="s">
        <v>526</v>
      </c>
      <c r="B84" s="230" t="str">
        <f>VLOOKUP(A84,Tabla8[],2,FALSE)</f>
        <v>Bandejas</v>
      </c>
      <c r="C84" s="117" t="str">
        <f>VLOOKUP(A84,Tabla8[],3,FALSE)</f>
        <v>Superior +central+inferior</v>
      </c>
      <c r="D84" s="117" t="str">
        <f>VLOOKUP(A84,Tabla8[],5,FALSE)</f>
        <v xml:space="preserve">Limpieza </v>
      </c>
      <c r="E84" s="117">
        <f>VLOOKUP(A84,Tabla8[],4,FALSE)</f>
        <v>1</v>
      </c>
      <c r="F84" s="198"/>
      <c r="G84" s="198" t="str">
        <f>'Tiempos borrador'!O79</f>
        <v>terminado</v>
      </c>
      <c r="H84" s="188"/>
      <c r="J84" s="188"/>
      <c r="M84" s="139"/>
      <c r="N84" s="186"/>
      <c r="O84" s="134"/>
    </row>
    <row r="85" spans="1:15" ht="30">
      <c r="A85" s="73" t="s">
        <v>527</v>
      </c>
      <c r="B85" s="230" t="str">
        <f>VLOOKUP(A85,Tabla8[],2,FALSE)</f>
        <v>Manijas y reguladores</v>
      </c>
      <c r="C85" s="117" t="str">
        <f>VLOOKUP(A85,Tabla8[],3,FALSE)</f>
        <v xml:space="preserve">Manija regulacion rolo laminador </v>
      </c>
      <c r="D85" s="117" t="str">
        <f>VLOOKUP(A85,Tabla8[],5,FALSE)</f>
        <v>Corte</v>
      </c>
      <c r="E85" s="117">
        <f>VLOOKUP(A85,Tabla8[],4,FALSE)</f>
        <v>1</v>
      </c>
      <c r="F85" s="198"/>
      <c r="G85" s="198" t="str">
        <f>'Tiempos borrador'!O80</f>
        <v>sin terminar</v>
      </c>
      <c r="H85" s="188"/>
      <c r="J85" s="188"/>
      <c r="M85" s="139"/>
      <c r="N85" s="186"/>
      <c r="O85" s="134"/>
    </row>
    <row r="86" spans="1:15" ht="30">
      <c r="A86" s="73" t="s">
        <v>530</v>
      </c>
      <c r="B86" s="230" t="str">
        <f>VLOOKUP(A86,Tabla8[],2,FALSE)</f>
        <v>Manijas y reguladores</v>
      </c>
      <c r="C86" s="117" t="str">
        <f>VLOOKUP(A86,Tabla8[],3,FALSE)</f>
        <v xml:space="preserve">Manija regulacion rolo laminador </v>
      </c>
      <c r="D86" s="117" t="str">
        <f>VLOOKUP(A86,Tabla8[],5,FALSE)</f>
        <v>Roscado</v>
      </c>
      <c r="E86" s="117">
        <f>VLOOKUP(A86,Tabla8[],4,FALSE)</f>
        <v>1</v>
      </c>
      <c r="F86" s="198"/>
      <c r="G86" s="198" t="str">
        <f>'Tiempos borrador'!O81</f>
        <v>sin terminar</v>
      </c>
      <c r="H86" s="188"/>
      <c r="J86" s="188"/>
      <c r="M86" s="139"/>
      <c r="N86" s="186"/>
      <c r="O86" s="134"/>
    </row>
    <row r="87" spans="1:15" ht="30">
      <c r="A87" s="73" t="s">
        <v>531</v>
      </c>
      <c r="B87" s="230" t="str">
        <f>VLOOKUP(A87,Tabla8[],2,FALSE)</f>
        <v>Manijas y reguladores</v>
      </c>
      <c r="C87" s="117" t="str">
        <f>VLOOKUP(A87,Tabla8[],3,FALSE)</f>
        <v>Tortas de regulacion rolo tensor de paño</v>
      </c>
      <c r="D87" s="117" t="str">
        <f>VLOOKUP(A87,Tabla8[],5,FALSE)</f>
        <v>Corte</v>
      </c>
      <c r="E87" s="117">
        <f>VLOOKUP(A87,Tabla8[],4,FALSE)</f>
        <v>2</v>
      </c>
      <c r="F87" s="198"/>
      <c r="G87" s="198" t="str">
        <f>'Tiempos borrador'!O82</f>
        <v>sin terminar</v>
      </c>
      <c r="H87" s="188"/>
      <c r="J87" s="188"/>
      <c r="M87" s="139"/>
      <c r="N87" s="186"/>
      <c r="O87" s="134"/>
    </row>
    <row r="88" spans="1:15" ht="30">
      <c r="A88" s="73" t="s">
        <v>534</v>
      </c>
      <c r="B88" s="230" t="str">
        <f>VLOOKUP(A88,Tabla8[],2,FALSE)</f>
        <v>Manijas y reguladores</v>
      </c>
      <c r="C88" s="117" t="str">
        <f>VLOOKUP(A88,Tabla8[],3,FALSE)</f>
        <v>Tortas de regulacion rolo tensor de paño</v>
      </c>
      <c r="D88" s="117" t="str">
        <f>VLOOKUP(A88,Tabla8[],5,FALSE)</f>
        <v>Roscado</v>
      </c>
      <c r="E88" s="117">
        <f>VLOOKUP(A88,Tabla8[],4,FALSE)</f>
        <v>2</v>
      </c>
      <c r="F88" s="198"/>
      <c r="G88" s="198" t="str">
        <f>'Tiempos borrador'!O83</f>
        <v>sin terminar</v>
      </c>
      <c r="H88" s="188"/>
      <c r="J88" s="188"/>
      <c r="M88" s="139"/>
      <c r="N88" s="186"/>
      <c r="O88" s="134"/>
    </row>
    <row r="89" spans="1:15">
      <c r="A89" s="73" t="s">
        <v>535</v>
      </c>
      <c r="B89" s="230" t="str">
        <f>VLOOKUP(A89,Tabla8[],2,FALSE)</f>
        <v>Manijas y reguladores</v>
      </c>
      <c r="C89" s="117" t="str">
        <f>VLOOKUP(A89,Tabla8[],3,FALSE)</f>
        <v>Mascara regulacion</v>
      </c>
      <c r="D89" s="117" t="str">
        <f>VLOOKUP(A89,Tabla8[],5,FALSE)</f>
        <v>Corte</v>
      </c>
      <c r="E89" s="117">
        <f>VLOOKUP(A89,Tabla8[],4,FALSE)</f>
        <v>1</v>
      </c>
      <c r="F89" s="198"/>
      <c r="G89" s="198" t="str">
        <f>'Tiempos borrador'!O84</f>
        <v>terminado</v>
      </c>
      <c r="H89" s="188"/>
      <c r="J89" s="188"/>
      <c r="M89" s="139"/>
      <c r="N89" s="186"/>
      <c r="O89" s="134"/>
    </row>
    <row r="90" spans="1:15">
      <c r="A90" s="73" t="s">
        <v>538</v>
      </c>
      <c r="B90" s="230" t="str">
        <f>VLOOKUP(A90,Tabla8[],2,FALSE)</f>
        <v>Manijas y reguladores</v>
      </c>
      <c r="C90" s="117" t="str">
        <f>VLOOKUP(A90,Tabla8[],3,FALSE)</f>
        <v>Mascara regulacion</v>
      </c>
      <c r="D90" s="117" t="str">
        <f>VLOOKUP(A90,Tabla8[],5,FALSE)</f>
        <v>pegado</v>
      </c>
      <c r="E90" s="117">
        <f>VLOOKUP(A90,Tabla8[],4,FALSE)</f>
        <v>1</v>
      </c>
      <c r="F90" s="198"/>
      <c r="G90" s="198" t="str">
        <f>'Tiempos borrador'!O85</f>
        <v>sin terminar</v>
      </c>
      <c r="H90" s="188"/>
      <c r="J90" s="188"/>
      <c r="M90" s="139"/>
      <c r="N90" s="186"/>
      <c r="O90" s="134"/>
    </row>
    <row r="91" spans="1:15">
      <c r="A91" s="73" t="s">
        <v>540</v>
      </c>
      <c r="B91" s="230" t="str">
        <f>VLOOKUP(A91,Tabla8[],2,FALSE)</f>
        <v xml:space="preserve">Tapas </v>
      </c>
      <c r="C91" s="117" t="str">
        <f>VLOOKUP(A91,Tabla8[],3,FALSE)</f>
        <v>acero inox laterales</v>
      </c>
      <c r="D91" s="117" t="str">
        <f>VLOOKUP(A91,Tabla8[],5,FALSE)</f>
        <v>Marcado Agujereado</v>
      </c>
      <c r="E91" s="117">
        <f>VLOOKUP(A91,Tabla8[],4,FALSE)</f>
        <v>2</v>
      </c>
      <c r="F91" s="198"/>
      <c r="G91" s="198" t="str">
        <f>'Tiempos borrador'!O86</f>
        <v>sin terminar</v>
      </c>
      <c r="H91" s="188"/>
      <c r="J91" s="188"/>
      <c r="M91" s="139"/>
      <c r="N91" s="186"/>
      <c r="O91" s="134"/>
    </row>
    <row r="92" spans="1:15">
      <c r="A92" s="73" t="s">
        <v>628</v>
      </c>
      <c r="B92" s="230" t="str">
        <f>VLOOKUP(A92,Tabla8[],2,FALSE)</f>
        <v xml:space="preserve">tapas </v>
      </c>
      <c r="C92" s="117" t="str">
        <f>VLOOKUP(A92,Tabla8[],3,FALSE)</f>
        <v>acero inox laterales</v>
      </c>
      <c r="D92" s="117" t="str">
        <f>VLOOKUP(A92,Tabla8[],5,FALSE)</f>
        <v>amolado de cantos</v>
      </c>
      <c r="E92" s="117">
        <f>VLOOKUP(A92,Tabla8[],4,FALSE)</f>
        <v>2</v>
      </c>
      <c r="F92" s="198"/>
      <c r="G92" s="198" t="str">
        <f>'Tiempos borrador'!O87</f>
        <v>sin terminar</v>
      </c>
      <c r="H92" s="188"/>
      <c r="J92" s="188"/>
      <c r="M92" s="139"/>
      <c r="N92" s="186"/>
      <c r="O92" s="134"/>
    </row>
    <row r="93" spans="1:15">
      <c r="A93" s="73" t="s">
        <v>629</v>
      </c>
      <c r="B93" s="230" t="str">
        <f>VLOOKUP(A93,Tabla8[],2,FALSE)</f>
        <v xml:space="preserve">Tapas </v>
      </c>
      <c r="C93" s="117" t="str">
        <f>VLOOKUP(A93,Tabla8[],3,FALSE)</f>
        <v>acero inox laterales</v>
      </c>
      <c r="D93" s="117" t="str">
        <f>VLOOKUP(A93,Tabla8[],5,FALSE)</f>
        <v>Pegar cantos</v>
      </c>
      <c r="E93" s="117">
        <f>VLOOKUP(A93,Tabla8[],4,FALSE)</f>
        <v>2</v>
      </c>
      <c r="F93" s="198"/>
      <c r="G93" s="198" t="str">
        <f>'Tiempos borrador'!O88</f>
        <v>sin terminar</v>
      </c>
      <c r="H93" s="188"/>
      <c r="J93" s="188"/>
      <c r="M93" s="139"/>
      <c r="N93" s="186"/>
      <c r="O93" s="134"/>
    </row>
    <row r="94" spans="1:15">
      <c r="A94" s="73" t="s">
        <v>632</v>
      </c>
      <c r="B94" s="230" t="str">
        <f>VLOOKUP(A94,Tabla8[],2,FALSE)</f>
        <v xml:space="preserve">tapas </v>
      </c>
      <c r="C94" s="117" t="str">
        <f>VLOOKUP(A94,Tabla8[],3,FALSE)</f>
        <v>acero inox superior</v>
      </c>
      <c r="D94" s="117" t="str">
        <f>VLOOKUP(A94,Tabla8[],5,FALSE)</f>
        <v>amolado de cantos</v>
      </c>
      <c r="E94" s="117">
        <f>VLOOKUP(A94,Tabla8[],4,FALSE)</f>
        <v>1</v>
      </c>
      <c r="F94" s="198"/>
      <c r="G94" s="198" t="str">
        <f>'Tiempos borrador'!O89</f>
        <v>sin terminar</v>
      </c>
      <c r="H94" s="188"/>
      <c r="J94" s="188"/>
      <c r="M94" s="139"/>
      <c r="N94" s="186"/>
      <c r="O94" s="134"/>
    </row>
    <row r="95" spans="1:15">
      <c r="A95" s="73" t="s">
        <v>633</v>
      </c>
      <c r="B95" s="230" t="str">
        <f>VLOOKUP(A95,Tabla8[],2,FALSE)</f>
        <v xml:space="preserve">Tapas </v>
      </c>
      <c r="C95" s="117" t="str">
        <f>VLOOKUP(A95,Tabla8[],3,FALSE)</f>
        <v>acero inox superior</v>
      </c>
      <c r="D95" s="117" t="str">
        <f>VLOOKUP(A95,Tabla8[],5,FALSE)</f>
        <v>Pegar cantos</v>
      </c>
      <c r="E95" s="117">
        <f>VLOOKUP(A95,Tabla8[],4,FALSE)</f>
        <v>1</v>
      </c>
      <c r="F95" s="198"/>
      <c r="G95" s="198" t="str">
        <f>'Tiempos borrador'!O90</f>
        <v>sin terminar</v>
      </c>
      <c r="H95" s="188"/>
      <c r="J95" s="188"/>
      <c r="M95" s="139"/>
      <c r="N95" s="186"/>
      <c r="O95" s="134"/>
    </row>
    <row r="96" spans="1:15">
      <c r="A96" s="73" t="s">
        <v>634</v>
      </c>
      <c r="B96" s="230" t="str">
        <f>VLOOKUP(A96,Tabla8[],2,FALSE)</f>
        <v xml:space="preserve">tapas </v>
      </c>
      <c r="C96" s="117" t="str">
        <f>VLOOKUP(A96,Tabla8[],3,FALSE)</f>
        <v>acero inox superior</v>
      </c>
      <c r="D96" s="117" t="str">
        <f>VLOOKUP(A96,Tabla8[],5,FALSE)</f>
        <v>armado</v>
      </c>
      <c r="E96" s="117">
        <f>VLOOKUP(A96,Tabla8[],4,FALSE)</f>
        <v>1</v>
      </c>
      <c r="F96" s="198"/>
      <c r="G96" s="198" t="str">
        <f>'Tiempos borrador'!O91</f>
        <v>sin terminar</v>
      </c>
      <c r="H96" s="188"/>
      <c r="J96" s="188"/>
      <c r="M96" s="139"/>
      <c r="N96" s="186"/>
      <c r="O96" s="134"/>
    </row>
    <row r="97" spans="1:15" ht="30">
      <c r="A97" s="73" t="s">
        <v>635</v>
      </c>
      <c r="B97" s="230" t="str">
        <f>VLOOKUP(A97,Tabla8[],2,FALSE)</f>
        <v>Pintura</v>
      </c>
      <c r="C97" s="117" t="str">
        <f>VLOOKUP(A97,Tabla8[],3,FALSE)</f>
        <v>tapas laterales + bandejas</v>
      </c>
      <c r="D97" s="117" t="str">
        <f>VLOOKUP(A97,Tabla8[],5,FALSE)</f>
        <v>Masillado y pintado</v>
      </c>
      <c r="E97" s="117">
        <f>VLOOKUP(A97,Tabla8[],4,FALSE)</f>
        <v>5</v>
      </c>
      <c r="F97" s="198"/>
      <c r="G97" s="198" t="str">
        <f>'Tiempos borrador'!O92</f>
        <v>sin terminar</v>
      </c>
      <c r="H97" s="188"/>
      <c r="J97" s="188"/>
      <c r="M97" s="139"/>
      <c r="N97" s="186"/>
      <c r="O97" s="134"/>
    </row>
    <row r="98" spans="1:15" ht="15.75" hidden="1" thickBot="1">
      <c r="A98" s="199" t="s">
        <v>638</v>
      </c>
      <c r="B98" s="230" t="str">
        <f>VLOOKUP(A98,Tabla8[],2,FALSE)</f>
        <v>Fleje resortes</v>
      </c>
      <c r="C98" s="117" t="str">
        <f>VLOOKUP(A98,Tabla8[],3,FALSE)</f>
        <v>Resortes</v>
      </c>
      <c r="D98" s="117" t="str">
        <f>VLOOKUP(A98,Tabla8[],5,FALSE)</f>
        <v>Corte y orejas</v>
      </c>
      <c r="E98" s="117">
        <f>VLOOKUP(A98,Tabla8[],4,FALSE)</f>
        <v>17</v>
      </c>
      <c r="F98" s="198"/>
      <c r="G98" s="198" t="str">
        <f>'Tiempos borrador'!O93</f>
        <v>terminado</v>
      </c>
      <c r="H98" s="188"/>
      <c r="J98" s="188"/>
      <c r="M98" s="139"/>
      <c r="N98" s="186"/>
      <c r="O98" s="134"/>
    </row>
    <row r="99" spans="1:15" ht="30.75" hidden="1" thickBot="1">
      <c r="A99" s="206" t="s">
        <v>641</v>
      </c>
      <c r="B99" s="232" t="str">
        <f>VLOOKUP(A99,Tabla8[],2,FALSE)</f>
        <v>Montaje</v>
      </c>
      <c r="C99" s="117" t="str">
        <f>VLOOKUP(A99,Tabla8[],3,FALSE)</f>
        <v>Cajas rodamientos en laterales</v>
      </c>
      <c r="D99" s="117" t="str">
        <f>VLOOKUP(A99,Tabla8[],5,FALSE)</f>
        <v>Armado</v>
      </c>
      <c r="E99" s="117">
        <f>VLOOKUP(A99,Tabla8[],4,FALSE)</f>
        <v>2</v>
      </c>
      <c r="F99" s="198"/>
      <c r="G99" s="198" t="str">
        <f>'Tiempos borrador'!O94</f>
        <v>terminado</v>
      </c>
      <c r="H99" s="188"/>
      <c r="J99" s="188"/>
      <c r="M99" s="139"/>
      <c r="N99" s="186"/>
      <c r="O99" s="134"/>
    </row>
    <row r="100" spans="1:15" ht="15.75" hidden="1" thickBot="1">
      <c r="A100" s="206" t="s">
        <v>642</v>
      </c>
      <c r="B100" s="232" t="str">
        <f>VLOOKUP(A100,Tabla8[],2,FALSE)</f>
        <v>Montaje</v>
      </c>
      <c r="C100" s="117" t="str">
        <f>VLOOKUP(A100,Tabla8[],3,FALSE)</f>
        <v>Rolos+ paño</v>
      </c>
      <c r="D100" s="117" t="str">
        <f>VLOOKUP(A100,Tabla8[],5,FALSE)</f>
        <v>Armado</v>
      </c>
      <c r="E100" s="117">
        <f>VLOOKUP(A100,Tabla8[],4,FALSE)</f>
        <v>1</v>
      </c>
      <c r="F100" s="198"/>
      <c r="G100" s="198" t="str">
        <f>'Tiempos borrador'!O95</f>
        <v>terminado</v>
      </c>
      <c r="H100" s="188"/>
      <c r="J100" s="188"/>
      <c r="M100" s="139"/>
      <c r="N100" s="186"/>
      <c r="O100" s="134"/>
    </row>
    <row r="101" spans="1:15" ht="15.75" hidden="1" thickBot="1">
      <c r="A101" s="206" t="s">
        <v>880</v>
      </c>
      <c r="B101" s="232" t="str">
        <f>VLOOKUP(A101,Tabla8[],2,FALSE)</f>
        <v>Montaje</v>
      </c>
      <c r="C101" s="117" t="str">
        <f>VLOOKUP(A101,Tabla8[],3,FALSE)</f>
        <v>Chasis</v>
      </c>
      <c r="D101" s="117" t="str">
        <f>VLOOKUP(A101,Tabla8[],5,FALSE)</f>
        <v>Montaje bandejas +tapas laterales</v>
      </c>
      <c r="E101" s="117">
        <f>VLOOKUP(A101,Tabla8[],4,FALSE)</f>
        <v>0</v>
      </c>
      <c r="F101" s="198"/>
      <c r="G101" s="198" t="str">
        <f>'Tiempos borrador'!O96</f>
        <v>terminado</v>
      </c>
      <c r="H101" s="188"/>
      <c r="J101" s="188"/>
      <c r="M101" s="139"/>
      <c r="N101" s="186"/>
      <c r="O101" s="134"/>
    </row>
    <row r="102" spans="1:15" ht="15.75" hidden="1" thickBot="1">
      <c r="A102" s="207" t="s">
        <v>643</v>
      </c>
      <c r="B102" s="232" t="str">
        <f>VLOOKUP(A102,Tabla8[],2,FALSE)</f>
        <v>Montaje</v>
      </c>
      <c r="C102" s="117" t="str">
        <f>VLOOKUP(A102,Tabla8[],3,FALSE)</f>
        <v>Cajas bujes</v>
      </c>
      <c r="D102" s="117" t="str">
        <f>VLOOKUP(A102,Tabla8[],5,FALSE)</f>
        <v>Armado</v>
      </c>
      <c r="E102" s="117">
        <f>VLOOKUP(A102,Tabla8[],4,FALSE)</f>
        <v>2</v>
      </c>
      <c r="F102" s="198"/>
      <c r="G102" s="198" t="str">
        <f>'Tiempos borrador'!O97</f>
        <v>terminado</v>
      </c>
      <c r="H102" s="188"/>
      <c r="J102" s="188"/>
      <c r="M102" s="139"/>
      <c r="N102" s="186"/>
      <c r="O102" s="134"/>
    </row>
    <row r="103" spans="1:15">
      <c r="A103" s="226" t="s">
        <v>644</v>
      </c>
      <c r="B103" s="232" t="str">
        <f>VLOOKUP(A103,Tabla8[],2,FALSE)</f>
        <v>Montaje</v>
      </c>
      <c r="C103" s="117" t="str">
        <f>VLOOKUP(A103,Tabla8[],3,FALSE)</f>
        <v>Levas de aluminio</v>
      </c>
      <c r="D103" s="117" t="str">
        <f>VLOOKUP(A103,Tabla8[],5,FALSE)</f>
        <v>Armado</v>
      </c>
      <c r="E103" s="117">
        <f>VLOOKUP(A103,Tabla8[],4,FALSE)</f>
        <v>2</v>
      </c>
      <c r="F103" s="198"/>
      <c r="G103" s="198" t="str">
        <f>'Tiempos borrador'!O98</f>
        <v>sin terminar</v>
      </c>
      <c r="H103" s="188"/>
      <c r="J103" s="188"/>
      <c r="M103" s="139"/>
      <c r="N103" s="186"/>
      <c r="O103" s="134"/>
    </row>
    <row r="104" spans="1:15" ht="15.75" hidden="1" thickBot="1">
      <c r="A104" s="225" t="s">
        <v>645</v>
      </c>
      <c r="B104" s="232" t="str">
        <f>VLOOKUP(A104,Tabla8[],2,FALSE)</f>
        <v>Montaje</v>
      </c>
      <c r="C104" s="117" t="str">
        <f>VLOOKUP(A104,Tabla8[],3,FALSE)</f>
        <v>Eje levas de aluminio</v>
      </c>
      <c r="D104" s="117" t="str">
        <f>VLOOKUP(A104,Tabla8[],5,FALSE)</f>
        <v>armado</v>
      </c>
      <c r="E104" s="117">
        <f>VLOOKUP(A104,Tabla8[],4,FALSE)</f>
        <v>1</v>
      </c>
      <c r="F104" s="198"/>
      <c r="G104" s="198" t="str">
        <f>'Tiempos borrador'!O99</f>
        <v>terminado</v>
      </c>
      <c r="H104" s="188"/>
      <c r="J104" s="188"/>
      <c r="M104" s="139"/>
      <c r="N104" s="186"/>
      <c r="O104" s="134"/>
    </row>
    <row r="105" spans="1:15">
      <c r="A105" s="226" t="s">
        <v>646</v>
      </c>
      <c r="B105" s="232" t="str">
        <f>VLOOKUP(A105,Tabla8[],2,FALSE)</f>
        <v>Montaje</v>
      </c>
      <c r="C105" s="117" t="str">
        <f>VLOOKUP(A105,Tabla8[],3,FALSE)</f>
        <v xml:space="preserve">Rasqueta </v>
      </c>
      <c r="D105" s="117" t="str">
        <f>VLOOKUP(A105,Tabla8[],5,FALSE)</f>
        <v>armado</v>
      </c>
      <c r="E105" s="117">
        <f>VLOOKUP(A105,Tabla8[],4,FALSE)</f>
        <v>1</v>
      </c>
      <c r="F105" s="198"/>
      <c r="G105" s="198" t="str">
        <f>'Tiempos borrador'!O100</f>
        <v>sin terminar</v>
      </c>
      <c r="H105" s="188"/>
      <c r="J105" s="188"/>
      <c r="M105" s="139"/>
      <c r="N105" s="186"/>
      <c r="O105" s="134"/>
    </row>
    <row r="106" spans="1:15">
      <c r="A106" s="186"/>
      <c r="B106" s="186"/>
      <c r="C106" s="186"/>
      <c r="D106" s="186"/>
      <c r="E106" s="186"/>
      <c r="H106" s="188"/>
      <c r="J106" s="188"/>
      <c r="M106" s="139"/>
      <c r="N106" s="186"/>
      <c r="O106" s="134"/>
    </row>
    <row r="107" spans="1:15">
      <c r="A107" s="186"/>
      <c r="B107" s="186"/>
      <c r="C107" s="186"/>
      <c r="D107" s="186"/>
      <c r="E107" s="186"/>
      <c r="H107" s="188"/>
      <c r="J107" s="188"/>
      <c r="M107" s="139"/>
      <c r="N107" s="186"/>
      <c r="O107" s="134"/>
    </row>
    <row r="108" spans="1:15">
      <c r="A108" s="186"/>
      <c r="B108" s="186"/>
      <c r="C108" s="186"/>
      <c r="D108" s="186"/>
      <c r="E108" s="186"/>
      <c r="H108" s="188"/>
      <c r="J108" s="188"/>
      <c r="M108" s="139"/>
      <c r="N108" s="186"/>
      <c r="O108" s="134"/>
    </row>
    <row r="109" spans="1:15">
      <c r="A109" s="186"/>
      <c r="B109" s="186"/>
      <c r="C109" s="186"/>
      <c r="D109" s="186"/>
      <c r="E109" s="186"/>
      <c r="H109" s="188"/>
      <c r="J109" s="188"/>
      <c r="M109" s="139"/>
      <c r="N109" s="186"/>
      <c r="O109" s="134"/>
    </row>
    <row r="110" spans="1:15">
      <c r="A110" s="186"/>
      <c r="B110" s="186"/>
      <c r="C110" s="186"/>
      <c r="D110" s="186"/>
      <c r="E110" s="186"/>
      <c r="H110" s="188"/>
      <c r="J110" s="188"/>
      <c r="M110" s="139"/>
      <c r="N110" s="186"/>
      <c r="O110" s="134"/>
    </row>
    <row r="111" spans="1:15">
      <c r="A111" s="186"/>
      <c r="B111" s="186"/>
      <c r="C111" s="186"/>
      <c r="D111" s="186"/>
      <c r="E111" s="186"/>
      <c r="H111" s="188"/>
      <c r="J111" s="188"/>
      <c r="M111" s="139"/>
      <c r="N111" s="186"/>
      <c r="O111" s="134"/>
    </row>
    <row r="112" spans="1:15">
      <c r="A112" s="186"/>
      <c r="B112" s="186"/>
      <c r="C112" s="186"/>
      <c r="D112" s="186"/>
      <c r="E112" s="186"/>
      <c r="H112" s="188"/>
      <c r="J112" s="188"/>
      <c r="M112" s="139"/>
      <c r="N112" s="186"/>
      <c r="O112" s="134"/>
    </row>
    <row r="113" spans="1:15">
      <c r="A113" s="186"/>
      <c r="B113" s="186"/>
      <c r="C113" s="186"/>
      <c r="D113" s="186"/>
      <c r="E113" s="186"/>
      <c r="H113" s="188"/>
      <c r="J113" s="188"/>
      <c r="M113" s="139"/>
      <c r="N113" s="186"/>
      <c r="O113" s="134"/>
    </row>
    <row r="114" spans="1:15">
      <c r="A114" s="186"/>
      <c r="B114" s="186"/>
      <c r="C114" s="186"/>
      <c r="D114" s="186"/>
      <c r="E114" s="186"/>
      <c r="H114" s="188"/>
      <c r="J114" s="188"/>
      <c r="M114" s="139"/>
      <c r="N114" s="186"/>
      <c r="O114" s="134"/>
    </row>
    <row r="115" spans="1:15">
      <c r="A115" s="186"/>
      <c r="B115" s="186"/>
      <c r="C115" s="186"/>
      <c r="D115" s="186"/>
      <c r="E115" s="186"/>
      <c r="H115" s="188"/>
      <c r="J115" s="188"/>
      <c r="M115" s="139"/>
      <c r="N115" s="186"/>
      <c r="O115" s="134"/>
    </row>
    <row r="116" spans="1:15">
      <c r="A116" s="186"/>
      <c r="B116" s="186"/>
      <c r="C116" s="186"/>
      <c r="D116" s="186"/>
      <c r="E116" s="186"/>
      <c r="H116" s="188"/>
      <c r="J116" s="188"/>
      <c r="M116" s="139"/>
      <c r="N116" s="186"/>
      <c r="O116" s="134"/>
    </row>
    <row r="117" spans="1:15">
      <c r="A117" s="186"/>
      <c r="B117" s="186"/>
      <c r="C117" s="186"/>
      <c r="D117" s="186"/>
      <c r="E117" s="186"/>
      <c r="H117" s="188"/>
      <c r="J117" s="188"/>
      <c r="M117" s="139"/>
      <c r="N117" s="186"/>
      <c r="O117" s="134"/>
    </row>
    <row r="118" spans="1:15">
      <c r="A118" s="186"/>
      <c r="B118" s="186"/>
      <c r="C118" s="186"/>
      <c r="D118" s="186"/>
      <c r="E118" s="186"/>
      <c r="H118" s="188"/>
      <c r="J118" s="188"/>
      <c r="M118" s="139"/>
      <c r="N118" s="186"/>
      <c r="O118" s="134"/>
    </row>
    <row r="119" spans="1:15">
      <c r="A119" s="186"/>
      <c r="B119" s="186"/>
      <c r="C119" s="186"/>
      <c r="D119" s="186"/>
      <c r="E119" s="186"/>
      <c r="H119" s="188"/>
      <c r="J119" s="188"/>
      <c r="M119" s="139"/>
      <c r="N119" s="186"/>
      <c r="O119" s="134"/>
    </row>
    <row r="120" spans="1:15">
      <c r="A120" s="186"/>
      <c r="B120" s="186"/>
      <c r="C120" s="186"/>
      <c r="D120" s="186"/>
      <c r="E120" s="186"/>
      <c r="H120" s="188"/>
      <c r="J120" s="188"/>
      <c r="M120" s="139"/>
      <c r="N120" s="186"/>
      <c r="O120" s="134"/>
    </row>
    <row r="121" spans="1:15">
      <c r="A121" s="186"/>
      <c r="B121" s="186"/>
      <c r="C121" s="186"/>
      <c r="D121" s="186"/>
      <c r="E121" s="186"/>
      <c r="H121" s="188"/>
      <c r="J121" s="188"/>
      <c r="M121" s="139"/>
      <c r="N121" s="186"/>
      <c r="O121" s="134"/>
    </row>
    <row r="122" spans="1:15">
      <c r="A122" s="186"/>
      <c r="B122" s="186"/>
      <c r="C122" s="186"/>
      <c r="D122" s="186"/>
      <c r="E122" s="186"/>
      <c r="H122" s="188"/>
      <c r="J122" s="188"/>
      <c r="M122" s="139"/>
      <c r="N122" s="186"/>
      <c r="O122" s="134"/>
    </row>
    <row r="123" spans="1:15">
      <c r="A123" s="186"/>
      <c r="B123" s="186"/>
      <c r="C123" s="186"/>
      <c r="D123" s="186"/>
      <c r="E123" s="186"/>
      <c r="H123" s="188"/>
      <c r="J123" s="188"/>
      <c r="M123" s="139"/>
      <c r="N123" s="186"/>
      <c r="O123" s="134"/>
    </row>
    <row r="124" spans="1:15">
      <c r="A124" s="186"/>
      <c r="B124" s="186"/>
      <c r="C124" s="186"/>
      <c r="D124" s="186"/>
      <c r="E124" s="186"/>
      <c r="H124" s="188"/>
      <c r="J124" s="188"/>
      <c r="M124" s="139"/>
      <c r="N124" s="186"/>
      <c r="O124" s="134"/>
    </row>
    <row r="125" spans="1:15">
      <c r="A125" s="186"/>
      <c r="B125" s="186"/>
      <c r="C125" s="186"/>
      <c r="D125" s="186"/>
      <c r="E125" s="186"/>
      <c r="H125" s="188"/>
      <c r="J125" s="188"/>
      <c r="M125" s="139"/>
      <c r="N125" s="186"/>
      <c r="O125" s="134"/>
    </row>
    <row r="126" spans="1:15">
      <c r="A126" s="186"/>
      <c r="B126" s="186"/>
      <c r="C126" s="186"/>
      <c r="D126" s="186"/>
      <c r="E126" s="186"/>
      <c r="H126" s="188"/>
      <c r="J126" s="188"/>
      <c r="M126" s="139"/>
      <c r="N126" s="186"/>
      <c r="O126" s="134"/>
    </row>
    <row r="127" spans="1:15">
      <c r="A127" s="186"/>
      <c r="B127" s="186"/>
      <c r="C127" s="186"/>
      <c r="D127" s="186"/>
      <c r="E127" s="186"/>
      <c r="H127" s="188"/>
      <c r="J127" s="188"/>
      <c r="M127" s="139"/>
      <c r="N127" s="186"/>
      <c r="O127" s="134"/>
    </row>
    <row r="128" spans="1:15">
      <c r="A128" s="186"/>
      <c r="B128" s="186"/>
      <c r="C128" s="186"/>
      <c r="D128" s="186"/>
      <c r="E128" s="186"/>
      <c r="H128" s="188"/>
      <c r="J128" s="188"/>
      <c r="M128" s="139"/>
      <c r="N128" s="186"/>
      <c r="O128" s="134"/>
    </row>
    <row r="129" spans="1:15">
      <c r="A129" s="186"/>
      <c r="B129" s="186"/>
      <c r="C129" s="186"/>
      <c r="D129" s="186"/>
      <c r="E129" s="186"/>
      <c r="H129" s="188"/>
      <c r="J129" s="188"/>
      <c r="M129" s="139"/>
      <c r="N129" s="186"/>
      <c r="O129" s="134"/>
    </row>
    <row r="130" spans="1:15">
      <c r="A130" s="186"/>
      <c r="B130" s="186"/>
      <c r="C130" s="186"/>
      <c r="D130" s="186"/>
      <c r="E130" s="186"/>
      <c r="H130" s="188"/>
      <c r="J130" s="188"/>
      <c r="M130" s="139"/>
      <c r="N130" s="186"/>
      <c r="O130" s="134"/>
    </row>
    <row r="131" spans="1:15">
      <c r="A131" s="186"/>
      <c r="B131" s="186"/>
      <c r="C131" s="186"/>
      <c r="D131" s="186"/>
      <c r="E131" s="186"/>
      <c r="H131" s="188"/>
      <c r="J131" s="188"/>
      <c r="M131" s="139"/>
      <c r="N131" s="186"/>
      <c r="O131" s="134"/>
    </row>
    <row r="132" spans="1:15">
      <c r="A132" s="186"/>
      <c r="B132" s="186"/>
      <c r="C132" s="186"/>
      <c r="D132" s="186"/>
      <c r="E132" s="186"/>
      <c r="H132" s="188"/>
      <c r="J132" s="188"/>
      <c r="M132" s="139"/>
      <c r="N132" s="186"/>
      <c r="O132" s="134"/>
    </row>
    <row r="133" spans="1:15">
      <c r="A133" s="186"/>
      <c r="B133" s="186"/>
      <c r="C133" s="186"/>
      <c r="D133" s="186"/>
      <c r="E133" s="186"/>
      <c r="H133" s="188"/>
      <c r="J133" s="188"/>
      <c r="M133" s="139"/>
      <c r="N133" s="186"/>
      <c r="O133" s="134"/>
    </row>
    <row r="134" spans="1:15">
      <c r="A134" s="186"/>
      <c r="B134" s="186"/>
      <c r="C134" s="186"/>
      <c r="D134" s="186"/>
      <c r="E134" s="186"/>
      <c r="H134" s="188"/>
      <c r="J134" s="188"/>
      <c r="M134" s="139"/>
      <c r="N134" s="186"/>
      <c r="O134" s="134"/>
    </row>
    <row r="135" spans="1:15">
      <c r="A135" s="186"/>
      <c r="B135" s="186"/>
      <c r="C135" s="186"/>
      <c r="D135" s="186"/>
      <c r="E135" s="186"/>
      <c r="H135" s="188"/>
      <c r="J135" s="188"/>
      <c r="M135" s="139"/>
      <c r="N135" s="186"/>
      <c r="O135" s="134"/>
    </row>
    <row r="136" spans="1:15">
      <c r="A136" s="186"/>
      <c r="B136" s="186"/>
      <c r="C136" s="186"/>
      <c r="D136" s="186"/>
      <c r="E136" s="186"/>
      <c r="H136" s="188"/>
      <c r="J136" s="188"/>
      <c r="M136" s="139"/>
      <c r="N136" s="186"/>
      <c r="O136" s="134"/>
    </row>
    <row r="137" spans="1:15">
      <c r="A137" s="186"/>
      <c r="B137" s="186"/>
      <c r="C137" s="186"/>
      <c r="D137" s="186"/>
      <c r="E137" s="186"/>
      <c r="H137" s="188"/>
      <c r="J137" s="188"/>
      <c r="M137" s="139"/>
      <c r="N137" s="186"/>
      <c r="O137" s="134"/>
    </row>
    <row r="138" spans="1:15">
      <c r="A138" s="186"/>
      <c r="B138" s="186"/>
      <c r="C138" s="186"/>
      <c r="D138" s="186"/>
      <c r="E138" s="186"/>
      <c r="H138" s="188"/>
      <c r="J138" s="188"/>
      <c r="M138" s="139"/>
      <c r="N138" s="186"/>
      <c r="O138" s="134"/>
    </row>
    <row r="139" spans="1:15">
      <c r="A139" s="186"/>
      <c r="B139" s="186"/>
      <c r="C139" s="186"/>
      <c r="D139" s="186"/>
      <c r="E139" s="186"/>
      <c r="H139" s="188"/>
      <c r="J139" s="188"/>
      <c r="M139" s="139"/>
      <c r="N139" s="186"/>
      <c r="O139" s="134"/>
    </row>
    <row r="140" spans="1:15">
      <c r="A140" s="186"/>
      <c r="B140" s="186"/>
      <c r="C140" s="186"/>
      <c r="D140" s="186"/>
      <c r="E140" s="186"/>
      <c r="H140" s="188"/>
      <c r="J140" s="188"/>
      <c r="M140" s="139"/>
      <c r="N140" s="186"/>
      <c r="O140" s="134"/>
    </row>
    <row r="141" spans="1:15">
      <c r="A141" s="186"/>
      <c r="B141" s="186"/>
      <c r="C141" s="186"/>
      <c r="D141" s="186"/>
      <c r="E141" s="186"/>
      <c r="H141" s="188"/>
      <c r="J141" s="188"/>
      <c r="M141" s="139"/>
      <c r="N141" s="186"/>
      <c r="O141" s="134"/>
    </row>
    <row r="142" spans="1:15">
      <c r="A142" s="186"/>
      <c r="B142" s="186"/>
      <c r="C142" s="186"/>
      <c r="D142" s="186"/>
      <c r="E142" s="186"/>
      <c r="H142" s="188"/>
      <c r="J142" s="188"/>
      <c r="M142" s="139"/>
      <c r="N142" s="186"/>
      <c r="O142" s="134"/>
    </row>
    <row r="143" spans="1:15">
      <c r="A143" s="186"/>
      <c r="B143" s="186"/>
      <c r="C143" s="186"/>
      <c r="D143" s="186"/>
      <c r="E143" s="186"/>
      <c r="H143" s="188"/>
      <c r="J143" s="188"/>
      <c r="M143" s="139"/>
      <c r="N143" s="186"/>
      <c r="O143" s="134"/>
    </row>
    <row r="144" spans="1:15">
      <c r="A144" s="186"/>
      <c r="B144" s="186"/>
      <c r="C144" s="186"/>
      <c r="D144" s="186"/>
      <c r="E144" s="186"/>
      <c r="H144" s="188"/>
      <c r="J144" s="188"/>
      <c r="M144" s="139"/>
      <c r="N144" s="186"/>
      <c r="O144" s="134"/>
    </row>
    <row r="145" spans="1:15">
      <c r="A145" s="186"/>
      <c r="B145" s="186"/>
      <c r="C145" s="186"/>
      <c r="D145" s="186"/>
      <c r="E145" s="186"/>
      <c r="H145" s="188"/>
      <c r="J145" s="188"/>
      <c r="M145" s="139"/>
      <c r="N145" s="186"/>
      <c r="O145" s="134"/>
    </row>
    <row r="146" spans="1:15">
      <c r="A146" s="186"/>
      <c r="B146" s="186"/>
      <c r="C146" s="186"/>
      <c r="D146" s="186"/>
      <c r="E146" s="186"/>
      <c r="H146" s="188"/>
      <c r="J146" s="188"/>
      <c r="M146" s="139"/>
      <c r="N146" s="186"/>
      <c r="O146" s="134"/>
    </row>
    <row r="147" spans="1:15">
      <c r="A147" s="186"/>
      <c r="B147" s="186"/>
      <c r="C147" s="186"/>
      <c r="D147" s="186"/>
      <c r="E147" s="186"/>
      <c r="H147" s="188"/>
      <c r="J147" s="188"/>
      <c r="M147" s="139"/>
      <c r="N147" s="186"/>
      <c r="O147" s="134"/>
    </row>
    <row r="148" spans="1:15">
      <c r="A148" s="186"/>
      <c r="B148" s="186"/>
      <c r="C148" s="186"/>
      <c r="D148" s="186"/>
      <c r="E148" s="186"/>
      <c r="H148" s="188"/>
      <c r="J148" s="188"/>
      <c r="M148" s="139"/>
      <c r="N148" s="186"/>
      <c r="O148" s="134"/>
    </row>
    <row r="149" spans="1:15">
      <c r="A149" s="186"/>
      <c r="B149" s="186"/>
      <c r="C149" s="186"/>
      <c r="D149" s="186"/>
      <c r="E149" s="186"/>
      <c r="H149" s="188"/>
      <c r="J149" s="188"/>
      <c r="M149" s="139"/>
      <c r="N149" s="186"/>
      <c r="O149" s="134"/>
    </row>
    <row r="150" spans="1:15">
      <c r="A150" s="186"/>
      <c r="B150" s="186"/>
      <c r="C150" s="186"/>
      <c r="D150" s="186"/>
      <c r="E150" s="186"/>
      <c r="H150" s="188"/>
      <c r="J150" s="188"/>
      <c r="M150" s="139"/>
      <c r="N150" s="186"/>
      <c r="O150" s="134"/>
    </row>
  </sheetData>
  <mergeCells count="1">
    <mergeCell ref="A2:P3"/>
  </mergeCells>
  <conditionalFormatting sqref="L11:M11">
    <cfRule type="containsText" dxfId="23" priority="7" operator="containsText" text="Leandro">
      <formula>NOT(ISERROR(SEARCH("Leandro",L11)))</formula>
    </cfRule>
  </conditionalFormatting>
  <conditionalFormatting sqref="C5:F7">
    <cfRule type="containsText" dxfId="22" priority="6" operator="containsText" text="leandro">
      <formula>NOT(ISERROR(SEARCH("leandro",C5)))</formula>
    </cfRule>
  </conditionalFormatting>
  <conditionalFormatting sqref="M12:N12">
    <cfRule type="containsText" dxfId="21" priority="5" operator="containsText" text="Leandro">
      <formula>NOT(ISERROR(SEARCH("Leandro",M12)))</formula>
    </cfRule>
  </conditionalFormatting>
  <conditionalFormatting sqref="C6:G8 F5:G5">
    <cfRule type="containsText" dxfId="20" priority="4" operator="containsText" text="leandro">
      <formula>NOT(ISERROR(SEARCH("leandro",C5)))</formula>
    </cfRule>
  </conditionalFormatting>
  <conditionalFormatting sqref="G18:G20 G25:G29 G31 G33:G34 G36:G37 G40:G42 G44:G47 G50 G54:G61 G63:G64 G68:G79 G84:G97 G103 G105">
    <cfRule type="containsText" dxfId="19" priority="1" operator="containsText" text="En proceso">
      <formula>NOT(ISERROR(SEARCH("En proceso",G18)))</formula>
    </cfRule>
    <cfRule type="containsText" dxfId="18" priority="2" operator="containsText" text="Sin terminar">
      <formula>NOT(ISERROR(SEARCH("Sin terminar",G18)))</formula>
    </cfRule>
    <cfRule type="containsText" dxfId="17" priority="3" operator="containsText" text="Terminado">
      <formula>NOT(ISERROR(SEARCH("Terminado",G18)))</formula>
    </cfRule>
  </conditionalFormatting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Q321"/>
  <sheetViews>
    <sheetView workbookViewId="0">
      <selection activeCell="G14" sqref="G14"/>
    </sheetView>
  </sheetViews>
  <sheetFormatPr baseColWidth="10" defaultRowHeight="15"/>
  <cols>
    <col min="1" max="2" width="11.42578125" style="129"/>
    <col min="3" max="3" width="14.85546875" style="129" bestFit="1" customWidth="1"/>
    <col min="4" max="11" width="11.42578125" style="129"/>
    <col min="15" max="15" width="15.140625" customWidth="1"/>
  </cols>
  <sheetData>
    <row r="1" spans="1:17" ht="15" customHeight="1">
      <c r="A1" s="269" t="s">
        <v>829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</row>
    <row r="2" spans="1:17" ht="15" customHeight="1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</row>
    <row r="3" spans="1:17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149"/>
      <c r="M3" s="149"/>
      <c r="N3" s="149"/>
      <c r="O3" s="149"/>
    </row>
    <row r="4" spans="1:17">
      <c r="A4" s="48"/>
      <c r="B4" s="48"/>
      <c r="C4" s="155">
        <v>0</v>
      </c>
      <c r="D4" s="48"/>
      <c r="E4" s="48"/>
      <c r="F4" s="48"/>
      <c r="G4" s="48"/>
      <c r="H4" s="48"/>
      <c r="I4" s="48"/>
      <c r="J4" s="48"/>
      <c r="K4" s="48"/>
      <c r="L4" s="149"/>
      <c r="M4" s="149"/>
      <c r="N4" s="149"/>
      <c r="O4" s="149"/>
    </row>
    <row r="5" spans="1:17" ht="30">
      <c r="A5" s="156" t="s">
        <v>832</v>
      </c>
      <c r="B5" s="270">
        <f>'Tiempos borrador'!M322</f>
        <v>8034</v>
      </c>
      <c r="C5" s="270"/>
      <c r="D5" s="270"/>
      <c r="E5" s="151" t="s">
        <v>833</v>
      </c>
      <c r="F5" s="151" t="str">
        <f>'Tiempos borrador'!N322</f>
        <v>133:54</v>
      </c>
      <c r="G5" s="48"/>
      <c r="H5" s="48"/>
      <c r="I5" s="48"/>
      <c r="J5" s="48"/>
      <c r="K5" s="48"/>
      <c r="L5" s="149"/>
      <c r="M5" s="149"/>
      <c r="N5" s="149"/>
      <c r="O5" s="149"/>
    </row>
    <row r="6" spans="1:17" ht="19.5" thickBot="1">
      <c r="A6" s="157" t="s">
        <v>835</v>
      </c>
      <c r="B6" s="48"/>
      <c r="C6" s="160">
        <v>1</v>
      </c>
      <c r="D6" s="48"/>
      <c r="E6" s="48"/>
      <c r="F6" s="48"/>
      <c r="G6" s="48"/>
      <c r="H6" s="48"/>
      <c r="I6" s="48"/>
      <c r="J6" s="48"/>
      <c r="K6" s="48"/>
      <c r="L6" s="149"/>
      <c r="M6" s="149"/>
      <c r="N6" s="149"/>
      <c r="O6" s="149"/>
    </row>
    <row r="7" spans="1:17">
      <c r="A7" s="157"/>
      <c r="B7" s="48"/>
      <c r="C7" s="48"/>
      <c r="D7" s="48"/>
      <c r="E7" s="48"/>
      <c r="F7" s="48"/>
      <c r="G7" s="48"/>
      <c r="H7" s="48"/>
      <c r="I7" s="48"/>
      <c r="J7" s="48"/>
      <c r="K7" s="48"/>
      <c r="L7" s="149"/>
      <c r="M7" s="149"/>
      <c r="N7" s="149"/>
      <c r="O7" s="264" t="s">
        <v>842</v>
      </c>
      <c r="P7" s="265"/>
    </row>
    <row r="8" spans="1:17" ht="30">
      <c r="A8" s="158" t="s">
        <v>831</v>
      </c>
      <c r="B8" s="271">
        <f>H321</f>
        <v>2127</v>
      </c>
      <c r="C8" s="271"/>
      <c r="D8" s="271"/>
      <c r="E8" s="152" t="s">
        <v>833</v>
      </c>
      <c r="F8" s="152" t="str">
        <f t="shared" ref="F8" si="0">IF(LEN(INT(B8/60))=1,"0"&amp;INT(B8/60),INT(B8/60))&amp;":"&amp;IF(LEN(MOD(B8,60))=1,"0"&amp;MOD(B8,60),MOD(B8,60))</f>
        <v>35:27</v>
      </c>
      <c r="G8" s="48"/>
      <c r="H8" s="48"/>
      <c r="I8" s="48"/>
      <c r="J8" s="48"/>
      <c r="K8" s="48"/>
      <c r="L8" s="149"/>
      <c r="M8" s="149"/>
      <c r="N8" s="149"/>
      <c r="O8" s="174" t="s">
        <v>837</v>
      </c>
      <c r="P8" s="175">
        <f>B5</f>
        <v>8034</v>
      </c>
      <c r="Q8" s="183">
        <f>C6</f>
        <v>1</v>
      </c>
    </row>
    <row r="9" spans="1:17" ht="30.75" thickBot="1">
      <c r="A9" s="157" t="s">
        <v>835</v>
      </c>
      <c r="B9" s="154"/>
      <c r="C9" s="170">
        <f>(B8)/B5</f>
        <v>0.26474981329350261</v>
      </c>
      <c r="D9" s="154"/>
      <c r="E9" s="150"/>
      <c r="F9" s="150"/>
      <c r="G9" s="48"/>
      <c r="H9" s="48"/>
      <c r="I9" s="48"/>
      <c r="J9" s="48"/>
      <c r="K9" s="48"/>
      <c r="L9" s="149"/>
      <c r="M9" s="149"/>
      <c r="N9" s="149"/>
      <c r="O9" s="176" t="s">
        <v>841</v>
      </c>
      <c r="P9" s="177">
        <f>B8</f>
        <v>2127</v>
      </c>
      <c r="Q9" s="184">
        <f>C9</f>
        <v>0.26474981329350261</v>
      </c>
    </row>
    <row r="10" spans="1:17">
      <c r="A10" s="15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149"/>
      <c r="M10" s="149"/>
      <c r="N10" s="149"/>
      <c r="O10" s="149"/>
    </row>
    <row r="11" spans="1:17" ht="30">
      <c r="A11" s="159" t="s">
        <v>830</v>
      </c>
      <c r="B11" s="272">
        <f>B5-B8</f>
        <v>5907</v>
      </c>
      <c r="C11" s="272"/>
      <c r="D11" s="272"/>
      <c r="E11" s="153" t="s">
        <v>834</v>
      </c>
      <c r="F11" s="153" t="str">
        <f>IF(LEN(INT(B11/60))=1,"0"&amp;INT(B11/60),INT(B11/60))&amp;":"&amp;IF(LEN(MOD(B11,60))=1,"0"&amp;MOD(B11,60),MOD(B11,60))</f>
        <v>98:27</v>
      </c>
      <c r="G11" s="48"/>
      <c r="H11" s="48"/>
      <c r="I11" s="48"/>
      <c r="J11" s="48"/>
      <c r="K11" s="48"/>
      <c r="L11" s="149"/>
      <c r="M11" s="149"/>
      <c r="N11" s="149"/>
      <c r="O11" s="149"/>
    </row>
    <row r="12" spans="1:17" ht="18.75">
      <c r="A12" s="157" t="s">
        <v>835</v>
      </c>
      <c r="B12" s="48"/>
      <c r="C12" s="160">
        <f>C6-C9</f>
        <v>0.73525018670649733</v>
      </c>
      <c r="D12" s="48"/>
      <c r="E12" s="48"/>
      <c r="F12" s="48"/>
      <c r="G12" s="48"/>
      <c r="H12" s="48"/>
      <c r="I12" s="48"/>
      <c r="J12" s="48"/>
      <c r="K12" s="48"/>
      <c r="L12" s="149"/>
      <c r="M12" s="149"/>
      <c r="N12" s="149"/>
      <c r="O12" s="149"/>
    </row>
    <row r="13" spans="1:17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149"/>
      <c r="M13" s="149"/>
      <c r="N13" s="149"/>
      <c r="O13" s="149"/>
    </row>
    <row r="14" spans="1:17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149"/>
      <c r="M14" s="149"/>
      <c r="N14" s="149"/>
      <c r="O14" s="149"/>
    </row>
    <row r="15" spans="1:17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149"/>
      <c r="M15" s="149"/>
      <c r="N15" s="149"/>
      <c r="O15" s="149"/>
    </row>
    <row r="16" spans="1:17" ht="60.75" thickBot="1">
      <c r="A16" s="168" t="s">
        <v>836</v>
      </c>
      <c r="B16" s="267" t="s">
        <v>102</v>
      </c>
      <c r="C16" s="267"/>
      <c r="D16" s="267"/>
      <c r="E16" s="168" t="s">
        <v>159</v>
      </c>
      <c r="F16" s="168" t="s">
        <v>625</v>
      </c>
      <c r="G16" s="168" t="s">
        <v>837</v>
      </c>
      <c r="H16" s="168" t="s">
        <v>614</v>
      </c>
      <c r="I16" s="169"/>
      <c r="J16" s="48"/>
      <c r="K16" s="48"/>
      <c r="L16" s="149"/>
      <c r="M16" s="149"/>
      <c r="N16" s="149"/>
      <c r="O16" s="149"/>
    </row>
    <row r="17" spans="1:15" ht="15.75" thickBot="1">
      <c r="A17" s="161" t="s">
        <v>304</v>
      </c>
      <c r="B17" s="266" t="str">
        <f>VLOOKUP(A17,'Tiempos borrador'!A6:O322,3,FALSE)</f>
        <v>Caja rodamiento 6203</v>
      </c>
      <c r="C17" s="266"/>
      <c r="D17" s="266"/>
      <c r="E17" s="48" t="str">
        <f>VLOOKUP(A17,'Tiempos borrador'!A6:O322,5,FALSE)</f>
        <v>Torneado</v>
      </c>
      <c r="F17" s="48" t="str">
        <f>'Tiempos borrador'!O6</f>
        <v>terminado</v>
      </c>
      <c r="G17" s="48">
        <f>'Tiempos borrador'!L6+'Tiempos borrador'!K6</f>
        <v>55</v>
      </c>
      <c r="H17" s="48">
        <f>IF("terminado"=F17&amp;G17&lt;&gt;0,G17)</f>
        <v>55</v>
      </c>
      <c r="I17" s="48"/>
      <c r="J17" s="48"/>
      <c r="K17" s="48"/>
      <c r="L17" s="149"/>
      <c r="M17" s="149"/>
      <c r="N17" s="149"/>
      <c r="O17" s="149"/>
    </row>
    <row r="18" spans="1:15" ht="45.75" thickBot="1">
      <c r="A18" s="162" t="s">
        <v>305</v>
      </c>
      <c r="B18" s="266" t="str">
        <f>VLOOKUP(A18,'Tiempos borrador'!A7:O323,3,FALSE)</f>
        <v>Caja rodamiento 6203</v>
      </c>
      <c r="C18" s="266"/>
      <c r="D18" s="266"/>
      <c r="E18" s="148" t="str">
        <f>VLOOKUP(A18,'Tiempos borrador'!A7:O323,5,FALSE)</f>
        <v>Roscado y agujereado RW1/4</v>
      </c>
      <c r="F18" s="48" t="str">
        <f>'Tiempos borrador'!O7</f>
        <v>terminado</v>
      </c>
      <c r="G18" s="178">
        <f>'Tiempos borrador'!L7+'Tiempos borrador'!K7</f>
        <v>40</v>
      </c>
      <c r="H18" s="48">
        <f>IF("terminado"=F18,(G18*'Tiempos borrador'!$D$4)+H17,H17)</f>
        <v>215</v>
      </c>
      <c r="I18" s="48"/>
      <c r="J18" s="48"/>
      <c r="K18" s="48"/>
      <c r="L18" s="149"/>
      <c r="M18" s="149"/>
      <c r="N18" s="149"/>
      <c r="O18" s="149"/>
    </row>
    <row r="19" spans="1:15" ht="60.75" thickBot="1">
      <c r="A19" s="161" t="s">
        <v>581</v>
      </c>
      <c r="B19" s="266" t="str">
        <f>VLOOKUP(A19,'Tiempos borrador'!A8:O324,3,FALSE)</f>
        <v>Caja rodamiento 6203</v>
      </c>
      <c r="C19" s="266"/>
      <c r="D19" s="266"/>
      <c r="E19" s="148" t="str">
        <f>VLOOKUP(A19,'Tiempos borrador'!A8:O324,5,FALSE)</f>
        <v>armado colocacion de rodamiento</v>
      </c>
      <c r="F19" s="48" t="str">
        <f>'Tiempos borrador'!O8</f>
        <v>terminado</v>
      </c>
      <c r="G19" s="178">
        <f>'Tiempos borrador'!L8+'Tiempos borrador'!K8</f>
        <v>10</v>
      </c>
      <c r="H19" s="148">
        <f>IF("terminado"=F19,(G19*'Tiempos borrador'!$D$4)+H18,H18)</f>
        <v>255</v>
      </c>
      <c r="I19" s="48"/>
      <c r="J19" s="48"/>
      <c r="K19" s="48"/>
      <c r="L19" s="149"/>
      <c r="M19" s="149"/>
      <c r="N19" s="149"/>
      <c r="O19" s="149"/>
    </row>
    <row r="20" spans="1:15" ht="30.75" thickBot="1">
      <c r="A20" s="162" t="s">
        <v>306</v>
      </c>
      <c r="B20" s="266" t="str">
        <f>VLOOKUP(A20,'Tiempos borrador'!A9:O325,3,FALSE)</f>
        <v>Caja Buje</v>
      </c>
      <c r="C20" s="266"/>
      <c r="D20" s="266"/>
      <c r="E20" s="148" t="str">
        <f>VLOOKUP(A20,'Tiempos borrador'!A9:O325,5,FALSE)</f>
        <v>Agujereado           D 15</v>
      </c>
      <c r="F20" s="48" t="str">
        <f>'Tiempos borrador'!O9</f>
        <v>terminado</v>
      </c>
      <c r="G20" s="178">
        <f>'Tiempos borrador'!L9+'Tiempos borrador'!K9</f>
        <v>15</v>
      </c>
      <c r="H20" s="148">
        <f>IF("terminado"=F20,(G20*'Tiempos borrador'!$D$4)+H19,H19)</f>
        <v>315</v>
      </c>
      <c r="I20" s="48"/>
      <c r="J20" s="48"/>
      <c r="K20" s="48"/>
      <c r="L20" s="149"/>
      <c r="M20" s="149"/>
      <c r="N20" s="149"/>
      <c r="O20" s="149"/>
    </row>
    <row r="21" spans="1:15" ht="45.75" thickBot="1">
      <c r="A21" s="161" t="s">
        <v>307</v>
      </c>
      <c r="B21" s="266" t="str">
        <f>VLOOKUP(A21,'Tiempos borrador'!A10:O326,3,FALSE)</f>
        <v>Caja Buje</v>
      </c>
      <c r="C21" s="266"/>
      <c r="D21" s="266"/>
      <c r="E21" s="148" t="str">
        <f>VLOOKUP(A21,'Tiempos borrador'!A10:O326,5,FALSE)</f>
        <v>Agujereado y roscado    RW3/8</v>
      </c>
      <c r="F21" s="48" t="str">
        <f>'Tiempos borrador'!O10</f>
        <v>terminado</v>
      </c>
      <c r="G21" s="178">
        <f>'Tiempos borrador'!L10+'Tiempos borrador'!K10</f>
        <v>23</v>
      </c>
      <c r="H21" s="148">
        <f>IF("terminado"=F21,(G21*'Tiempos borrador'!$D$4)+H20,H20)</f>
        <v>407</v>
      </c>
      <c r="I21" s="48"/>
      <c r="J21" s="48"/>
      <c r="K21" s="48"/>
      <c r="L21" s="149"/>
      <c r="M21" s="149"/>
      <c r="N21" s="149"/>
      <c r="O21" s="149"/>
    </row>
    <row r="22" spans="1:15" ht="15.75" thickBot="1">
      <c r="A22" s="162" t="s">
        <v>545</v>
      </c>
      <c r="B22" s="266" t="str">
        <f>VLOOKUP(A22,'Tiempos borrador'!A11:O327,3,FALSE)</f>
        <v>caja buje</v>
      </c>
      <c r="C22" s="266"/>
      <c r="D22" s="266"/>
      <c r="E22" s="148" t="str">
        <f>VLOOKUP(A22,'Tiempos borrador'!A11:O327,5,FALSE)</f>
        <v>Pegado</v>
      </c>
      <c r="F22" s="48" t="str">
        <f>'Tiempos borrador'!O11</f>
        <v>terminado</v>
      </c>
      <c r="G22" s="178">
        <f>'Tiempos borrador'!L11+'Tiempos borrador'!K11</f>
        <v>4</v>
      </c>
      <c r="H22" s="148">
        <f>IF("terminado"=F22,(G22*'Tiempos borrador'!$D$4)+H21,H21)</f>
        <v>423</v>
      </c>
      <c r="I22" s="48"/>
      <c r="J22" s="48"/>
      <c r="K22" s="48"/>
      <c r="L22" s="149"/>
      <c r="M22" s="149"/>
      <c r="N22" s="149"/>
      <c r="O22" s="149"/>
    </row>
    <row r="23" spans="1:15" ht="15.75" thickBot="1">
      <c r="A23" s="161" t="s">
        <v>308</v>
      </c>
      <c r="B23" s="266" t="str">
        <f>VLOOKUP(A23,'Tiempos borrador'!A12:O328,3,FALSE)</f>
        <v>Leva de aluminio</v>
      </c>
      <c r="C23" s="266"/>
      <c r="D23" s="266"/>
      <c r="E23" s="148" t="str">
        <f>VLOOKUP(A23,'Tiempos borrador'!A12:O328,5,FALSE)</f>
        <v>Torneado</v>
      </c>
      <c r="F23" s="48" t="str">
        <f>'Tiempos borrador'!O12</f>
        <v>terminado</v>
      </c>
      <c r="G23" s="178">
        <f>'Tiempos borrador'!L12+'Tiempos borrador'!K12</f>
        <v>40</v>
      </c>
      <c r="H23" s="148">
        <f>IF("terminado"=F23,(G23*'Tiempos borrador'!$D$4)+H22,H22)</f>
        <v>583</v>
      </c>
    </row>
    <row r="24" spans="1:15" ht="45.75" thickBot="1">
      <c r="A24" s="162" t="s">
        <v>309</v>
      </c>
      <c r="B24" s="266" t="str">
        <f>VLOOKUP(A24,'Tiempos borrador'!A13:O329,3,FALSE)</f>
        <v>Leva de aluminio</v>
      </c>
      <c r="C24" s="266"/>
      <c r="D24" s="266"/>
      <c r="E24" s="148" t="str">
        <f>VLOOKUP(A24,'Tiempos borrador'!A13:O329,5,FALSE)</f>
        <v>Agujereado  Taladro D11,5mm</v>
      </c>
      <c r="F24" s="48" t="str">
        <f>'Tiempos borrador'!O13</f>
        <v>sin terminar</v>
      </c>
      <c r="G24" s="178">
        <f>'Tiempos borrador'!L13+'Tiempos borrador'!K13</f>
        <v>10</v>
      </c>
      <c r="H24" s="148">
        <f>IF("terminado"=F24,(G24*'Tiempos borrador'!$D$4)+H23,H23)</f>
        <v>583</v>
      </c>
    </row>
    <row r="25" spans="1:15" ht="45.75" thickBot="1">
      <c r="A25" s="161" t="s">
        <v>310</v>
      </c>
      <c r="B25" s="266" t="str">
        <f>VLOOKUP(A25,'Tiempos borrador'!A14:O330,3,FALSE)</f>
        <v>Leva de aluminio</v>
      </c>
      <c r="C25" s="266"/>
      <c r="D25" s="266"/>
      <c r="E25" s="148" t="str">
        <f>VLOOKUP(A25,'Tiempos borrador'!A14:O330,5,FALSE)</f>
        <v>Agujereado  Taladro D7mm</v>
      </c>
      <c r="F25" s="48" t="str">
        <f>'Tiempos borrador'!O14</f>
        <v>sin terminar</v>
      </c>
      <c r="G25" s="178">
        <f>'Tiempos borrador'!L14+'Tiempos borrador'!K14</f>
        <v>10</v>
      </c>
      <c r="H25" s="148">
        <f>IF("terminado"=F25,(G25*'Tiempos borrador'!$D$4)+H24,H24)</f>
        <v>583</v>
      </c>
    </row>
    <row r="26" spans="1:15" ht="15.75" thickBot="1">
      <c r="A26" s="162" t="s">
        <v>311</v>
      </c>
      <c r="B26" s="266" t="str">
        <f>VLOOKUP(A26,'Tiempos borrador'!A16:O331,3,FALSE)</f>
        <v>Soporte estructura</v>
      </c>
      <c r="C26" s="266"/>
      <c r="D26" s="266"/>
      <c r="E26" s="148" t="str">
        <f>VLOOKUP(A26,'Tiempos borrador'!A16:O331,5,FALSE)</f>
        <v>Corte</v>
      </c>
      <c r="F26" s="48" t="str">
        <f>'Tiempos borrador'!O16</f>
        <v>terminado</v>
      </c>
      <c r="G26" s="178">
        <f>'Tiempos borrador'!L16+'Tiempos borrador'!K16</f>
        <v>2</v>
      </c>
      <c r="H26" s="148">
        <f>IF("terminado"=F26,(G26*'Tiempos borrador'!$D$4)+H25,H25)</f>
        <v>591</v>
      </c>
    </row>
    <row r="27" spans="1:15" ht="45.75" thickBot="1">
      <c r="A27" s="161" t="s">
        <v>312</v>
      </c>
      <c r="B27" s="266" t="str">
        <f>VLOOKUP(A27,'Tiempos borrador'!A17:O332,3,FALSE)</f>
        <v>Soporte estructura</v>
      </c>
      <c r="C27" s="266"/>
      <c r="D27" s="266"/>
      <c r="E27" s="148" t="str">
        <f>VLOOKUP(A27,'Tiempos borrador'!A17:O332,5,FALSE)</f>
        <v>Toneado   (Punto centro)</v>
      </c>
      <c r="F27" s="48" t="str">
        <f>'Tiempos borrador'!O17</f>
        <v>terminado</v>
      </c>
      <c r="G27" s="178">
        <f>'Tiempos borrador'!L17+'Tiempos borrador'!K17</f>
        <v>10</v>
      </c>
      <c r="H27" s="148">
        <f>IF("terminado"=F27,(G27*'Tiempos borrador'!$D$4)+H26,H26)</f>
        <v>631</v>
      </c>
    </row>
    <row r="28" spans="1:15" ht="30.75" thickBot="1">
      <c r="A28" s="162" t="s">
        <v>313</v>
      </c>
      <c r="B28" s="266" t="str">
        <f>VLOOKUP(A28,'Tiempos borrador'!A18:O333,3,FALSE)</f>
        <v>Soporte estructura</v>
      </c>
      <c r="C28" s="266"/>
      <c r="D28" s="266"/>
      <c r="E28" s="148" t="str">
        <f>VLOOKUP(A28,'Tiempos borrador'!A18:O333,5,FALSE)</f>
        <v>Roscado     RW1/4</v>
      </c>
      <c r="F28" s="48" t="str">
        <f>'Tiempos borrador'!O18</f>
        <v>terminado</v>
      </c>
      <c r="G28" s="178">
        <f>'Tiempos borrador'!L18+'Tiempos borrador'!K18</f>
        <v>8</v>
      </c>
      <c r="H28" s="148">
        <f>IF("terminado"=F28,(G28*'Tiempos borrador'!$D$4)+H27,H27)</f>
        <v>663</v>
      </c>
    </row>
    <row r="29" spans="1:15" ht="15.75" thickBot="1">
      <c r="A29" s="161" t="s">
        <v>314</v>
      </c>
      <c r="B29" s="266" t="str">
        <f>VLOOKUP(A29,'Tiempos borrador'!A19:O334,3,FALSE)</f>
        <v>leva acero</v>
      </c>
      <c r="C29" s="266"/>
      <c r="D29" s="266"/>
      <c r="E29" s="148" t="str">
        <f>VLOOKUP(A29,'Tiempos borrador'!A19:O334,5,FALSE)</f>
        <v>Corte</v>
      </c>
      <c r="F29" s="48" t="str">
        <f>'Tiempos borrador'!O19</f>
        <v>terminado</v>
      </c>
      <c r="G29" s="178">
        <f>'Tiempos borrador'!L19+'Tiempos borrador'!K19</f>
        <v>4</v>
      </c>
      <c r="H29" s="148">
        <f>IF("terminado"=F29,(G29*'Tiempos borrador'!$D$4)+H28,H28)</f>
        <v>679</v>
      </c>
    </row>
    <row r="30" spans="1:15" ht="60.75" thickBot="1">
      <c r="A30" s="162" t="s">
        <v>315</v>
      </c>
      <c r="B30" s="266" t="str">
        <f>VLOOKUP(A30,'Tiempos borrador'!A20:O335,3,FALSE)</f>
        <v>leva acero</v>
      </c>
      <c r="C30" s="266"/>
      <c r="D30" s="266"/>
      <c r="E30" s="148" t="str">
        <f>VLOOKUP(A30,'Tiempos borrador'!A20:O335,5,FALSE)</f>
        <v>Agujereado CON TORNO (Exentrico)</v>
      </c>
      <c r="F30" s="48" t="str">
        <f>'Tiempos borrador'!O20</f>
        <v>sin terminar</v>
      </c>
      <c r="G30" s="178">
        <f>'Tiempos borrador'!L20+'Tiempos borrador'!K20</f>
        <v>25</v>
      </c>
      <c r="H30" s="148">
        <f>IF("terminado"=F30,(G30*'Tiempos borrador'!$D$4)+H29,H29)</f>
        <v>679</v>
      </c>
    </row>
    <row r="31" spans="1:15" ht="30.75" thickBot="1">
      <c r="A31" s="161" t="s">
        <v>316</v>
      </c>
      <c r="B31" s="266" t="str">
        <f>VLOOKUP(A31,'Tiempos borrador'!A21:O336,3,FALSE)</f>
        <v>leva acero</v>
      </c>
      <c r="C31" s="266"/>
      <c r="D31" s="266"/>
      <c r="E31" s="148" t="str">
        <f>VLOOKUP(A31,'Tiempos borrador'!A21:O336,5,FALSE)</f>
        <v>Agujereado y Roscado</v>
      </c>
      <c r="F31" s="48" t="str">
        <f>'Tiempos borrador'!O21</f>
        <v>sin terminar</v>
      </c>
      <c r="G31" s="178">
        <f>'Tiempos borrador'!L21+'Tiempos borrador'!K21</f>
        <v>10</v>
      </c>
      <c r="H31" s="148">
        <f>IF("terminado"=F31,(G31*'Tiempos borrador'!$D$4)+H30,H30)</f>
        <v>679</v>
      </c>
    </row>
    <row r="32" spans="1:15" ht="15.75" thickBot="1">
      <c r="A32" s="162" t="s">
        <v>317</v>
      </c>
      <c r="B32" s="266" t="str">
        <f>VLOOKUP(A32,'Tiempos borrador'!A25:O337,3,FALSE)</f>
        <v>Eje rolo laminador</v>
      </c>
      <c r="C32" s="266"/>
      <c r="D32" s="266"/>
      <c r="E32" s="148" t="str">
        <f>VLOOKUP(A32,'Tiempos borrador'!A25:O337,5,FALSE)</f>
        <v>Corte</v>
      </c>
      <c r="F32" s="148" t="str">
        <f>'Tiempos borrador'!O25</f>
        <v>terminado</v>
      </c>
      <c r="G32" s="178">
        <f>'Tiempos borrador'!L25+'Tiempos borrador'!K25</f>
        <v>4</v>
      </c>
      <c r="H32" s="148">
        <f>IF("terminado"=F32,(G32*'Tiempos borrador'!$D$4)+H31,H31)</f>
        <v>695</v>
      </c>
    </row>
    <row r="33" spans="1:8" ht="45.75" thickBot="1">
      <c r="A33" s="161" t="s">
        <v>318</v>
      </c>
      <c r="B33" s="266" t="str">
        <f>VLOOKUP(A33,'Tiempos borrador'!A26:O338,3,FALSE)</f>
        <v>Eje rolo laminador</v>
      </c>
      <c r="C33" s="266"/>
      <c r="D33" s="266"/>
      <c r="E33" s="148" t="str">
        <f>VLOOKUP(A33,'Tiempos borrador'!A26:O338,5,FALSE)</f>
        <v>Toneado   (Punto centro)</v>
      </c>
      <c r="F33" s="148" t="str">
        <f>'Tiempos borrador'!O26</f>
        <v>sin terminar</v>
      </c>
      <c r="G33" s="178">
        <f>'Tiempos borrador'!L26+'Tiempos borrador'!K26</f>
        <v>5</v>
      </c>
      <c r="H33" s="148">
        <f>IF("terminado"=F33,(G33*'Tiempos borrador'!$D$4)+H32,H32)</f>
        <v>695</v>
      </c>
    </row>
    <row r="34" spans="1:8" ht="15.75" thickBot="1">
      <c r="A34" s="162" t="s">
        <v>319</v>
      </c>
      <c r="B34" s="266" t="str">
        <f>VLOOKUP(A34,'Tiempos borrador'!A27:O339,3,FALSE)</f>
        <v>Eje rolo laminador</v>
      </c>
      <c r="C34" s="266"/>
      <c r="D34" s="266"/>
      <c r="E34" s="148" t="str">
        <f>VLOOKUP(A34,'Tiempos borrador'!A27:O339,5,FALSE)</f>
        <v>Torneado</v>
      </c>
      <c r="F34" s="148" t="str">
        <f>'Tiempos borrador'!O27</f>
        <v>terminado</v>
      </c>
      <c r="G34" s="178">
        <f>'Tiempos borrador'!L27+'Tiempos borrador'!K27</f>
        <v>20</v>
      </c>
      <c r="H34" s="148">
        <f>IF("terminado"=F34,(G34*'Tiempos borrador'!$D$4)+H33,H33)</f>
        <v>775</v>
      </c>
    </row>
    <row r="35" spans="1:8" ht="30.75" thickBot="1">
      <c r="A35" s="161" t="s">
        <v>320</v>
      </c>
      <c r="B35" s="266" t="str">
        <f>VLOOKUP(A35,'Tiempos borrador'!A28:O340,3,FALSE)</f>
        <v>Rolo laminador -colocacion de arandelas al eje</v>
      </c>
      <c r="C35" s="266"/>
      <c r="D35" s="266"/>
      <c r="E35" s="148" t="str">
        <f>VLOOKUP(A35,'Tiempos borrador'!A28:O340,5,FALSE)</f>
        <v>soldadura</v>
      </c>
      <c r="F35" s="148" t="str">
        <f>'Tiempos borrador'!O28</f>
        <v>sin terminar</v>
      </c>
      <c r="G35" s="178">
        <f>'Tiempos borrador'!L28+'Tiempos borrador'!K28</f>
        <v>4</v>
      </c>
      <c r="H35" s="148">
        <f>IF("terminado"=F35,(G35*'Tiempos borrador'!$D$4)+H34,H34)</f>
        <v>775</v>
      </c>
    </row>
    <row r="36" spans="1:8" ht="30.75" thickBot="1">
      <c r="A36" s="162" t="s">
        <v>321</v>
      </c>
      <c r="B36" s="266" t="str">
        <f>VLOOKUP(A36,'Tiempos borrador'!A29:O341,3,FALSE)</f>
        <v>Rolo laminador- Torneado de arandelas</v>
      </c>
      <c r="C36" s="266"/>
      <c r="D36" s="266"/>
      <c r="E36" s="148" t="str">
        <f>VLOOKUP(A36,'Tiempos borrador'!A29:O341,5,FALSE)</f>
        <v>Torno</v>
      </c>
      <c r="F36" s="148" t="str">
        <f>'Tiempos borrador'!O29</f>
        <v>sin terminar</v>
      </c>
      <c r="G36" s="178">
        <f>'Tiempos borrador'!L29+'Tiempos borrador'!K29</f>
        <v>10</v>
      </c>
      <c r="H36" s="148">
        <f>IF("terminado"=F36,(G36*'Tiempos borrador'!$D$4)+H35,H35)</f>
        <v>775</v>
      </c>
    </row>
    <row r="37" spans="1:8" ht="30.75" thickBot="1">
      <c r="A37" s="161" t="s">
        <v>322</v>
      </c>
      <c r="B37" s="266" t="str">
        <f>VLOOKUP(A37,'Tiempos borrador'!A31:O342,3,FALSE)</f>
        <v>Armado de rolo laminador</v>
      </c>
      <c r="C37" s="266"/>
      <c r="D37" s="266"/>
      <c r="E37" s="148" t="str">
        <f>VLOOKUP(A37,'Tiempos borrador'!A31:O342,5,FALSE)</f>
        <v>Soldadura</v>
      </c>
      <c r="F37" s="148" t="str">
        <f>'Tiempos borrador'!O31</f>
        <v>sin terminar</v>
      </c>
      <c r="G37" s="178">
        <f>'Tiempos borrador'!L31+'Tiempos borrador'!K31</f>
        <v>10</v>
      </c>
      <c r="H37" s="148">
        <f>IF("terminado"=F37,(G37*'Tiempos borrador'!$D$4)+H36,H36)</f>
        <v>775</v>
      </c>
    </row>
    <row r="38" spans="1:8" ht="30.75" thickBot="1">
      <c r="A38" s="162" t="s">
        <v>323</v>
      </c>
      <c r="B38" s="266" t="str">
        <f>VLOOKUP(A38,'Tiempos borrador'!A32:O343,3,FALSE)</f>
        <v>Terminacion rolo laminador</v>
      </c>
      <c r="C38" s="266"/>
      <c r="D38" s="266"/>
      <c r="E38" s="148" t="str">
        <f>VLOOKUP(A38,'Tiempos borrador'!A32:O343,5,FALSE)</f>
        <v>Torneado</v>
      </c>
      <c r="F38" s="148" t="str">
        <f>'Tiempos borrador'!O32</f>
        <v>sin terminar</v>
      </c>
      <c r="G38" s="178">
        <f>'Tiempos borrador'!L32+'Tiempos borrador'!K32</f>
        <v>15</v>
      </c>
      <c r="H38" s="148">
        <f>IF("terminado"=F38,(G38*'Tiempos borrador'!$D$4)+H37,H37)</f>
        <v>775</v>
      </c>
    </row>
    <row r="39" spans="1:8" ht="15.75" thickBot="1">
      <c r="A39" s="161" t="s">
        <v>324</v>
      </c>
      <c r="B39" s="266" t="str">
        <f>VLOOKUP(A39,'Tiempos borrador'!A33:O344,3,FALSE)</f>
        <v>Eje rolo paño</v>
      </c>
      <c r="C39" s="266"/>
      <c r="D39" s="266"/>
      <c r="E39" s="148" t="str">
        <f>VLOOKUP(A39,'Tiempos borrador'!A33:O344,5,FALSE)</f>
        <v>Corte</v>
      </c>
      <c r="F39" s="148" t="str">
        <f>'Tiempos borrador'!O33</f>
        <v>terminado</v>
      </c>
      <c r="G39" s="178">
        <f>'Tiempos borrador'!L33+'Tiempos borrador'!K33</f>
        <v>2</v>
      </c>
      <c r="H39" s="148">
        <f>IF("terminado"=F39,(G39*'Tiempos borrador'!$D$4)+H38,H38)</f>
        <v>783</v>
      </c>
    </row>
    <row r="40" spans="1:8" ht="45.75" thickBot="1">
      <c r="A40" s="162" t="s">
        <v>325</v>
      </c>
      <c r="B40" s="266" t="str">
        <f>VLOOKUP(A40,'Tiempos borrador'!A34:O345,3,FALSE)</f>
        <v>Eje rolo paño</v>
      </c>
      <c r="C40" s="266"/>
      <c r="D40" s="266"/>
      <c r="E40" s="148" t="str">
        <f>VLOOKUP(A40,'Tiempos borrador'!A34:O345,5,FALSE)</f>
        <v>Toneado   (Punto centro)</v>
      </c>
      <c r="F40" s="148" t="str">
        <f>'Tiempos borrador'!O34</f>
        <v>terminado</v>
      </c>
      <c r="G40" s="178">
        <f>'Tiempos borrador'!L34+'Tiempos borrador'!K34</f>
        <v>5</v>
      </c>
      <c r="H40" s="148">
        <f>IF("terminado"=F40,(G40*'Tiempos borrador'!$D$4)+H39,H39)</f>
        <v>803</v>
      </c>
    </row>
    <row r="41" spans="1:8" ht="30.75" thickBot="1">
      <c r="A41" s="161" t="s">
        <v>326</v>
      </c>
      <c r="B41" s="266" t="str">
        <f>VLOOKUP(A41,'Tiempos borrador'!A35:O346,3,FALSE)</f>
        <v>Eje rolo paño</v>
      </c>
      <c r="C41" s="266"/>
      <c r="D41" s="266"/>
      <c r="E41" s="148" t="str">
        <f>VLOOKUP(A41,'Tiempos borrador'!A35:O346,5,FALSE)</f>
        <v>Torneado</v>
      </c>
      <c r="F41" s="148" t="str">
        <f>'Tiempos borrador'!O35</f>
        <v>sin terminar</v>
      </c>
      <c r="G41" s="178">
        <f>'Tiempos borrador'!L35+'Tiempos borrador'!K35</f>
        <v>35</v>
      </c>
      <c r="H41" s="148">
        <f>IF("terminado"=F41,(G41*'Tiempos borrador'!$D$4)+H40,H40)</f>
        <v>803</v>
      </c>
    </row>
    <row r="42" spans="1:8" ht="30.75" thickBot="1">
      <c r="A42" s="162" t="s">
        <v>327</v>
      </c>
      <c r="B42" s="266" t="str">
        <f>VLOOKUP(A42,'Tiempos borrador'!A36:O347,3,FALSE)</f>
        <v>Disco rolo paño</v>
      </c>
      <c r="C42" s="266"/>
      <c r="D42" s="266"/>
      <c r="E42" s="148" t="str">
        <f>VLOOKUP(A42,'Tiempos borrador'!A36:O347,5,FALSE)</f>
        <v>Corte Pantografo</v>
      </c>
      <c r="F42" s="148" t="str">
        <f>'Tiempos borrador'!O36</f>
        <v>sin terminar</v>
      </c>
      <c r="G42" s="178">
        <f>'Tiempos borrador'!L36+'Tiempos borrador'!K36</f>
        <v>20</v>
      </c>
      <c r="H42" s="148">
        <f>IF("terminado"=F42,(G42*'Tiempos borrador'!$D$4)+H41,H41)</f>
        <v>803</v>
      </c>
    </row>
    <row r="43" spans="1:8" ht="30.75" thickBot="1">
      <c r="A43" s="161" t="s">
        <v>328</v>
      </c>
      <c r="B43" s="266" t="str">
        <f>VLOOKUP(A43,'Tiempos borrador'!A37:O348,3,FALSE)</f>
        <v>Rolo Paño-colocacion de discos al eje</v>
      </c>
      <c r="C43" s="266"/>
      <c r="D43" s="266"/>
      <c r="E43" s="148" t="str">
        <f>VLOOKUP(A43,'Tiempos borrador'!A37:O348,5,FALSE)</f>
        <v>Torneado</v>
      </c>
      <c r="F43" s="148" t="str">
        <f>'Tiempos borrador'!O37</f>
        <v>sin terminar</v>
      </c>
      <c r="G43" s="178">
        <f>'Tiempos borrador'!L37+'Tiempos borrador'!K37</f>
        <v>0</v>
      </c>
      <c r="H43" s="148">
        <f>IF("terminado"=F43,(G43*'Tiempos borrador'!$D$4)+H42,H42)</f>
        <v>803</v>
      </c>
    </row>
    <row r="44" spans="1:8" ht="30.75" thickBot="1">
      <c r="A44" s="162" t="s">
        <v>329</v>
      </c>
      <c r="B44" s="266" t="str">
        <f>VLOOKUP(A44,'Tiempos borrador'!A39:O349,3,FALSE)</f>
        <v>Rolo Paño-colocacion de caño al eje</v>
      </c>
      <c r="C44" s="266"/>
      <c r="D44" s="266"/>
      <c r="E44" s="148" t="str">
        <f>VLOOKUP(A44,'Tiempos borrador'!A39:O349,5,FALSE)</f>
        <v>Soldadura</v>
      </c>
      <c r="F44" s="148" t="str">
        <f>'Tiempos borrador'!O39</f>
        <v>sin terminar</v>
      </c>
      <c r="G44" s="178">
        <f>'Tiempos borrador'!L39+'Tiempos borrador'!K39</f>
        <v>10</v>
      </c>
      <c r="H44" s="148">
        <f>IF("terminado"=F44,(G44*'Tiempos borrador'!$D$4)+H43,H43)</f>
        <v>803</v>
      </c>
    </row>
    <row r="45" spans="1:8" ht="30.75" thickBot="1">
      <c r="A45" s="161" t="s">
        <v>581</v>
      </c>
      <c r="B45" s="266" t="str">
        <f>VLOOKUP(A45,'Tiempos borrador'!A40:O350,3,FALSE)</f>
        <v>Goma</v>
      </c>
      <c r="C45" s="266"/>
      <c r="D45" s="266"/>
      <c r="E45" s="148" t="str">
        <f>VLOOKUP(A45,'Tiempos borrador'!A40:O350,5,FALSE)</f>
        <v>Cortar y pegar</v>
      </c>
      <c r="F45" s="148" t="str">
        <f>'Tiempos borrador'!O40</f>
        <v>sin terminar</v>
      </c>
      <c r="G45" s="178">
        <f>'Tiempos borrador'!L40+'Tiempos borrador'!K40</f>
        <v>20</v>
      </c>
      <c r="H45" s="148">
        <f>IF("terminado"=F45,(G45*'Tiempos borrador'!$D$4)+H44,H44)</f>
        <v>803</v>
      </c>
    </row>
    <row r="46" spans="1:8" ht="30.75" thickBot="1">
      <c r="A46" s="162" t="s">
        <v>582</v>
      </c>
      <c r="B46" s="266" t="str">
        <f>VLOOKUP(A46,'Tiempos borrador'!A41:O351,3,FALSE)</f>
        <v>Goma</v>
      </c>
      <c r="C46" s="266"/>
      <c r="D46" s="266"/>
      <c r="E46" s="148" t="str">
        <f>VLOOKUP(A46,'Tiempos borrador'!A41:O351,5,FALSE)</f>
        <v>Remachar</v>
      </c>
      <c r="F46" s="148" t="str">
        <f>'Tiempos borrador'!O41</f>
        <v>sin terminar</v>
      </c>
      <c r="G46" s="178">
        <f>'Tiempos borrador'!L41+'Tiempos borrador'!K41</f>
        <v>15</v>
      </c>
      <c r="H46" s="148">
        <f>IF("terminado"=F46,(G46*'Tiempos borrador'!$D$4)+H45,H45)</f>
        <v>803</v>
      </c>
    </row>
    <row r="47" spans="1:8" ht="60.75" thickBot="1">
      <c r="A47" s="161" t="s">
        <v>585</v>
      </c>
      <c r="B47" s="266" t="str">
        <f>VLOOKUP(A47,'Tiempos borrador'!A42:O352,3,FALSE)</f>
        <v xml:space="preserve">Verificacion </v>
      </c>
      <c r="C47" s="266"/>
      <c r="D47" s="266"/>
      <c r="E47" s="148" t="str">
        <f>VLOOKUP(A47,'Tiempos borrador'!A42:O352,5,FALSE)</f>
        <v>Longitud y alojes rodamientos</v>
      </c>
      <c r="F47" s="148" t="str">
        <f>'Tiempos borrador'!O42</f>
        <v>sin terminar</v>
      </c>
      <c r="G47" s="178">
        <f>'Tiempos borrador'!L42+'Tiempos borrador'!K42</f>
        <v>3</v>
      </c>
      <c r="H47" s="148">
        <f>IF("terminado"=F47,(G47*'Tiempos borrador'!$D$4)+H46,H46)</f>
        <v>803</v>
      </c>
    </row>
    <row r="48" spans="1:8" ht="15.75" thickBot="1">
      <c r="A48" s="162" t="s">
        <v>330</v>
      </c>
      <c r="B48" s="266" t="str">
        <f>VLOOKUP(A48,'Tiempos borrador'!A43:O353,3,FALSE)</f>
        <v>Eje volante</v>
      </c>
      <c r="C48" s="266"/>
      <c r="D48" s="266"/>
      <c r="E48" s="148" t="str">
        <f>VLOOKUP(A48,'Tiempos borrador'!A43:O353,5,FALSE)</f>
        <v>Corte</v>
      </c>
      <c r="F48" s="148" t="str">
        <f>'Tiempos borrador'!O43</f>
        <v>terminado</v>
      </c>
      <c r="G48" s="178">
        <f>'Tiempos borrador'!L43+'Tiempos borrador'!K43</f>
        <v>2</v>
      </c>
      <c r="H48" s="148">
        <f>IF("terminado"=F48,(G48*'Tiempos borrador'!$D$4)+H47,H47)</f>
        <v>811</v>
      </c>
    </row>
    <row r="49" spans="1:8" ht="45.75" thickBot="1">
      <c r="A49" s="161" t="s">
        <v>331</v>
      </c>
      <c r="B49" s="266" t="str">
        <f>VLOOKUP(A49,'Tiempos borrador'!A44:O354,3,FALSE)</f>
        <v>Eje volante</v>
      </c>
      <c r="C49" s="266"/>
      <c r="D49" s="266"/>
      <c r="E49" s="148" t="str">
        <f>VLOOKUP(A49,'Tiempos borrador'!A44:O354,5,FALSE)</f>
        <v>Toneado   (Punto centro)</v>
      </c>
      <c r="F49" s="148" t="str">
        <f>'Tiempos borrador'!O44</f>
        <v>terminado</v>
      </c>
      <c r="G49" s="178">
        <f>'Tiempos borrador'!L44+'Tiempos borrador'!K44</f>
        <v>5</v>
      </c>
      <c r="H49" s="148">
        <f>IF("terminado"=F49,(G49*'Tiempos borrador'!$D$4)+H48,H48)</f>
        <v>831</v>
      </c>
    </row>
    <row r="50" spans="1:8" ht="30.75" thickBot="1">
      <c r="A50" s="162" t="s">
        <v>332</v>
      </c>
      <c r="B50" s="266" t="str">
        <f>VLOOKUP(A50,'Tiempos borrador'!A45:O355,3,FALSE)</f>
        <v>Eje volante</v>
      </c>
      <c r="C50" s="266"/>
      <c r="D50" s="266"/>
      <c r="E50" s="148" t="str">
        <f>VLOOKUP(A50,'Tiempos borrador'!A45:O355,5,FALSE)</f>
        <v>Torneado</v>
      </c>
      <c r="F50" s="148" t="str">
        <f>'Tiempos borrador'!O45</f>
        <v>sin terminar</v>
      </c>
      <c r="G50" s="178">
        <f>'Tiempos borrador'!L45+'Tiempos borrador'!K45</f>
        <v>15</v>
      </c>
      <c r="H50" s="148">
        <f>IF("terminado"=F50,(G50*'Tiempos borrador'!$D$4)+H49,H49)</f>
        <v>831</v>
      </c>
    </row>
    <row r="51" spans="1:8" ht="30.75" thickBot="1">
      <c r="A51" s="161" t="s">
        <v>333</v>
      </c>
      <c r="B51" s="266" t="str">
        <f>VLOOKUP(A51,'Tiempos borrador'!A46:O356,3,FALSE)</f>
        <v>Eje volante</v>
      </c>
      <c r="C51" s="266"/>
      <c r="D51" s="266"/>
      <c r="E51" s="148" t="str">
        <f>VLOOKUP(A51,'Tiempos borrador'!A46:O356,5,FALSE)</f>
        <v>Agujereado p/ Roscar</v>
      </c>
      <c r="F51" s="148" t="str">
        <f>'Tiempos borrador'!O46</f>
        <v>terminado</v>
      </c>
      <c r="G51" s="178">
        <f>'Tiempos borrador'!L46+'Tiempos borrador'!K46</f>
        <v>10</v>
      </c>
      <c r="H51" s="148">
        <f>IF("terminado"=F51,(G51*'Tiempos borrador'!$D$4)+H50,H50)</f>
        <v>871</v>
      </c>
    </row>
    <row r="52" spans="1:8" ht="15.75" thickBot="1">
      <c r="A52" s="162" t="s">
        <v>334</v>
      </c>
      <c r="B52" s="266" t="str">
        <f>VLOOKUP(A52,'Tiempos borrador'!A47:O357,3,FALSE)</f>
        <v>Eje volante</v>
      </c>
      <c r="C52" s="266"/>
      <c r="D52" s="266"/>
      <c r="E52" s="148" t="str">
        <f>VLOOKUP(A52,'Tiempos borrador'!A47:O357,5,FALSE)</f>
        <v>Roscado</v>
      </c>
      <c r="F52" s="148" t="str">
        <f>'Tiempos borrador'!O47</f>
        <v>terminado</v>
      </c>
      <c r="G52" s="178">
        <f>'Tiempos borrador'!L47+'Tiempos borrador'!K47</f>
        <v>12</v>
      </c>
      <c r="H52" s="148">
        <f>IF("terminado"=F52,(G52*'Tiempos borrador'!$D$4)+H51,H51)</f>
        <v>919</v>
      </c>
    </row>
    <row r="53" spans="1:8" ht="15.75" thickBot="1">
      <c r="A53" s="161" t="s">
        <v>335</v>
      </c>
      <c r="B53" s="266" t="str">
        <f>VLOOKUP(A53,'Tiempos borrador'!A48:O358,3,FALSE)</f>
        <v>Eje piñon volante</v>
      </c>
      <c r="C53" s="266"/>
      <c r="D53" s="266"/>
      <c r="E53" s="148" t="str">
        <f>VLOOKUP(A53,'Tiempos borrador'!A48:O358,5,FALSE)</f>
        <v>Corte</v>
      </c>
      <c r="F53" s="148" t="str">
        <f>'Tiempos borrador'!O48</f>
        <v>terminado</v>
      </c>
      <c r="G53" s="178">
        <f>'Tiempos borrador'!L48+'Tiempos borrador'!K48</f>
        <v>3</v>
      </c>
      <c r="H53" s="148">
        <f>IF("terminado"=F53,(G53*'Tiempos borrador'!$D$4)+H52,H52)</f>
        <v>931</v>
      </c>
    </row>
    <row r="54" spans="1:8" ht="30.75" thickBot="1">
      <c r="A54" s="162" t="s">
        <v>336</v>
      </c>
      <c r="B54" s="266" t="str">
        <f>VLOOKUP(A54,'Tiempos borrador'!A49:O359,3,FALSE)</f>
        <v>Eje piñon volante</v>
      </c>
      <c r="C54" s="266"/>
      <c r="D54" s="266"/>
      <c r="E54" s="148" t="str">
        <f>VLOOKUP(A54,'Tiempos borrador'!A49:O359,5,FALSE)</f>
        <v>Torneado</v>
      </c>
      <c r="F54" s="148" t="str">
        <f>'Tiempos borrador'!O49</f>
        <v>sin terminar</v>
      </c>
      <c r="G54" s="178">
        <f>'Tiempos borrador'!L49+'Tiempos borrador'!K49</f>
        <v>10</v>
      </c>
      <c r="H54" s="148">
        <f>IF("terminado"=F54,(G54*'Tiempos borrador'!$D$4)+H53,H53)</f>
        <v>931</v>
      </c>
    </row>
    <row r="55" spans="1:8" ht="30.75" thickBot="1">
      <c r="A55" s="161" t="s">
        <v>337</v>
      </c>
      <c r="B55" s="266" t="str">
        <f>VLOOKUP(A55,'Tiempos borrador'!A50:O360,3,FALSE)</f>
        <v>Eje piñon volante</v>
      </c>
      <c r="C55" s="266"/>
      <c r="D55" s="266"/>
      <c r="E55" s="148" t="str">
        <f>VLOOKUP(A55,'Tiempos borrador'!A50:O360,5,FALSE)</f>
        <v>Armado</v>
      </c>
      <c r="F55" s="148" t="str">
        <f>'Tiempos borrador'!O50</f>
        <v>sin terminar</v>
      </c>
      <c r="G55" s="178">
        <f>'Tiempos borrador'!L50+'Tiempos borrador'!K50</f>
        <v>15</v>
      </c>
      <c r="H55" s="148">
        <f>IF("terminado"=F55,(G55*'Tiempos borrador'!$D$4)+H54,H54)</f>
        <v>931</v>
      </c>
    </row>
    <row r="56" spans="1:8" ht="30.75" thickBot="1">
      <c r="A56" s="162" t="s">
        <v>338</v>
      </c>
      <c r="B56" s="266" t="str">
        <f>VLOOKUP(A56,'Tiempos borrador'!A51:O361,3,FALSE)</f>
        <v>Disco polea</v>
      </c>
      <c r="C56" s="266"/>
      <c r="D56" s="266"/>
      <c r="E56" s="148" t="str">
        <f>VLOOKUP(A56,'Tiempos borrador'!A51:O361,5,FALSE)</f>
        <v>Corte CNC</v>
      </c>
      <c r="F56" s="148" t="str">
        <f>'Tiempos borrador'!O51</f>
        <v>sin terminar</v>
      </c>
      <c r="G56" s="178">
        <f>'Tiempos borrador'!L51+'Tiempos borrador'!K51</f>
        <v>3</v>
      </c>
      <c r="H56" s="148">
        <f>IF("terminado"=F56,(G56*'Tiempos borrador'!$D$4)+H55,H55)</f>
        <v>931</v>
      </c>
    </row>
    <row r="57" spans="1:8" ht="45.75" thickBot="1">
      <c r="A57" s="161" t="s">
        <v>339</v>
      </c>
      <c r="B57" s="266" t="str">
        <f>VLOOKUP(A57,'Tiempos borrador'!A52:O362,3,FALSE)</f>
        <v>Disco polea</v>
      </c>
      <c r="C57" s="266"/>
      <c r="D57" s="266"/>
      <c r="E57" s="148" t="str">
        <f>VLOOKUP(A57,'Tiempos borrador'!A52:O362,5,FALSE)</f>
        <v>Limpieza y repaso de agujeros</v>
      </c>
      <c r="F57" s="148" t="str">
        <f>'Tiempos borrador'!O52</f>
        <v>sin terminar</v>
      </c>
      <c r="G57" s="178">
        <f>'Tiempos borrador'!L52+'Tiempos borrador'!K52</f>
        <v>6</v>
      </c>
      <c r="H57" s="148">
        <f>IF("terminado"=F57,(G57*'Tiempos borrador'!$D$4)+H56,H56)</f>
        <v>931</v>
      </c>
    </row>
    <row r="58" spans="1:8" ht="30.75" thickBot="1">
      <c r="A58" s="162" t="s">
        <v>340</v>
      </c>
      <c r="B58" s="266" t="str">
        <f>VLOOKUP(A58,'Tiempos borrador'!A53:O363,3,FALSE)</f>
        <v>Disco polea</v>
      </c>
      <c r="C58" s="266"/>
      <c r="D58" s="266"/>
      <c r="E58" s="148" t="str">
        <f>VLOOKUP(A58,'Tiempos borrador'!A53:O363,5,FALSE)</f>
        <v>Armado</v>
      </c>
      <c r="F58" s="148" t="str">
        <f>'Tiempos borrador'!O53</f>
        <v>sin terminar</v>
      </c>
      <c r="G58" s="178">
        <f>'Tiempos borrador'!L53+'Tiempos borrador'!K53</f>
        <v>15</v>
      </c>
      <c r="H58" s="148">
        <f>IF("terminado"=F58,(G58*'Tiempos borrador'!$D$4)+H57,H57)</f>
        <v>931</v>
      </c>
    </row>
    <row r="59" spans="1:8" ht="30.75" thickBot="1">
      <c r="A59" s="161" t="s">
        <v>341</v>
      </c>
      <c r="B59" s="266" t="str">
        <f>VLOOKUP(A59,'Tiempos borrador'!A54:O364,3,FALSE)</f>
        <v>Alojes para rodamientos</v>
      </c>
      <c r="C59" s="266"/>
      <c r="D59" s="266"/>
      <c r="E59" s="148" t="str">
        <f>VLOOKUP(A59,'Tiempos borrador'!A54:O364,5,FALSE)</f>
        <v>torneado</v>
      </c>
      <c r="F59" s="148" t="str">
        <f>'Tiempos borrador'!O54</f>
        <v>sin terminar</v>
      </c>
      <c r="G59" s="178">
        <f>'Tiempos borrador'!L54+'Tiempos borrador'!K54</f>
        <v>40</v>
      </c>
      <c r="H59" s="148">
        <f>IF("terminado"=F59,(G59*'Tiempos borrador'!$D$4)+H58,H58)</f>
        <v>931</v>
      </c>
    </row>
    <row r="60" spans="1:8" ht="30.75" thickBot="1">
      <c r="A60" s="162" t="s">
        <v>342</v>
      </c>
      <c r="B60" s="266" t="str">
        <f>VLOOKUP(A60,'Tiempos borrador'!A55:O365,3,FALSE)</f>
        <v>agujero roscado p/ disco piñon</v>
      </c>
      <c r="C60" s="266"/>
      <c r="D60" s="266"/>
      <c r="E60" s="148" t="str">
        <f>VLOOKUP(A60,'Tiempos borrador'!A55:O365,5,FALSE)</f>
        <v>agujereado + roscado</v>
      </c>
      <c r="F60" s="148" t="str">
        <f>'Tiempos borrador'!O55</f>
        <v>sin terminar</v>
      </c>
      <c r="G60" s="178">
        <f>'Tiempos borrador'!L55+'Tiempos borrador'!K55</f>
        <v>20</v>
      </c>
      <c r="H60" s="148">
        <f>IF("terminado"=F60,(G60*'Tiempos borrador'!$D$4)+H59,H59)</f>
        <v>931</v>
      </c>
    </row>
    <row r="61" spans="1:8" ht="30.75" thickBot="1">
      <c r="A61" s="161"/>
      <c r="B61" s="266" t="e">
        <f>VLOOKUP(A61,'Tiempos borrador'!A56:O366,3,FALSE)</f>
        <v>#N/A</v>
      </c>
      <c r="C61" s="266"/>
      <c r="D61" s="266"/>
      <c r="E61" s="148" t="e">
        <f>VLOOKUP(A61,'Tiempos borrador'!A56:O366,5,FALSE)</f>
        <v>#N/A</v>
      </c>
      <c r="F61" s="148" t="str">
        <f>'Tiempos borrador'!O56</f>
        <v>sin terminar</v>
      </c>
      <c r="G61" s="178">
        <f>'Tiempos borrador'!L56+'Tiempos borrador'!K56</f>
        <v>0</v>
      </c>
      <c r="H61" s="148">
        <f>IF("terminado"=F61,(G61*'Tiempos borrador'!$D$4)+H60,H60)</f>
        <v>931</v>
      </c>
    </row>
    <row r="62" spans="1:8" ht="15.75" thickBot="1">
      <c r="A62" s="162" t="s">
        <v>343</v>
      </c>
      <c r="B62" s="266" t="str">
        <f>VLOOKUP(A62,'Tiempos borrador'!A57:O367,3,FALSE)</f>
        <v>Soporte tensor cadena</v>
      </c>
      <c r="C62" s="266"/>
      <c r="D62" s="266"/>
      <c r="E62" s="148" t="str">
        <f>VLOOKUP(A62,'Tiempos borrador'!A57:O367,5,FALSE)</f>
        <v>Corte</v>
      </c>
      <c r="F62" s="148" t="str">
        <f>'Tiempos borrador'!O57</f>
        <v>terminado</v>
      </c>
      <c r="G62" s="178">
        <f>'Tiempos borrador'!L57+'Tiempos borrador'!K57</f>
        <v>2</v>
      </c>
      <c r="H62" s="148">
        <f>IF("terminado"=F62,(G62*'Tiempos borrador'!$D$4)+H61,H61)</f>
        <v>939</v>
      </c>
    </row>
    <row r="63" spans="1:8" ht="30.75" thickBot="1">
      <c r="A63" s="161" t="s">
        <v>344</v>
      </c>
      <c r="B63" s="266" t="str">
        <f>VLOOKUP(A63,'Tiempos borrador'!A58:O368,3,FALSE)</f>
        <v>Soporte tensor cadena</v>
      </c>
      <c r="C63" s="266"/>
      <c r="D63" s="266"/>
      <c r="E63" s="148" t="str">
        <f>VLOOKUP(A63,'Tiempos borrador'!A58:O368,5,FALSE)</f>
        <v>Frenteado</v>
      </c>
      <c r="F63" s="148" t="str">
        <f>'Tiempos borrador'!O58</f>
        <v>sin terminar</v>
      </c>
      <c r="G63" s="178">
        <f>'Tiempos borrador'!L58+'Tiempos borrador'!K58</f>
        <v>8</v>
      </c>
      <c r="H63" s="148">
        <f>IF("terminado"=F63,(G63*'Tiempos borrador'!$D$4)+H62,H62)</f>
        <v>939</v>
      </c>
    </row>
    <row r="64" spans="1:8" ht="30.75" thickBot="1">
      <c r="A64" s="162" t="s">
        <v>345</v>
      </c>
      <c r="B64" s="266" t="str">
        <f>VLOOKUP(A64,'Tiempos borrador'!A59:O369,3,FALSE)</f>
        <v>Soporte tensor cadena</v>
      </c>
      <c r="C64" s="266"/>
      <c r="D64" s="266"/>
      <c r="E64" s="148" t="str">
        <f>VLOOKUP(A64,'Tiempos borrador'!A59:O369,5,FALSE)</f>
        <v>Agujereado Torno</v>
      </c>
      <c r="F64" s="148" t="str">
        <f>'Tiempos borrador'!O59</f>
        <v>sin terminar</v>
      </c>
      <c r="G64" s="178">
        <f>'Tiempos borrador'!L59+'Tiempos borrador'!K59</f>
        <v>8</v>
      </c>
      <c r="H64" s="148">
        <f>IF("terminado"=F64,(G64*'Tiempos borrador'!$D$4)+H63,H63)</f>
        <v>939</v>
      </c>
    </row>
    <row r="65" spans="1:8" ht="15.75" thickBot="1">
      <c r="A65" s="161" t="s">
        <v>369</v>
      </c>
      <c r="B65" s="266" t="str">
        <f>VLOOKUP(A65,'Tiempos borrador'!A60:O370,3,FALSE)</f>
        <v>planchuela Tensor</v>
      </c>
      <c r="C65" s="266"/>
      <c r="D65" s="266"/>
      <c r="E65" s="148" t="str">
        <f>VLOOKUP(A65,'Tiempos borrador'!A60:O370,5,FALSE)</f>
        <v>Corte</v>
      </c>
      <c r="F65" s="148" t="str">
        <f>'Tiempos borrador'!O60</f>
        <v>terminado</v>
      </c>
      <c r="G65" s="178">
        <f>'Tiempos borrador'!L60+'Tiempos borrador'!K60</f>
        <v>5</v>
      </c>
      <c r="H65" s="148">
        <f>IF("terminado"=F65,(G65*'Tiempos borrador'!$D$4)+H64,H64)</f>
        <v>959</v>
      </c>
    </row>
    <row r="66" spans="1:8" ht="15.75" thickBot="1">
      <c r="A66" s="162" t="s">
        <v>346</v>
      </c>
      <c r="B66" s="266" t="str">
        <f>VLOOKUP(A66,'Tiempos borrador'!A61:O371,3,FALSE)</f>
        <v xml:space="preserve">planchuela tensor </v>
      </c>
      <c r="C66" s="266"/>
      <c r="D66" s="266"/>
      <c r="E66" s="148" t="str">
        <f>VLOOKUP(A66,'Tiempos borrador'!A61:O371,5,FALSE)</f>
        <v>Agujereado</v>
      </c>
      <c r="F66" s="148" t="str">
        <f>'Tiempos borrador'!O61</f>
        <v>terminado</v>
      </c>
      <c r="G66" s="178">
        <f>'Tiempos borrador'!L61+'Tiempos borrador'!K61</f>
        <v>15</v>
      </c>
      <c r="H66" s="148">
        <f>IF("terminado"=F66,(G66*'Tiempos borrador'!$D$4)+H65,H65)</f>
        <v>1019</v>
      </c>
    </row>
    <row r="67" spans="1:8" ht="15.75" thickBot="1">
      <c r="A67" s="161" t="s">
        <v>602</v>
      </c>
      <c r="B67" s="266" t="str">
        <f>VLOOKUP(A67,'Tiempos borrador'!A62:O372,3,FALSE)</f>
        <v xml:space="preserve">planchuela tensor </v>
      </c>
      <c r="C67" s="266"/>
      <c r="D67" s="266"/>
      <c r="E67" s="148" t="str">
        <f>VLOOKUP(A67,'Tiempos borrador'!A62:O372,5,FALSE)</f>
        <v xml:space="preserve">Roscado </v>
      </c>
      <c r="F67" s="148" t="str">
        <f>'Tiempos borrador'!O62</f>
        <v>terminado</v>
      </c>
      <c r="G67" s="178">
        <f>'Tiempos borrador'!L62+'Tiempos borrador'!K62</f>
        <v>6</v>
      </c>
      <c r="H67" s="148">
        <f>IF("terminado"=F67,(G67*'Tiempos borrador'!$D$4)+H66,H66)</f>
        <v>1043</v>
      </c>
    </row>
    <row r="68" spans="1:8" ht="30.75" thickBot="1">
      <c r="A68" s="162" t="s">
        <v>606</v>
      </c>
      <c r="B68" s="266" t="str">
        <f>VLOOKUP(A68,'Tiempos borrador'!A63:O373,3,FALSE)</f>
        <v>Soporte de resorte</v>
      </c>
      <c r="C68" s="266"/>
      <c r="D68" s="266"/>
      <c r="E68" s="148" t="str">
        <f>VLOOKUP(A68,'Tiempos borrador'!A63:O373,5,FALSE)</f>
        <v>Armado</v>
      </c>
      <c r="F68" s="148" t="str">
        <f>'Tiempos borrador'!O63</f>
        <v>sin terminar</v>
      </c>
      <c r="G68" s="178">
        <f>'Tiempos borrador'!L63+'Tiempos borrador'!K63</f>
        <v>8</v>
      </c>
      <c r="H68" s="148">
        <f>IF("terminado"=F68,(G68*'Tiempos borrador'!$D$4)+H67,H67)</f>
        <v>1043</v>
      </c>
    </row>
    <row r="69" spans="1:8" ht="30.75" thickBot="1">
      <c r="A69" s="163" t="s">
        <v>820</v>
      </c>
      <c r="B69" s="266" t="str">
        <f>VLOOKUP(A69,'Tiempos borrador'!A64:O374,3,FALSE)</f>
        <v xml:space="preserve">Resorte </v>
      </c>
      <c r="C69" s="266"/>
      <c r="D69" s="266"/>
      <c r="E69" s="148" t="str">
        <f>VLOOKUP(A69,'Tiempos borrador'!A64:O374,5,FALSE)</f>
        <v>Corte y orejas</v>
      </c>
      <c r="F69" s="148" t="str">
        <f>'Tiempos borrador'!O64</f>
        <v>sin terminar</v>
      </c>
      <c r="G69" s="178">
        <f>'Tiempos borrador'!L64+'Tiempos borrador'!K64</f>
        <v>8</v>
      </c>
      <c r="H69" s="148">
        <f>IF("terminado"=F69,(G69*'Tiempos borrador'!$D$4)+H68,H68)</f>
        <v>1043</v>
      </c>
    </row>
    <row r="70" spans="1:8" ht="30.75" thickBot="1">
      <c r="A70" s="162" t="s">
        <v>347</v>
      </c>
      <c r="B70" s="266" t="str">
        <f>VLOOKUP(A70,'Tiempos borrador'!A65:O375,3,FALSE)</f>
        <v>1/2x 9D (Polea)</v>
      </c>
      <c r="C70" s="266"/>
      <c r="D70" s="266"/>
      <c r="E70" s="148" t="str">
        <f>VLOOKUP(A70,'Tiempos borrador'!A65:O375,5,FALSE)</f>
        <v>corte cnc</v>
      </c>
      <c r="F70" s="148" t="str">
        <f>'Tiempos borrador'!O65</f>
        <v>sin terminar</v>
      </c>
      <c r="G70" s="178">
        <f>'Tiempos borrador'!L65+'Tiempos borrador'!K65</f>
        <v>15</v>
      </c>
      <c r="H70" s="148">
        <f>IF("terminado"=F70,(G70*'Tiempos borrador'!$D$4)+H69,H69)</f>
        <v>1043</v>
      </c>
    </row>
    <row r="71" spans="1:8" ht="30.75" thickBot="1">
      <c r="A71" s="161" t="s">
        <v>348</v>
      </c>
      <c r="B71" s="266" t="str">
        <f>VLOOKUP(A71,'Tiempos borrador'!A66:O376,3,FALSE)</f>
        <v>1/2x 9D (Polear)</v>
      </c>
      <c r="C71" s="266"/>
      <c r="D71" s="266"/>
      <c r="E71" s="148" t="str">
        <f>VLOOKUP(A71,'Tiempos borrador'!A66:O376,5,FALSE)</f>
        <v>ajuste de dientes</v>
      </c>
      <c r="F71" s="148" t="str">
        <f>'Tiempos borrador'!O66</f>
        <v>sin terminar</v>
      </c>
      <c r="G71" s="178">
        <f>'Tiempos borrador'!L66+'Tiempos borrador'!K66</f>
        <v>20</v>
      </c>
      <c r="H71" s="148">
        <f>IF("terminado"=F71,(G71*'Tiempos borrador'!$D$4)+H70,H70)</f>
        <v>1043</v>
      </c>
    </row>
    <row r="72" spans="1:8" ht="30.75" thickBot="1">
      <c r="A72" s="162" t="s">
        <v>349</v>
      </c>
      <c r="B72" s="266" t="str">
        <f>VLOOKUP(A72,'Tiempos borrador'!A67:O377,3,FALSE)</f>
        <v>1/2x 10D (rolo laminador)</v>
      </c>
      <c r="C72" s="266"/>
      <c r="D72" s="266"/>
      <c r="E72" s="148" t="str">
        <f>VLOOKUP(A72,'Tiempos borrador'!A67:O377,5,FALSE)</f>
        <v>corte cnc</v>
      </c>
      <c r="F72" s="148" t="str">
        <f>'Tiempos borrador'!O67</f>
        <v>sin terminar</v>
      </c>
      <c r="G72" s="178">
        <f>'Tiempos borrador'!L67+'Tiempos borrador'!K67</f>
        <v>15</v>
      </c>
      <c r="H72" s="148">
        <f>IF("terminado"=F72,(G72*'Tiempos borrador'!$D$4)+H71,H71)</f>
        <v>1043</v>
      </c>
    </row>
    <row r="73" spans="1:8" ht="30.75" thickBot="1">
      <c r="A73" s="161" t="s">
        <v>350</v>
      </c>
      <c r="B73" s="266" t="str">
        <f>VLOOKUP(A73,'Tiempos borrador'!A68:O378,3,FALSE)</f>
        <v>1/2x 10D (rolo laminador)</v>
      </c>
      <c r="C73" s="266"/>
      <c r="D73" s="266"/>
      <c r="E73" s="148" t="str">
        <f>VLOOKUP(A73,'Tiempos borrador'!A68:O378,5,FALSE)</f>
        <v>ajuste de dientes</v>
      </c>
      <c r="F73" s="148" t="str">
        <f>'Tiempos borrador'!O68</f>
        <v>sin terminar</v>
      </c>
      <c r="G73" s="178">
        <f>'Tiempos borrador'!L68+'Tiempos borrador'!K68</f>
        <v>20</v>
      </c>
      <c r="H73" s="148">
        <f>IF("terminado"=F73,(G73*'Tiempos borrador'!$D$4)+H72,H72)</f>
        <v>1043</v>
      </c>
    </row>
    <row r="74" spans="1:8" ht="30.75" thickBot="1">
      <c r="A74" s="162" t="s">
        <v>351</v>
      </c>
      <c r="B74" s="266" t="str">
        <f>VLOOKUP(A74,'Tiempos borrador'!A69:O379,3,FALSE)</f>
        <v>1/2x 15D (rolo paño izq)</v>
      </c>
      <c r="C74" s="266"/>
      <c r="D74" s="266"/>
      <c r="E74" s="148" t="str">
        <f>VLOOKUP(A74,'Tiempos borrador'!A69:O379,5,FALSE)</f>
        <v>corte cnc</v>
      </c>
      <c r="F74" s="148" t="str">
        <f>'Tiempos borrador'!O69</f>
        <v>sin terminar</v>
      </c>
      <c r="G74" s="178">
        <f>'Tiempos borrador'!L69+'Tiempos borrador'!K69</f>
        <v>15</v>
      </c>
      <c r="H74" s="148">
        <f>IF("terminado"=F74,(G74*'Tiempos borrador'!$D$4)+H73,H73)</f>
        <v>1043</v>
      </c>
    </row>
    <row r="75" spans="1:8" ht="30.75" thickBot="1">
      <c r="A75" s="161" t="s">
        <v>352</v>
      </c>
      <c r="B75" s="266" t="str">
        <f>VLOOKUP(A75,'Tiempos borrador'!A70:O380,3,FALSE)</f>
        <v>1/2x 15D (rolo paño izq)</v>
      </c>
      <c r="C75" s="266"/>
      <c r="D75" s="266"/>
      <c r="E75" s="148" t="str">
        <f>VLOOKUP(A75,'Tiempos borrador'!A70:O380,5,FALSE)</f>
        <v>ajuste de dientes</v>
      </c>
      <c r="F75" s="148" t="str">
        <f>'Tiempos borrador'!O70</f>
        <v>sin terminar</v>
      </c>
      <c r="G75" s="178">
        <f>'Tiempos borrador'!L70+'Tiempos borrador'!K70</f>
        <v>20</v>
      </c>
      <c r="H75" s="148">
        <f>IF("terminado"=F75,(G75*'Tiempos borrador'!$D$4)+H74,H74)</f>
        <v>1043</v>
      </c>
    </row>
    <row r="76" spans="1:8" ht="30.75" thickBot="1">
      <c r="A76" s="162" t="s">
        <v>353</v>
      </c>
      <c r="B76" s="266" t="str">
        <f>VLOOKUP(A76,'Tiempos borrador'!A71:O381,3,FALSE)</f>
        <v>1/2x 28D (rolo paño der)</v>
      </c>
      <c r="C76" s="266"/>
      <c r="D76" s="266"/>
      <c r="E76" s="148" t="str">
        <f>VLOOKUP(A76,'Tiempos borrador'!A71:O381,5,FALSE)</f>
        <v>corte cnc</v>
      </c>
      <c r="F76" s="148" t="str">
        <f>'Tiempos borrador'!O71</f>
        <v>sin terminar</v>
      </c>
      <c r="G76" s="178">
        <f>'Tiempos borrador'!L71+'Tiempos borrador'!K71</f>
        <v>15</v>
      </c>
      <c r="H76" s="148">
        <f>IF("terminado"=F76,(G76*'Tiempos borrador'!$D$4)+H75,H75)</f>
        <v>1043</v>
      </c>
    </row>
    <row r="77" spans="1:8" ht="30.75" thickBot="1">
      <c r="A77" s="161" t="s">
        <v>354</v>
      </c>
      <c r="B77" s="266" t="str">
        <f>VLOOKUP(A77,'Tiempos borrador'!A72:O382,3,FALSE)</f>
        <v>1/2x 28D (rolo paño der)</v>
      </c>
      <c r="C77" s="266"/>
      <c r="D77" s="266"/>
      <c r="E77" s="148" t="str">
        <f>VLOOKUP(A77,'Tiempos borrador'!A72:O382,5,FALSE)</f>
        <v>ajuste de dientes</v>
      </c>
      <c r="F77" s="148" t="str">
        <f>'Tiempos borrador'!O72</f>
        <v>sin terminar</v>
      </c>
      <c r="G77" s="178">
        <f>'Tiempos borrador'!L72+'Tiempos borrador'!K72</f>
        <v>60</v>
      </c>
      <c r="H77" s="148">
        <f>IF("terminado"=F77,(G77*'Tiempos borrador'!$D$4)+H76,H76)</f>
        <v>1043</v>
      </c>
    </row>
    <row r="78" spans="1:8" ht="60.75" thickBot="1">
      <c r="A78" s="162" t="s">
        <v>355</v>
      </c>
      <c r="B78" s="266" t="str">
        <f>VLOOKUP(A78,'Tiempos borrador'!A73:O383,3,FALSE)</f>
        <v>1/2x 10 D tensor</v>
      </c>
      <c r="C78" s="266"/>
      <c r="D78" s="266"/>
      <c r="E78" s="148" t="str">
        <f>VLOOKUP(A78,'Tiempos borrador'!A73:O383,5,FALSE)</f>
        <v>Torneado interior Aloje rodamiento</v>
      </c>
      <c r="F78" s="148" t="str">
        <f>'Tiempos borrador'!O73</f>
        <v>sin terminar</v>
      </c>
      <c r="G78" s="178">
        <f>'Tiempos borrador'!L73+'Tiempos borrador'!K73</f>
        <v>35</v>
      </c>
      <c r="H78" s="148">
        <f>IF("terminado"=F78,(G78*'Tiempos borrador'!$D$4)+H77,H77)</f>
        <v>1043</v>
      </c>
    </row>
    <row r="79" spans="1:8" ht="30.75" thickBot="1">
      <c r="A79" s="161" t="s">
        <v>356</v>
      </c>
      <c r="B79" s="266" t="str">
        <f>VLOOKUP(A79,'Tiempos borrador'!A74:O384,3,FALSE)</f>
        <v>1/2x 10 D tensor</v>
      </c>
      <c r="C79" s="266"/>
      <c r="D79" s="266"/>
      <c r="E79" s="148" t="str">
        <f>VLOOKUP(A79,'Tiempos borrador'!A74:O384,5,FALSE)</f>
        <v>Afinado</v>
      </c>
      <c r="F79" s="148" t="str">
        <f>'Tiempos borrador'!O74</f>
        <v>sin terminar</v>
      </c>
      <c r="G79" s="178">
        <f>'Tiempos borrador'!L74+'Tiempos borrador'!K74</f>
        <v>20</v>
      </c>
      <c r="H79" s="148">
        <f>IF("terminado"=F79,(G79*'Tiempos borrador'!$D$4)+H78,H78)</f>
        <v>1043</v>
      </c>
    </row>
    <row r="80" spans="1:8" ht="15.75" thickBot="1">
      <c r="A80" s="162" t="s">
        <v>357</v>
      </c>
      <c r="B80" s="266" t="str">
        <f>VLOOKUP(A80,'Tiempos borrador'!A75:O385,3,FALSE)</f>
        <v>Masas engranajes</v>
      </c>
      <c r="C80" s="266"/>
      <c r="D80" s="266"/>
      <c r="E80" s="148" t="str">
        <f>VLOOKUP(A80,'Tiempos borrador'!A75:O385,5,FALSE)</f>
        <v>Corte</v>
      </c>
      <c r="F80" s="148" t="str">
        <f>'Tiempos borrador'!O75</f>
        <v>terminado</v>
      </c>
      <c r="G80" s="178">
        <f>'Tiempos borrador'!L75+'Tiempos borrador'!K75</f>
        <v>15</v>
      </c>
      <c r="H80" s="148">
        <f>IF("terminado"=F80,(G80*'Tiempos borrador'!$D$4)+H79,H79)</f>
        <v>1103</v>
      </c>
    </row>
    <row r="81" spans="1:8" ht="45.75" thickBot="1">
      <c r="A81" s="161" t="s">
        <v>358</v>
      </c>
      <c r="B81" s="266" t="str">
        <f>VLOOKUP(A81,'Tiempos borrador'!A76:O386,3,FALSE)</f>
        <v>Masas engranajes</v>
      </c>
      <c r="C81" s="266"/>
      <c r="D81" s="266"/>
      <c r="E81" s="148" t="str">
        <f>VLOOKUP(A81,'Tiempos borrador'!A76:O386,5,FALSE)</f>
        <v>Frenteado y punto centro</v>
      </c>
      <c r="F81" s="148" t="str">
        <f>'Tiempos borrador'!O76</f>
        <v>terminado</v>
      </c>
      <c r="G81" s="178">
        <f>'Tiempos borrador'!L76+'Tiempos borrador'!K76</f>
        <v>15</v>
      </c>
      <c r="H81" s="148">
        <f>IF("terminado"=F81,(G81*'Tiempos borrador'!$D$4)+H80,H80)</f>
        <v>1163</v>
      </c>
    </row>
    <row r="82" spans="1:8" ht="15.75" thickBot="1">
      <c r="A82" s="162" t="s">
        <v>359</v>
      </c>
      <c r="B82" s="266" t="str">
        <f>VLOOKUP(A82,'Tiempos borrador'!A77:O387,3,FALSE)</f>
        <v>Masas engranajes</v>
      </c>
      <c r="C82" s="266"/>
      <c r="D82" s="266"/>
      <c r="E82" s="148" t="str">
        <f>VLOOKUP(A82,'Tiempos borrador'!A77:O387,5,FALSE)</f>
        <v>Agujereado</v>
      </c>
      <c r="F82" s="148" t="str">
        <f>'Tiempos borrador'!O77</f>
        <v>terminado</v>
      </c>
      <c r="G82" s="178">
        <f>'Tiempos borrador'!L77+'Tiempos borrador'!K77</f>
        <v>15</v>
      </c>
      <c r="H82" s="148">
        <f>IF("terminado"=F82,(G82*'Tiempos borrador'!$D$4)+H81,H81)</f>
        <v>1223</v>
      </c>
    </row>
    <row r="83" spans="1:8" ht="15.75" thickBot="1">
      <c r="A83" s="161" t="s">
        <v>360</v>
      </c>
      <c r="B83" s="266" t="str">
        <f>VLOOKUP(A83,'Tiempos borrador'!A78:O388,3,FALSE)</f>
        <v>Masas engranajes</v>
      </c>
      <c r="C83" s="266"/>
      <c r="D83" s="266"/>
      <c r="E83" s="148" t="str">
        <f>VLOOKUP(A83,'Tiempos borrador'!A78:O388,5,FALSE)</f>
        <v>Agujereado</v>
      </c>
      <c r="F83" s="148" t="str">
        <f>'Tiempos borrador'!O78</f>
        <v>terminado</v>
      </c>
      <c r="G83" s="178">
        <f>'Tiempos borrador'!L78+'Tiempos borrador'!K78</f>
        <v>15</v>
      </c>
      <c r="H83" s="148">
        <f>IF("terminado"=F83,(G83*'Tiempos borrador'!$D$4)+H82,H82)</f>
        <v>1283</v>
      </c>
    </row>
    <row r="84" spans="1:8" ht="15.75" thickBot="1">
      <c r="A84" s="162" t="s">
        <v>361</v>
      </c>
      <c r="B84" s="266" t="str">
        <f>VLOOKUP(A84,'Tiempos borrador'!A79:O389,3,FALSE)</f>
        <v>Masas engranajes</v>
      </c>
      <c r="C84" s="266"/>
      <c r="D84" s="266"/>
      <c r="E84" s="148" t="str">
        <f>VLOOKUP(A84,'Tiempos borrador'!A79:O389,5,FALSE)</f>
        <v>Roscado</v>
      </c>
      <c r="F84" s="148" t="str">
        <f>'Tiempos borrador'!O79</f>
        <v>terminado</v>
      </c>
      <c r="G84" s="178">
        <f>'Tiempos borrador'!L79+'Tiempos borrador'!K79</f>
        <v>40</v>
      </c>
      <c r="H84" s="148">
        <f>IF("terminado"=F84,(G84*'Tiempos borrador'!$D$4)+H83,H83)</f>
        <v>1443</v>
      </c>
    </row>
    <row r="85" spans="1:8" ht="30.75" thickBot="1">
      <c r="A85" s="161" t="s">
        <v>362</v>
      </c>
      <c r="B85" s="266" t="str">
        <f>VLOOKUP(A85,'Tiempos borrador'!A80:O390,3,FALSE)</f>
        <v>Masas engranajes+engranaje 9D</v>
      </c>
      <c r="C85" s="266"/>
      <c r="D85" s="266"/>
      <c r="E85" s="148" t="str">
        <f>VLOOKUP(A85,'Tiempos borrador'!A80:O390,5,FALSE)</f>
        <v>Armado y centrado</v>
      </c>
      <c r="F85" s="148" t="str">
        <f>'Tiempos borrador'!O80</f>
        <v>sin terminar</v>
      </c>
      <c r="G85" s="178">
        <f>'Tiempos borrador'!L80+'Tiempos borrador'!K80</f>
        <v>15</v>
      </c>
      <c r="H85" s="148">
        <f>IF("terminado"=F85,(G85*'Tiempos borrador'!$D$4)+H84,H84)</f>
        <v>1443</v>
      </c>
    </row>
    <row r="86" spans="1:8" ht="30.75" thickBot="1">
      <c r="A86" s="162" t="s">
        <v>363</v>
      </c>
      <c r="B86" s="266" t="str">
        <f>VLOOKUP(A86,'Tiempos borrador'!A81:O391,3,FALSE)</f>
        <v>Masas engranajes+engranaje 10D</v>
      </c>
      <c r="C86" s="266"/>
      <c r="D86" s="266"/>
      <c r="E86" s="148" t="str">
        <f>VLOOKUP(A86,'Tiempos borrador'!A81:O391,5,FALSE)</f>
        <v>Armado y centrado</v>
      </c>
      <c r="F86" s="148" t="str">
        <f>'Tiempos borrador'!O81</f>
        <v>sin terminar</v>
      </c>
      <c r="G86" s="178">
        <f>'Tiempos borrador'!L81+'Tiempos borrador'!K81</f>
        <v>15</v>
      </c>
      <c r="H86" s="148">
        <f>IF("terminado"=F86,(G86*'Tiempos borrador'!$D$4)+H85,H85)</f>
        <v>1443</v>
      </c>
    </row>
    <row r="87" spans="1:8" ht="30.75" thickBot="1">
      <c r="A87" s="161" t="s">
        <v>364</v>
      </c>
      <c r="B87" s="266" t="str">
        <f>VLOOKUP(A87,'Tiempos borrador'!A82:O392,3,FALSE)</f>
        <v>Masas engranajes+engranaje 15D</v>
      </c>
      <c r="C87" s="266"/>
      <c r="D87" s="266"/>
      <c r="E87" s="148" t="str">
        <f>VLOOKUP(A87,'Tiempos borrador'!A82:O392,5,FALSE)</f>
        <v>Armado y centrado</v>
      </c>
      <c r="F87" s="148" t="str">
        <f>'Tiempos borrador'!O82</f>
        <v>sin terminar</v>
      </c>
      <c r="G87" s="178">
        <f>'Tiempos borrador'!L82+'Tiempos borrador'!K82</f>
        <v>15</v>
      </c>
      <c r="H87" s="148">
        <f>IF("terminado"=F87,(G87*'Tiempos borrador'!$D$4)+H86,H86)</f>
        <v>1443</v>
      </c>
    </row>
    <row r="88" spans="1:8" ht="30.75" thickBot="1">
      <c r="A88" s="162" t="s">
        <v>365</v>
      </c>
      <c r="B88" s="266" t="str">
        <f>VLOOKUP(A88,'Tiempos borrador'!A83:O393,3,FALSE)</f>
        <v>Masas engranajes+engranaje 28D</v>
      </c>
      <c r="C88" s="266"/>
      <c r="D88" s="266"/>
      <c r="E88" s="148" t="str">
        <f>VLOOKUP(A88,'Tiempos borrador'!A83:O393,5,FALSE)</f>
        <v>Armado y centrado</v>
      </c>
      <c r="F88" s="148" t="str">
        <f>'Tiempos borrador'!O83</f>
        <v>sin terminar</v>
      </c>
      <c r="G88" s="178">
        <f>'Tiempos borrador'!L83+'Tiempos borrador'!K83</f>
        <v>15</v>
      </c>
      <c r="H88" s="148">
        <f>IF("terminado"=F88,(G88*'Tiempos borrador'!$D$4)+H87,H87)</f>
        <v>1443</v>
      </c>
    </row>
    <row r="89" spans="1:8" ht="15.75" thickBot="1">
      <c r="A89" s="161" t="s">
        <v>366</v>
      </c>
      <c r="B89" s="266" t="str">
        <f>VLOOKUP(A89,'Tiempos borrador'!A84:O394,3,FALSE)</f>
        <v>Eje rasqueta</v>
      </c>
      <c r="C89" s="266"/>
      <c r="D89" s="266"/>
      <c r="E89" s="148" t="str">
        <f>VLOOKUP(A89,'Tiempos borrador'!A84:O394,5,FALSE)</f>
        <v>Corte</v>
      </c>
      <c r="F89" s="148" t="str">
        <f>'Tiempos borrador'!O84</f>
        <v>terminado</v>
      </c>
      <c r="G89" s="178">
        <f>'Tiempos borrador'!L84+'Tiempos borrador'!K84</f>
        <v>2</v>
      </c>
      <c r="H89" s="148">
        <f>IF("terminado"=F89,(G89*'Tiempos borrador'!$D$4)+H88,H88)</f>
        <v>1451</v>
      </c>
    </row>
    <row r="90" spans="1:8" ht="30.75" thickBot="1">
      <c r="A90" s="162" t="s">
        <v>367</v>
      </c>
      <c r="B90" s="266" t="str">
        <f>VLOOKUP(A90,'Tiempos borrador'!A85:O395,3,FALSE)</f>
        <v>Eje rasqueta</v>
      </c>
      <c r="C90" s="266"/>
      <c r="D90" s="266"/>
      <c r="E90" s="148" t="str">
        <f>VLOOKUP(A90,'Tiempos borrador'!A85:O395,5,FALSE)</f>
        <v>Agujereado con torno</v>
      </c>
      <c r="F90" s="148" t="str">
        <f>'Tiempos borrador'!O85</f>
        <v>sin terminar</v>
      </c>
      <c r="G90" s="178">
        <f>'Tiempos borrador'!L85+'Tiempos borrador'!K85</f>
        <v>15</v>
      </c>
      <c r="H90" s="148">
        <f>IF("terminado"=F90,(G90*'Tiempos borrador'!$D$4)+H89,H89)</f>
        <v>1451</v>
      </c>
    </row>
    <row r="91" spans="1:8" ht="45.75" thickBot="1">
      <c r="A91" s="161" t="s">
        <v>589</v>
      </c>
      <c r="B91" s="266" t="str">
        <f>VLOOKUP(A91,'Tiempos borrador'!A86:O396,3,FALSE)</f>
        <v>Eje rasqueta</v>
      </c>
      <c r="C91" s="266"/>
      <c r="D91" s="266"/>
      <c r="E91" s="148" t="str">
        <f>VLOOKUP(A91,'Tiempos borrador'!A86:O396,5,FALSE)</f>
        <v>Agujereado remaches paño</v>
      </c>
      <c r="F91" s="148" t="str">
        <f>'Tiempos borrador'!O86</f>
        <v>sin terminar</v>
      </c>
      <c r="G91" s="178">
        <f>'Tiempos borrador'!L86+'Tiempos borrador'!K86</f>
        <v>10</v>
      </c>
      <c r="H91" s="148">
        <f>IF("terminado"=F91,(G91*'Tiempos borrador'!$D$4)+H90,H90)</f>
        <v>1451</v>
      </c>
    </row>
    <row r="92" spans="1:8" ht="60.75" thickBot="1">
      <c r="A92" s="162" t="s">
        <v>590</v>
      </c>
      <c r="B92" s="266" t="str">
        <f>VLOOKUP(A92,'Tiempos borrador'!A87:O397,3,FALSE)</f>
        <v>Eje rasqueta</v>
      </c>
      <c r="C92" s="266"/>
      <c r="D92" s="266"/>
      <c r="E92" s="148" t="str">
        <f>VLOOKUP(A92,'Tiempos borrador'!A87:O397,5,FALSE)</f>
        <v>Agujereado remaches rasqueta inox</v>
      </c>
      <c r="F92" s="148" t="str">
        <f>'Tiempos borrador'!O87</f>
        <v>sin terminar</v>
      </c>
      <c r="G92" s="178">
        <f>'Tiempos borrador'!L87+'Tiempos borrador'!K87</f>
        <v>10</v>
      </c>
      <c r="H92" s="148">
        <f>IF("terminado"=F92,(G92*'Tiempos borrador'!$D$4)+H91,H91)</f>
        <v>1451</v>
      </c>
    </row>
    <row r="93" spans="1:8" ht="30.75" thickBot="1">
      <c r="A93" s="161" t="s">
        <v>368</v>
      </c>
      <c r="B93" s="266" t="str">
        <f>VLOOKUP(A93,'Tiempos borrador'!A92:O398,3,FALSE)</f>
        <v>Espigas eje rasqueta</v>
      </c>
      <c r="C93" s="266"/>
      <c r="D93" s="266"/>
      <c r="E93" s="148" t="str">
        <f>VLOOKUP(A93,'Tiempos borrador'!A92:O398,5,FALSE)</f>
        <v>Corte</v>
      </c>
      <c r="F93" s="148" t="str">
        <f>'Tiempos borrador'!O92</f>
        <v>sin terminar</v>
      </c>
      <c r="G93" s="178">
        <f>'Tiempos borrador'!L92+'Tiempos borrador'!K92</f>
        <v>1</v>
      </c>
      <c r="H93" s="148">
        <f>IF("terminado"=F93,(G93*'Tiempos borrador'!$D$4)+H92,H92)</f>
        <v>1451</v>
      </c>
    </row>
    <row r="94" spans="1:8" ht="30.75" thickBot="1">
      <c r="A94" s="164" t="s">
        <v>815</v>
      </c>
      <c r="B94" s="266" t="str">
        <f>VLOOKUP(A94,'Tiempos borrador'!A93:O399,3,FALSE)</f>
        <v xml:space="preserve">Resorte </v>
      </c>
      <c r="C94" s="266"/>
      <c r="D94" s="266"/>
      <c r="E94" s="148" t="str">
        <f>VLOOKUP(A94,'Tiempos borrador'!A93:O399,5,FALSE)</f>
        <v>Corte y orejas</v>
      </c>
      <c r="F94" s="148" t="str">
        <f>'Tiempos borrador'!O93</f>
        <v>terminado</v>
      </c>
      <c r="G94" s="178">
        <f>'Tiempos borrador'!L93+'Tiempos borrador'!K93</f>
        <v>10</v>
      </c>
      <c r="H94" s="148">
        <f>IF("terminado"=F94,(G94*'Tiempos borrador'!$D$4)+H93,H93)</f>
        <v>1491</v>
      </c>
    </row>
    <row r="95" spans="1:8" ht="15.75" thickBot="1">
      <c r="A95" s="161" t="s">
        <v>370</v>
      </c>
      <c r="B95" s="266" t="str">
        <f>VLOOKUP(A95,'Tiempos borrador'!A94:O400,3,FALSE)</f>
        <v>Movimiento manija</v>
      </c>
      <c r="C95" s="266"/>
      <c r="D95" s="266"/>
      <c r="E95" s="148" t="str">
        <f>VLOOKUP(A95,'Tiempos borrador'!A94:O400,5,FALSE)</f>
        <v>Corte</v>
      </c>
      <c r="F95" s="148" t="str">
        <f>'Tiempos borrador'!O94</f>
        <v>terminado</v>
      </c>
      <c r="G95" s="178">
        <f>'Tiempos borrador'!L94+'Tiempos borrador'!K94</f>
        <v>15</v>
      </c>
      <c r="H95" s="148">
        <f>IF("terminado"=F95,(G95*'Tiempos borrador'!$D$4)+H94,H94)</f>
        <v>1551</v>
      </c>
    </row>
    <row r="96" spans="1:8" ht="15.75" thickBot="1">
      <c r="A96" s="162" t="s">
        <v>371</v>
      </c>
      <c r="B96" s="266" t="str">
        <f>VLOOKUP(A96,'Tiempos borrador'!A95:O401,3,FALSE)</f>
        <v>Movimiento leva acero</v>
      </c>
      <c r="C96" s="266"/>
      <c r="D96" s="266"/>
      <c r="E96" s="148" t="str">
        <f>VLOOKUP(A96,'Tiempos borrador'!A95:O401,5,FALSE)</f>
        <v>Corte</v>
      </c>
      <c r="F96" s="148" t="str">
        <f>'Tiempos borrador'!O95</f>
        <v>terminado</v>
      </c>
      <c r="G96" s="178">
        <f>'Tiempos borrador'!L95+'Tiempos borrador'!K95</f>
        <v>15</v>
      </c>
      <c r="H96" s="148">
        <f>IF("terminado"=F96,(G96*'Tiempos borrador'!$D$4)+H95,H95)</f>
        <v>1611</v>
      </c>
    </row>
    <row r="97" spans="1:8" ht="15.75" thickBot="1">
      <c r="A97" s="161" t="s">
        <v>372</v>
      </c>
      <c r="B97" s="266" t="str">
        <f>VLOOKUP(A97,'Tiempos borrador'!A96:O402,3,FALSE)</f>
        <v>Movimiento manija-leva  acero</v>
      </c>
      <c r="C97" s="266"/>
      <c r="D97" s="266"/>
      <c r="E97" s="148" t="str">
        <f>VLOOKUP(A97,'Tiempos borrador'!A96:O402,5,FALSE)</f>
        <v>Corte</v>
      </c>
      <c r="F97" s="148" t="str">
        <f>'Tiempos borrador'!O96</f>
        <v>terminado</v>
      </c>
      <c r="G97" s="178">
        <f>'Tiempos borrador'!L96+'Tiempos borrador'!K96</f>
        <v>15</v>
      </c>
      <c r="H97" s="148">
        <f>IF("terminado"=F97,(G97*'Tiempos borrador'!$D$4)+H96,H96)</f>
        <v>1671</v>
      </c>
    </row>
    <row r="98" spans="1:8" ht="15.75" thickBot="1">
      <c r="A98" s="162" t="s">
        <v>373</v>
      </c>
      <c r="B98" s="266" t="str">
        <f>VLOOKUP(A98,'Tiempos borrador'!A97:O403,3,FALSE)</f>
        <v>Movimiento manija</v>
      </c>
      <c r="C98" s="266"/>
      <c r="D98" s="266"/>
      <c r="E98" s="148" t="str">
        <f>VLOOKUP(A98,'Tiempos borrador'!A97:O403,5,FALSE)</f>
        <v>Agujereado</v>
      </c>
      <c r="F98" s="148" t="str">
        <f>'Tiempos borrador'!O97</f>
        <v>terminado</v>
      </c>
      <c r="G98" s="178">
        <f>'Tiempos borrador'!L97+'Tiempos borrador'!K97</f>
        <v>5</v>
      </c>
      <c r="H98" s="148">
        <f>IF("terminado"=F98,(G98*'Tiempos borrador'!$D$4)+H97,H97)</f>
        <v>1691</v>
      </c>
    </row>
    <row r="99" spans="1:8" ht="30.75" thickBot="1">
      <c r="A99" s="161" t="s">
        <v>374</v>
      </c>
      <c r="B99" s="266" t="str">
        <f>VLOOKUP(A99,'Tiempos borrador'!A98:O404,3,FALSE)</f>
        <v>Movimiento manija</v>
      </c>
      <c r="C99" s="266"/>
      <c r="D99" s="266"/>
      <c r="E99" s="148" t="str">
        <f>VLOOKUP(A99,'Tiempos borrador'!A98:O404,5,FALSE)</f>
        <v>Soladura</v>
      </c>
      <c r="F99" s="148" t="str">
        <f>'Tiempos borrador'!O98</f>
        <v>sin terminar</v>
      </c>
      <c r="G99" s="178">
        <f>'Tiempos borrador'!L98+'Tiempos borrador'!K98</f>
        <v>5</v>
      </c>
      <c r="H99" s="148">
        <f>IF("terminado"=F99,(G99*'Tiempos borrador'!$D$4)+H98,H98)</f>
        <v>1691</v>
      </c>
    </row>
    <row r="100" spans="1:8" ht="15.75" thickBot="1">
      <c r="A100" s="162" t="s">
        <v>375</v>
      </c>
      <c r="B100" s="266" t="str">
        <f>VLOOKUP(A100,'Tiempos borrador'!A99:O405,3,FALSE)</f>
        <v>Movimiento leva acero</v>
      </c>
      <c r="C100" s="266"/>
      <c r="D100" s="266"/>
      <c r="E100" s="148" t="str">
        <f>VLOOKUP(A100,'Tiempos borrador'!A99:O405,5,FALSE)</f>
        <v>Agujereado</v>
      </c>
      <c r="F100" s="148" t="str">
        <f>'Tiempos borrador'!O99</f>
        <v>terminado</v>
      </c>
      <c r="G100" s="178">
        <f>'Tiempos borrador'!L99+'Tiempos borrador'!K99</f>
        <v>5</v>
      </c>
      <c r="H100" s="148">
        <f>IF("terminado"=F100,(G100*'Tiempos borrador'!$D$4)+H99,H99)</f>
        <v>1711</v>
      </c>
    </row>
    <row r="101" spans="1:8" ht="30.75" thickBot="1">
      <c r="A101" s="161" t="s">
        <v>376</v>
      </c>
      <c r="B101" s="266" t="str">
        <f>VLOOKUP(A101,'Tiempos borrador'!A100:O406,3,FALSE)</f>
        <v>Movimiento leva acero</v>
      </c>
      <c r="C101" s="266"/>
      <c r="D101" s="266"/>
      <c r="E101" s="148" t="str">
        <f>VLOOKUP(A101,'Tiempos borrador'!A100:O406,5,FALSE)</f>
        <v>Soldadura</v>
      </c>
      <c r="F101" s="148" t="str">
        <f>'Tiempos borrador'!O100</f>
        <v>sin terminar</v>
      </c>
      <c r="G101" s="178">
        <f>'Tiempos borrador'!L100+'Tiempos borrador'!K100</f>
        <v>8</v>
      </c>
      <c r="H101" s="148">
        <f>IF("terminado"=F101,(G101*'Tiempos borrador'!$D$4)+H100,H100)</f>
        <v>1711</v>
      </c>
    </row>
    <row r="102" spans="1:8" ht="15.75" thickBot="1">
      <c r="A102" s="162" t="s">
        <v>377</v>
      </c>
      <c r="B102" s="266" t="str">
        <f>VLOOKUP(A102,'Tiempos borrador'!A101:O407,3,FALSE)</f>
        <v>Movimiento manija-leva  acero</v>
      </c>
      <c r="C102" s="266"/>
      <c r="D102" s="266"/>
      <c r="E102" s="148" t="str">
        <f>VLOOKUP(A102,'Tiempos borrador'!A101:O407,5,FALSE)</f>
        <v>Agujereado</v>
      </c>
      <c r="F102" s="148" t="str">
        <f>'Tiempos borrador'!O101</f>
        <v>terminado</v>
      </c>
      <c r="G102" s="178">
        <f>'Tiempos borrador'!L101+'Tiempos borrador'!K101</f>
        <v>6</v>
      </c>
      <c r="H102" s="148">
        <f>IF("terminado"=F102,(G102*'Tiempos borrador'!$D$4)+H101,H101)</f>
        <v>1735</v>
      </c>
    </row>
    <row r="103" spans="1:8" ht="15.75" thickBot="1">
      <c r="A103" s="161" t="s">
        <v>378</v>
      </c>
      <c r="B103" s="266" t="str">
        <f>VLOOKUP(A103,'Tiempos borrador'!A103:O408,3,FALSE)</f>
        <v xml:space="preserve">varillas roscadas Cajas tensor aluminio </v>
      </c>
      <c r="C103" s="266"/>
      <c r="D103" s="266"/>
      <c r="E103" s="148">
        <f>VLOOKUP(A103,'Tiempos borrador'!A103:O408,5,FALSE)</f>
        <v>0</v>
      </c>
      <c r="F103" s="148" t="str">
        <f>'Tiempos borrador'!O103</f>
        <v>terminado</v>
      </c>
      <c r="G103" s="178">
        <f>'Tiempos borrador'!L103+'Tiempos borrador'!K103</f>
        <v>15</v>
      </c>
      <c r="H103" s="148">
        <f>IF("terminado"=F103,(G103*'Tiempos borrador'!$D$4)+H102,H102)</f>
        <v>1795</v>
      </c>
    </row>
    <row r="104" spans="1:8" ht="15.75" thickBot="1">
      <c r="A104" s="162" t="s">
        <v>379</v>
      </c>
      <c r="B104" s="266" t="str">
        <f>VLOOKUP(A104,'Tiempos borrador'!A104:O409,3,FALSE)</f>
        <v xml:space="preserve">varillas roscadas Volante  </v>
      </c>
      <c r="C104" s="266"/>
      <c r="D104" s="266"/>
      <c r="E104" s="148">
        <f>VLOOKUP(A104,'Tiempos borrador'!A104:O409,5,FALSE)</f>
        <v>0</v>
      </c>
      <c r="F104" s="148" t="str">
        <f>'Tiempos borrador'!O104</f>
        <v>terminado</v>
      </c>
      <c r="G104" s="178">
        <f>'Tiempos borrador'!L104+'Tiempos borrador'!K104</f>
        <v>15</v>
      </c>
      <c r="H104" s="148">
        <f>IF("terminado"=F104,(G104*'Tiempos borrador'!$D$4)+H103,H103)</f>
        <v>1855</v>
      </c>
    </row>
    <row r="105" spans="1:8" ht="15.75" thickBot="1">
      <c r="A105" s="161" t="s">
        <v>380</v>
      </c>
      <c r="B105" s="266" t="str">
        <f>VLOOKUP(A105,'Tiempos borrador'!A105:O410,3,FALSE)</f>
        <v xml:space="preserve">varlla roscada Eje tapa superior </v>
      </c>
      <c r="C105" s="266"/>
      <c r="D105" s="266"/>
      <c r="E105" s="148">
        <f>VLOOKUP(A105,'Tiempos borrador'!A105:O410,5,FALSE)</f>
        <v>0</v>
      </c>
      <c r="F105" s="148" t="str">
        <f>'Tiempos borrador'!O105</f>
        <v>terminado</v>
      </c>
      <c r="G105" s="178">
        <f>'Tiempos borrador'!L105+'Tiempos borrador'!K105</f>
        <v>15</v>
      </c>
      <c r="H105" s="148">
        <f>IF("terminado"=F105,(G105*'Tiempos borrador'!$D$4)+H104,H104)</f>
        <v>1915</v>
      </c>
    </row>
    <row r="106" spans="1:8" ht="30.75" thickBot="1">
      <c r="A106" s="162" t="s">
        <v>381</v>
      </c>
      <c r="B106" s="266" t="str">
        <f>VLOOKUP(A106,'Tiempos borrador'!A106:O411,3,FALSE)</f>
        <v>Corte cnc</v>
      </c>
      <c r="C106" s="266"/>
      <c r="D106" s="266"/>
      <c r="E106" s="148" t="str">
        <f>VLOOKUP(A106,'Tiempos borrador'!A106:O411,5,FALSE)</f>
        <v>Corte pantografo</v>
      </c>
      <c r="F106" s="148" t="str">
        <f>'Tiempos borrador'!O106</f>
        <v>sin terminar</v>
      </c>
      <c r="G106" s="178">
        <f>'Tiempos borrador'!L106+'Tiempos borrador'!K106</f>
        <v>40</v>
      </c>
      <c r="H106" s="148">
        <f>IF("terminado"=F106,(G106*'Tiempos borrador'!$D$4)+H105,H105)</f>
        <v>1915</v>
      </c>
    </row>
    <row r="107" spans="1:8" ht="30.75" thickBot="1">
      <c r="A107" s="161" t="s">
        <v>382</v>
      </c>
      <c r="B107" s="266" t="str">
        <f>VLOOKUP(A107,'Tiempos borrador'!A107:O412,3,FALSE)</f>
        <v>Fleje laterales</v>
      </c>
      <c r="C107" s="266"/>
      <c r="D107" s="266"/>
      <c r="E107" s="148">
        <f>VLOOKUP(A107,'Tiempos borrador'!A107:O412,5,FALSE)</f>
        <v>0</v>
      </c>
      <c r="F107" s="148" t="str">
        <f>'Tiempos borrador'!O107</f>
        <v>sin terminar</v>
      </c>
      <c r="G107" s="178">
        <f>'Tiempos borrador'!L107+'Tiempos borrador'!K107</f>
        <v>30</v>
      </c>
      <c r="H107" s="148">
        <f>IF("terminado"=F107,(G107*'Tiempos borrador'!$D$4)+H106,H106)</f>
        <v>1915</v>
      </c>
    </row>
    <row r="108" spans="1:8" ht="30.75" thickBot="1">
      <c r="A108" s="162" t="s">
        <v>383</v>
      </c>
      <c r="B108" s="266" t="str">
        <f>VLOOKUP(A108,'Tiempos borrador'!A108:O413,3,FALSE)</f>
        <v>Fleje laterales</v>
      </c>
      <c r="C108" s="266"/>
      <c r="D108" s="266"/>
      <c r="E108" s="148">
        <f>VLOOKUP(A108,'Tiempos borrador'!A108:O413,5,FALSE)</f>
        <v>0</v>
      </c>
      <c r="F108" s="148" t="str">
        <f>'Tiempos borrador'!O108</f>
        <v>sin terminar</v>
      </c>
      <c r="G108" s="178">
        <f>'Tiempos borrador'!L108+'Tiempos borrador'!K108</f>
        <v>30</v>
      </c>
      <c r="H108" s="148">
        <f>IF("terminado"=F108,(G108*'Tiempos borrador'!$D$4)+H107,H107)</f>
        <v>1915</v>
      </c>
    </row>
    <row r="109" spans="1:8" ht="30.75" thickBot="1">
      <c r="A109" s="161" t="s">
        <v>384</v>
      </c>
      <c r="B109" s="266" t="str">
        <f>VLOOKUP(A109,'Tiempos borrador'!A109:O414,3,FALSE)</f>
        <v>limpieza de laterales y flejes</v>
      </c>
      <c r="C109" s="266"/>
      <c r="D109" s="266"/>
      <c r="E109" s="148">
        <f>VLOOKUP(A109,'Tiempos borrador'!A109:O414,5,FALSE)</f>
        <v>0</v>
      </c>
      <c r="F109" s="148" t="str">
        <f>'Tiempos borrador'!O109</f>
        <v>sin terminar</v>
      </c>
      <c r="G109" s="178">
        <f>'Tiempos borrador'!L109+'Tiempos borrador'!K109</f>
        <v>5</v>
      </c>
      <c r="H109" s="148">
        <f>IF("terminado"=F109,(G109*'Tiempos borrador'!$D$4)+H108,H108)</f>
        <v>1915</v>
      </c>
    </row>
    <row r="110" spans="1:8" ht="30.75" thickBot="1">
      <c r="A110" s="162" t="s">
        <v>513</v>
      </c>
      <c r="B110" s="266" t="str">
        <f>VLOOKUP(A110,'Tiempos borrador'!A110:O415,3,FALSE)</f>
        <v>Armado de laterales</v>
      </c>
      <c r="C110" s="266"/>
      <c r="D110" s="266"/>
      <c r="E110" s="148" t="str">
        <f>VLOOKUP(A110,'Tiempos borrador'!A110:O415,5,FALSE)</f>
        <v>Soldadura</v>
      </c>
      <c r="F110" s="148" t="str">
        <f>'Tiempos borrador'!O110</f>
        <v>sin terminar</v>
      </c>
      <c r="G110" s="178">
        <f>'Tiempos borrador'!L110+'Tiempos borrador'!K110</f>
        <v>60</v>
      </c>
      <c r="H110" s="148">
        <f>IF("terminado"=F110,(G110*'Tiempos borrador'!$D$4)+H109,H109)</f>
        <v>1915</v>
      </c>
    </row>
    <row r="111" spans="1:8" ht="30.75" thickBot="1">
      <c r="A111" s="161" t="s">
        <v>514</v>
      </c>
      <c r="B111" s="266" t="str">
        <f>VLOOKUP(A111,'Tiempos borrador'!A111:O416,3,FALSE)</f>
        <v>Limpieza de chasis armado</v>
      </c>
      <c r="C111" s="266"/>
      <c r="D111" s="266"/>
      <c r="E111" s="148" t="str">
        <f>VLOOKUP(A111,'Tiempos borrador'!A111:O416,5,FALSE)</f>
        <v>Desbaste y pulido</v>
      </c>
      <c r="F111" s="148" t="str">
        <f>'Tiempos borrador'!O111</f>
        <v>sin terminar</v>
      </c>
      <c r="G111" s="178">
        <f>'Tiempos borrador'!L111+'Tiempos borrador'!K111</f>
        <v>40</v>
      </c>
      <c r="H111" s="148">
        <f>IF("terminado"=F111,(G111*'Tiempos borrador'!$D$4)+H110,H110)</f>
        <v>1915</v>
      </c>
    </row>
    <row r="112" spans="1:8" ht="45.75" thickBot="1">
      <c r="A112" s="162" t="s">
        <v>515</v>
      </c>
      <c r="B112" s="266" t="str">
        <f>VLOOKUP(A112,'Tiempos borrador'!A112:O417,3,FALSE)</f>
        <v>Ranura de manija reglacion y llave</v>
      </c>
      <c r="C112" s="266"/>
      <c r="D112" s="266"/>
      <c r="E112" s="148" t="str">
        <f>VLOOKUP(A112,'Tiempos borrador'!A112:O417,5,FALSE)</f>
        <v>Corte plasma manual</v>
      </c>
      <c r="F112" s="148" t="str">
        <f>'Tiempos borrador'!O112</f>
        <v>sin terminar</v>
      </c>
      <c r="G112" s="178">
        <f>'Tiempos borrador'!L112+'Tiempos borrador'!K112</f>
        <v>15</v>
      </c>
      <c r="H112" s="148">
        <f>IF("terminado"=F112,(G112*'Tiempos borrador'!$D$4)+H111,H111)</f>
        <v>1915</v>
      </c>
    </row>
    <row r="113" spans="1:8" ht="30.75" thickBot="1">
      <c r="A113" s="161" t="s">
        <v>516</v>
      </c>
      <c r="B113" s="266" t="str">
        <f>VLOOKUP(A113,'Tiempos borrador'!A113:O418,3,FALSE)</f>
        <v>Agujeros de tensor de paños</v>
      </c>
      <c r="C113" s="266"/>
      <c r="D113" s="266"/>
      <c r="E113" s="148" t="str">
        <f>VLOOKUP(A113,'Tiempos borrador'!A113:O418,5,FALSE)</f>
        <v>Agujereado</v>
      </c>
      <c r="F113" s="148" t="str">
        <f>'Tiempos borrador'!O113</f>
        <v>sin terminar</v>
      </c>
      <c r="G113" s="178">
        <f>'Tiempos borrador'!L113+'Tiempos borrador'!K113</f>
        <v>6</v>
      </c>
      <c r="H113" s="148">
        <f>IF("terminado"=F113,(G113*'Tiempos borrador'!$D$4)+H112,H112)</f>
        <v>1915</v>
      </c>
    </row>
    <row r="114" spans="1:8" ht="30.75" thickBot="1">
      <c r="A114" s="162" t="s">
        <v>517</v>
      </c>
      <c r="B114" s="266" t="str">
        <f>VLOOKUP(A114,'Tiempos borrador'!A114:O419,3,FALSE)</f>
        <v>Bujes chasis</v>
      </c>
      <c r="C114" s="266"/>
      <c r="D114" s="266"/>
      <c r="E114" s="148" t="str">
        <f>VLOOKUP(A114,'Tiempos borrador'!A114:O419,5,FALSE)</f>
        <v>Corte Sensitiva</v>
      </c>
      <c r="F114" s="148" t="str">
        <f>'Tiempos borrador'!O114</f>
        <v>sin terminar</v>
      </c>
      <c r="G114" s="178">
        <f>'Tiempos borrador'!L114+'Tiempos borrador'!K114</f>
        <v>5</v>
      </c>
      <c r="H114" s="148">
        <f>IF("terminado"=F114,(G114*'Tiempos borrador'!$D$4)+H113,H113)</f>
        <v>1915</v>
      </c>
    </row>
    <row r="115" spans="1:8" ht="30.75" thickBot="1">
      <c r="A115" s="161" t="s">
        <v>518</v>
      </c>
      <c r="B115" s="266" t="str">
        <f>VLOOKUP(A115,'Tiempos borrador'!A115:O420,3,FALSE)</f>
        <v>Montaje bujes chasis</v>
      </c>
      <c r="C115" s="266"/>
      <c r="D115" s="266"/>
      <c r="E115" s="148" t="str">
        <f>VLOOKUP(A115,'Tiempos borrador'!A115:O420,5,FALSE)</f>
        <v>Soldadura</v>
      </c>
      <c r="F115" s="148" t="str">
        <f>'Tiempos borrador'!O115</f>
        <v>sin terminar</v>
      </c>
      <c r="G115" s="178">
        <f>'Tiempos borrador'!L115+'Tiempos borrador'!K115</f>
        <v>10</v>
      </c>
      <c r="H115" s="148">
        <f>IF("terminado"=F115,(G115*'Tiempos borrador'!$D$4)+H114,H114)</f>
        <v>1915</v>
      </c>
    </row>
    <row r="116" spans="1:8" ht="30.75" thickBot="1">
      <c r="A116" s="162" t="s">
        <v>519</v>
      </c>
      <c r="B116" s="266" t="str">
        <f>VLOOKUP(A116,'Tiempos borrador'!A116:O421,3,FALSE)</f>
        <v>Escuadras</v>
      </c>
      <c r="C116" s="266"/>
      <c r="D116" s="266"/>
      <c r="E116" s="148" t="str">
        <f>VLOOKUP(A116,'Tiempos borrador'!A116:O421,5,FALSE)</f>
        <v>Corte y plegado</v>
      </c>
      <c r="F116" s="148" t="str">
        <f>'Tiempos borrador'!O116</f>
        <v>sin terminar</v>
      </c>
      <c r="G116" s="178">
        <f>'Tiempos borrador'!L116+'Tiempos borrador'!K116</f>
        <v>15</v>
      </c>
      <c r="H116" s="148">
        <f>IF("terminado"=F116,(G116*'Tiempos borrador'!$D$4)+H115,H115)</f>
        <v>1915</v>
      </c>
    </row>
    <row r="117" spans="1:8" ht="30.75" thickBot="1">
      <c r="A117" s="161" t="s">
        <v>520</v>
      </c>
      <c r="B117" s="266" t="str">
        <f>VLOOKUP(A117,'Tiempos borrador'!A117:O422,3,FALSE)</f>
        <v>Escuadras</v>
      </c>
      <c r="C117" s="266"/>
      <c r="D117" s="266"/>
      <c r="E117" s="148" t="str">
        <f>VLOOKUP(A117,'Tiempos borrador'!A117:O422,5,FALSE)</f>
        <v>soldadura de punto</v>
      </c>
      <c r="F117" s="148" t="str">
        <f>'Tiempos borrador'!O117</f>
        <v>sin terminar</v>
      </c>
      <c r="G117" s="178">
        <f>'Tiempos borrador'!L117+'Tiempos borrador'!K117</f>
        <v>10</v>
      </c>
      <c r="H117" s="148">
        <f>IF("terminado"=F117,(G117*'Tiempos borrador'!$D$4)+H116,H116)</f>
        <v>1915</v>
      </c>
    </row>
    <row r="118" spans="1:8" ht="30.75" thickBot="1">
      <c r="A118" s="162" t="s">
        <v>521</v>
      </c>
      <c r="B118" s="266" t="str">
        <f>VLOOKUP(A118,'Tiempos borrador'!A118:O423,3,FALSE)</f>
        <v>Orejas</v>
      </c>
      <c r="C118" s="266"/>
      <c r="D118" s="266"/>
      <c r="E118" s="148" t="str">
        <f>VLOOKUP(A118,'Tiempos borrador'!A118:O423,5,FALSE)</f>
        <v>Corte</v>
      </c>
      <c r="F118" s="148" t="str">
        <f>'Tiempos borrador'!O118</f>
        <v>sin terminar</v>
      </c>
      <c r="G118" s="178">
        <f>'Tiempos borrador'!L118+'Tiempos borrador'!K118</f>
        <v>20</v>
      </c>
      <c r="H118" s="148">
        <f>IF("terminado"=F118,(G118*'Tiempos borrador'!$D$4)+H117,H117)</f>
        <v>1915</v>
      </c>
    </row>
    <row r="119" spans="1:8" ht="30.75" thickBot="1">
      <c r="A119" s="161" t="s">
        <v>522</v>
      </c>
      <c r="B119" s="266" t="str">
        <f>VLOOKUP(A119,'Tiempos borrador'!A119:O424,3,FALSE)</f>
        <v>Orejas</v>
      </c>
      <c r="C119" s="266"/>
      <c r="D119" s="266"/>
      <c r="E119" s="148" t="str">
        <f>VLOOKUP(A119,'Tiempos borrador'!A119:O424,5,FALSE)</f>
        <v>Soldadura al chasis</v>
      </c>
      <c r="F119" s="148" t="str">
        <f>'Tiempos borrador'!O119</f>
        <v>sin terminar</v>
      </c>
      <c r="G119" s="178">
        <f>'Tiempos borrador'!L119+'Tiempos borrador'!K119</f>
        <v>10</v>
      </c>
      <c r="H119" s="148">
        <f>IF("terminado"=F119,(G119*'Tiempos borrador'!$D$4)+H118,H118)</f>
        <v>1915</v>
      </c>
    </row>
    <row r="120" spans="1:8" ht="30.75" thickBot="1">
      <c r="A120" s="162" t="s">
        <v>523</v>
      </c>
      <c r="B120" s="266" t="str">
        <f>VLOOKUP(A120,'Tiempos borrador'!A120:O425,3,FALSE)</f>
        <v>Orejas</v>
      </c>
      <c r="C120" s="266"/>
      <c r="D120" s="266"/>
      <c r="E120" s="148" t="str">
        <f>VLOOKUP(A120,'Tiempos borrador'!A120:O425,5,FALSE)</f>
        <v>Doblado</v>
      </c>
      <c r="F120" s="148" t="str">
        <f>'Tiempos borrador'!O120</f>
        <v>sin terminar</v>
      </c>
      <c r="G120" s="178">
        <f>'Tiempos borrador'!L120+'Tiempos borrador'!K120</f>
        <v>10</v>
      </c>
      <c r="H120" s="148">
        <f>IF("terminado"=F120,(G120*'Tiempos borrador'!$D$4)+H119,H119)</f>
        <v>1915</v>
      </c>
    </row>
    <row r="121" spans="1:8" ht="30.75" thickBot="1">
      <c r="A121" s="161" t="s">
        <v>524</v>
      </c>
      <c r="B121" s="266" t="str">
        <f>VLOOKUP(A121,'Tiempos borrador'!A121:O426,3,FALSE)</f>
        <v>Superior +central+inferior</v>
      </c>
      <c r="C121" s="266"/>
      <c r="D121" s="266"/>
      <c r="E121" s="148" t="str">
        <f>VLOOKUP(A121,'Tiempos borrador'!A121:O426,5,FALSE)</f>
        <v>Corte Plasma CNC</v>
      </c>
      <c r="F121" s="148" t="str">
        <f>'Tiempos borrador'!O121</f>
        <v>terminado</v>
      </c>
      <c r="G121" s="178">
        <f>'Tiempos borrador'!L121+'Tiempos borrador'!K121</f>
        <v>15</v>
      </c>
      <c r="H121" s="148">
        <f>IF("terminado"=F121,(G121*'Tiempos borrador'!$D$4)+H120,H120)</f>
        <v>1975</v>
      </c>
    </row>
    <row r="122" spans="1:8" ht="15.75" thickBot="1">
      <c r="A122" s="162" t="s">
        <v>525</v>
      </c>
      <c r="B122" s="266" t="str">
        <f>VLOOKUP(A122,'Tiempos borrador'!A122:O427,3,FALSE)</f>
        <v>Superior +central+inferior</v>
      </c>
      <c r="C122" s="266"/>
      <c r="D122" s="266"/>
      <c r="E122" s="148" t="str">
        <f>VLOOKUP(A122,'Tiempos borrador'!A122:O427,5,FALSE)</f>
        <v>Plegado</v>
      </c>
      <c r="F122" s="148" t="str">
        <f>'Tiempos borrador'!O122</f>
        <v>terminado</v>
      </c>
      <c r="G122" s="178">
        <f>'Tiempos borrador'!L122+'Tiempos borrador'!K122</f>
        <v>6</v>
      </c>
      <c r="H122" s="148">
        <f>IF("terminado"=F122,(G122*'Tiempos borrador'!$D$4)+H121,H121)</f>
        <v>1999</v>
      </c>
    </row>
    <row r="123" spans="1:8" ht="30.75" thickBot="1">
      <c r="A123" s="161" t="s">
        <v>526</v>
      </c>
      <c r="B123" s="266" t="str">
        <f>VLOOKUP(A123,'Tiempos borrador'!A123:O428,3,FALSE)</f>
        <v>Superior +central+inferior</v>
      </c>
      <c r="C123" s="266"/>
      <c r="D123" s="266"/>
      <c r="E123" s="148" t="str">
        <f>VLOOKUP(A123,'Tiempos borrador'!A123:O428,5,FALSE)</f>
        <v xml:space="preserve">Limpieza </v>
      </c>
      <c r="F123" s="148" t="str">
        <f>'Tiempos borrador'!O123</f>
        <v>sin terminar</v>
      </c>
      <c r="G123" s="178">
        <f>'Tiempos borrador'!L123+'Tiempos borrador'!K123</f>
        <v>10</v>
      </c>
      <c r="H123" s="148">
        <f>IF("terminado"=F123,(G123*'Tiempos borrador'!$D$4)+H122,H122)</f>
        <v>1999</v>
      </c>
    </row>
    <row r="124" spans="1:8" ht="15.75" thickBot="1">
      <c r="A124" s="162" t="s">
        <v>527</v>
      </c>
      <c r="B124" s="266" t="str">
        <f>VLOOKUP(A124,'Tiempos borrador'!A124:O429,3,FALSE)</f>
        <v xml:space="preserve">Manija regulacion rolo laminador </v>
      </c>
      <c r="C124" s="266"/>
      <c r="D124" s="266"/>
      <c r="E124" s="148" t="str">
        <f>VLOOKUP(A124,'Tiempos borrador'!A124:O429,5,FALSE)</f>
        <v>Corte</v>
      </c>
      <c r="F124" s="148" t="str">
        <f>'Tiempos borrador'!O124</f>
        <v>terminado</v>
      </c>
      <c r="G124" s="178">
        <f>'Tiempos borrador'!L124+'Tiempos borrador'!K124</f>
        <v>3</v>
      </c>
      <c r="H124" s="148">
        <f>IF("terminado"=F124,(G124*'Tiempos borrador'!$D$4)+H123,H123)</f>
        <v>2011</v>
      </c>
    </row>
    <row r="125" spans="1:8" ht="30.75" thickBot="1">
      <c r="A125" s="161" t="s">
        <v>528</v>
      </c>
      <c r="B125" s="266" t="str">
        <f>VLOOKUP(A125,'Tiempos borrador'!A125:O430,3,FALSE)</f>
        <v xml:space="preserve">Manija regulacion rolo laminador </v>
      </c>
      <c r="C125" s="266"/>
      <c r="D125" s="266"/>
      <c r="E125" s="148" t="str">
        <f>VLOOKUP(A125,'Tiempos borrador'!A125:O430,5,FALSE)</f>
        <v>Agujereado</v>
      </c>
      <c r="F125" s="148" t="str">
        <f>'Tiempos borrador'!O125</f>
        <v>sin terminar</v>
      </c>
      <c r="G125" s="178">
        <f>'Tiempos borrador'!L125+'Tiempos borrador'!K125</f>
        <v>15</v>
      </c>
      <c r="H125" s="148">
        <f>IF("terminado"=F125,(G125*'Tiempos borrador'!$D$4)+H124,H124)</f>
        <v>2011</v>
      </c>
    </row>
    <row r="126" spans="1:8" ht="60.75" thickBot="1">
      <c r="A126" s="162" t="s">
        <v>529</v>
      </c>
      <c r="B126" s="266" t="str">
        <f>VLOOKUP(A126,'Tiempos borrador'!A126:O431,3,FALSE)</f>
        <v xml:space="preserve">Manija regulacion rolo laminador </v>
      </c>
      <c r="C126" s="266"/>
      <c r="D126" s="266"/>
      <c r="E126" s="148" t="str">
        <f>VLOOKUP(A126,'Tiempos borrador'!A126:O431,5,FALSE)</f>
        <v>Torneado conico y redondeado</v>
      </c>
      <c r="F126" s="148" t="str">
        <f>'Tiempos borrador'!O126</f>
        <v>sin terminar</v>
      </c>
      <c r="G126" s="178">
        <f>'Tiempos borrador'!L126+'Tiempos borrador'!K126</f>
        <v>15</v>
      </c>
      <c r="H126" s="148">
        <f>IF("terminado"=F126,(G126*'Tiempos borrador'!$D$4)+H125,H125)</f>
        <v>2011</v>
      </c>
    </row>
    <row r="127" spans="1:8" ht="30.75" thickBot="1">
      <c r="A127" s="161" t="s">
        <v>530</v>
      </c>
      <c r="B127" s="266" t="str">
        <f>VLOOKUP(A127,'Tiempos borrador'!A127:O432,3,FALSE)</f>
        <v xml:space="preserve">Manija regulacion rolo laminador </v>
      </c>
      <c r="C127" s="266"/>
      <c r="D127" s="266"/>
      <c r="E127" s="148" t="str">
        <f>VLOOKUP(A127,'Tiempos borrador'!A127:O432,5,FALSE)</f>
        <v>Roscado</v>
      </c>
      <c r="F127" s="148" t="str">
        <f>'Tiempos borrador'!O127</f>
        <v>sin terminar</v>
      </c>
      <c r="G127" s="178">
        <f>'Tiempos borrador'!L127+'Tiempos borrador'!K127</f>
        <v>10</v>
      </c>
      <c r="H127" s="148">
        <f>IF("terminado"=F127,(G127*'Tiempos borrador'!$D$4)+H126,H126)</f>
        <v>2011</v>
      </c>
    </row>
    <row r="128" spans="1:8" ht="15.75" thickBot="1">
      <c r="A128" s="162" t="s">
        <v>531</v>
      </c>
      <c r="B128" s="266" t="str">
        <f>VLOOKUP(A128,'Tiempos borrador'!A128:O433,3,FALSE)</f>
        <v>Tortas de regulacion rolo tensor de paño</v>
      </c>
      <c r="C128" s="266"/>
      <c r="D128" s="266"/>
      <c r="E128" s="148" t="str">
        <f>VLOOKUP(A128,'Tiempos borrador'!A128:O433,5,FALSE)</f>
        <v>Corte</v>
      </c>
      <c r="F128" s="148" t="str">
        <f>'Tiempos borrador'!O128</f>
        <v>terminado</v>
      </c>
      <c r="G128" s="178">
        <f>'Tiempos borrador'!L128+'Tiempos borrador'!K128</f>
        <v>4</v>
      </c>
      <c r="H128" s="148">
        <f>IF("terminado"=F128,(G128*'Tiempos borrador'!$D$4)+H127,H127)</f>
        <v>2027</v>
      </c>
    </row>
    <row r="129" spans="1:8" ht="30.75" thickBot="1">
      <c r="A129" s="161" t="s">
        <v>532</v>
      </c>
      <c r="B129" s="266" t="str">
        <f>VLOOKUP(A129,'Tiempos borrador'!A129:O434,3,FALSE)</f>
        <v>Tortas de regulacion rolo tensor de paño</v>
      </c>
      <c r="C129" s="266"/>
      <c r="D129" s="266"/>
      <c r="E129" s="148" t="str">
        <f>VLOOKUP(A129,'Tiempos borrador'!A129:O434,5,FALSE)</f>
        <v>Agujereado</v>
      </c>
      <c r="F129" s="148" t="str">
        <f>'Tiempos borrador'!O129</f>
        <v>sin terminar</v>
      </c>
      <c r="G129" s="178">
        <f>'Tiempos borrador'!L129+'Tiempos borrador'!K129</f>
        <v>4</v>
      </c>
      <c r="H129" s="148">
        <f>IF("terminado"=F129,(G129*'Tiempos borrador'!$D$4)+H128,H128)</f>
        <v>2027</v>
      </c>
    </row>
    <row r="130" spans="1:8" ht="45.75" thickBot="1">
      <c r="A130" s="162" t="s">
        <v>533</v>
      </c>
      <c r="B130" s="266" t="str">
        <f>VLOOKUP(A130,'Tiempos borrador'!A130:O435,3,FALSE)</f>
        <v>Tortas de regulacion rolo tensor de paño</v>
      </c>
      <c r="C130" s="266"/>
      <c r="D130" s="266"/>
      <c r="E130" s="148" t="str">
        <f>VLOOKUP(A130,'Tiempos borrador'!A130:O435,5,FALSE)</f>
        <v>Frenteado y torneado de escalon</v>
      </c>
      <c r="F130" s="148" t="str">
        <f>'Tiempos borrador'!O130</f>
        <v>sin terminar</v>
      </c>
      <c r="G130" s="178">
        <f>'Tiempos borrador'!L130+'Tiempos borrador'!K130</f>
        <v>3</v>
      </c>
      <c r="H130" s="148">
        <f>IF("terminado"=F130,(G130*'Tiempos borrador'!$D$4)+H129,H129)</f>
        <v>2027</v>
      </c>
    </row>
    <row r="131" spans="1:8" ht="30.75" thickBot="1">
      <c r="A131" s="161" t="s">
        <v>534</v>
      </c>
      <c r="B131" s="266" t="str">
        <f>VLOOKUP(A131,'Tiempos borrador'!A131:O436,3,FALSE)</f>
        <v>Tortas de regulacion rolo tensor de paño</v>
      </c>
      <c r="C131" s="266"/>
      <c r="D131" s="266"/>
      <c r="E131" s="148" t="str">
        <f>VLOOKUP(A131,'Tiempos borrador'!A131:O436,5,FALSE)</f>
        <v>Roscado</v>
      </c>
      <c r="F131" s="148" t="str">
        <f>'Tiempos borrador'!O131</f>
        <v>sin terminar</v>
      </c>
      <c r="G131" s="178">
        <f>'Tiempos borrador'!L131+'Tiempos borrador'!K131</f>
        <v>3</v>
      </c>
      <c r="H131" s="148">
        <f>IF("terminado"=F131,(G131*'Tiempos borrador'!$D$4)+H130,H130)</f>
        <v>2027</v>
      </c>
    </row>
    <row r="132" spans="1:8" ht="30.75" thickBot="1">
      <c r="A132" s="162" t="s">
        <v>535</v>
      </c>
      <c r="B132" s="266" t="str">
        <f>VLOOKUP(A132,'Tiempos borrador'!A132:O437,3,FALSE)</f>
        <v>Mascara regulacion</v>
      </c>
      <c r="C132" s="266"/>
      <c r="D132" s="266"/>
      <c r="E132" s="148" t="str">
        <f>VLOOKUP(A132,'Tiempos borrador'!A132:O437,5,FALSE)</f>
        <v>Corte</v>
      </c>
      <c r="F132" s="148" t="str">
        <f>'Tiempos borrador'!O132</f>
        <v>sin terminar</v>
      </c>
      <c r="G132" s="178">
        <f>'Tiempos borrador'!L132+'Tiempos borrador'!K132</f>
        <v>8</v>
      </c>
      <c r="H132" s="148">
        <f>IF("terminado"=F132,(G132*'Tiempos borrador'!$D$4)+H131,H131)</f>
        <v>2027</v>
      </c>
    </row>
    <row r="133" spans="1:8" ht="30.75" thickBot="1">
      <c r="A133" s="161" t="s">
        <v>536</v>
      </c>
      <c r="B133" s="266" t="str">
        <f>VLOOKUP(A133,'Tiempos borrador'!A133:O438,3,FALSE)</f>
        <v>Mascara regulacion</v>
      </c>
      <c r="C133" s="266"/>
      <c r="D133" s="266"/>
      <c r="E133" s="148" t="str">
        <f>VLOOKUP(A133,'Tiempos borrador'!A133:O438,5,FALSE)</f>
        <v>Ranurado</v>
      </c>
      <c r="F133" s="148" t="str">
        <f>'Tiempos borrador'!O133</f>
        <v>sin terminar</v>
      </c>
      <c r="G133" s="178">
        <f>'Tiempos borrador'!L133+'Tiempos borrador'!K133</f>
        <v>10</v>
      </c>
      <c r="H133" s="148">
        <f>IF("terminado"=F133,(G133*'Tiempos borrador'!$D$4)+H132,H132)</f>
        <v>2027</v>
      </c>
    </row>
    <row r="134" spans="1:8" ht="30.75" thickBot="1">
      <c r="A134" s="162" t="s">
        <v>537</v>
      </c>
      <c r="B134" s="266" t="str">
        <f>VLOOKUP(A134,'Tiempos borrador'!A134:O439,3,FALSE)</f>
        <v>Mascara regulacion</v>
      </c>
      <c r="C134" s="266"/>
      <c r="D134" s="266"/>
      <c r="E134" s="148" t="str">
        <f>VLOOKUP(A134,'Tiempos borrador'!A134:O439,5,FALSE)</f>
        <v>Pulido de bordes</v>
      </c>
      <c r="F134" s="148" t="str">
        <f>'Tiempos borrador'!O134</f>
        <v>sin terminar</v>
      </c>
      <c r="G134" s="178">
        <f>'Tiempos borrador'!L134+'Tiempos borrador'!K134</f>
        <v>5</v>
      </c>
      <c r="H134" s="148">
        <f>IF("terminado"=F134,(G134*'Tiempos borrador'!$D$4)+H133,H133)</f>
        <v>2027</v>
      </c>
    </row>
    <row r="135" spans="1:8" ht="30.75" thickBot="1">
      <c r="A135" s="165" t="s">
        <v>538</v>
      </c>
      <c r="B135" s="266" t="str">
        <f>VLOOKUP(A135,'Tiempos borrador'!A135:O440,3,FALSE)</f>
        <v>Mascara regulacion</v>
      </c>
      <c r="C135" s="266"/>
      <c r="D135" s="266"/>
      <c r="E135" s="148" t="str">
        <f>VLOOKUP(A135,'Tiempos borrador'!A135:O440,5,FALSE)</f>
        <v>pegado</v>
      </c>
      <c r="F135" s="148" t="str">
        <f>'Tiempos borrador'!O135</f>
        <v>sin terminar</v>
      </c>
      <c r="G135" s="178">
        <f>'Tiempos borrador'!L135+'Tiempos borrador'!K135</f>
        <v>10</v>
      </c>
      <c r="H135" s="148">
        <f>IF("terminado"=F135,(G135*'Tiempos borrador'!$D$4)+H134,H134)</f>
        <v>2027</v>
      </c>
    </row>
    <row r="136" spans="1:8" ht="30.75" thickBot="1">
      <c r="A136" s="162" t="s">
        <v>539</v>
      </c>
      <c r="B136" s="266" t="str">
        <f>VLOOKUP(A136,'Tiempos borrador'!A136:O441,3,FALSE)</f>
        <v>acero inox laterales</v>
      </c>
      <c r="C136" s="266"/>
      <c r="D136" s="266"/>
      <c r="E136" s="148" t="str">
        <f>VLOOKUP(A136,'Tiempos borrador'!A136:O441,5,FALSE)</f>
        <v xml:space="preserve">marcar ycortar </v>
      </c>
      <c r="F136" s="148" t="str">
        <f>'Tiempos borrador'!O136</f>
        <v>sin terminar</v>
      </c>
      <c r="G136" s="178">
        <f>'Tiempos borrador'!L136+'Tiempos borrador'!K136</f>
        <v>60</v>
      </c>
      <c r="H136" s="148">
        <f>IF("terminado"=F136,(G136*'Tiempos borrador'!$D$4)+H135,H135)</f>
        <v>2027</v>
      </c>
    </row>
    <row r="137" spans="1:8" ht="30.75" thickBot="1">
      <c r="A137" s="165" t="s">
        <v>540</v>
      </c>
      <c r="B137" s="266" t="str">
        <f>VLOOKUP(A137,'Tiempos borrador'!A137:O442,3,FALSE)</f>
        <v>acero inox laterales</v>
      </c>
      <c r="C137" s="266"/>
      <c r="D137" s="266"/>
      <c r="E137" s="148" t="str">
        <f>VLOOKUP(A137,'Tiempos borrador'!A137:O442,5,FALSE)</f>
        <v>Marcado Agujereado</v>
      </c>
      <c r="F137" s="148" t="str">
        <f>'Tiempos borrador'!O137</f>
        <v>sin terminar</v>
      </c>
      <c r="G137" s="178">
        <f>'Tiempos borrador'!L137+'Tiempos borrador'!K137</f>
        <v>30</v>
      </c>
      <c r="H137" s="148">
        <f>IF("terminado"=F137,(G137*'Tiempos borrador'!$D$4)+H136,H136)</f>
        <v>2027</v>
      </c>
    </row>
    <row r="138" spans="1:8" ht="30.75" thickBot="1">
      <c r="A138" s="162" t="s">
        <v>628</v>
      </c>
      <c r="B138" s="266" t="str">
        <f>VLOOKUP(A138,'Tiempos borrador'!A138:O443,3,FALSE)</f>
        <v>acero inox laterales</v>
      </c>
      <c r="C138" s="266"/>
      <c r="D138" s="266"/>
      <c r="E138" s="148" t="str">
        <f>VLOOKUP(A138,'Tiempos borrador'!A138:O443,5,FALSE)</f>
        <v>amolado de cantos</v>
      </c>
      <c r="F138" s="148" t="str">
        <f>'Tiempos borrador'!O138</f>
        <v>sin terminar</v>
      </c>
      <c r="G138" s="178">
        <f>'Tiempos borrador'!L138+'Tiempos borrador'!K138</f>
        <v>10</v>
      </c>
      <c r="H138" s="148">
        <f>IF("terminado"=F138,(G138*'Tiempos borrador'!$D$4)+H137,H137)</f>
        <v>2027</v>
      </c>
    </row>
    <row r="139" spans="1:8" ht="30.75" thickBot="1">
      <c r="A139" s="165" t="s">
        <v>629</v>
      </c>
      <c r="B139" s="266" t="str">
        <f>VLOOKUP(A139,'Tiempos borrador'!A139:O444,3,FALSE)</f>
        <v>acero inox laterales</v>
      </c>
      <c r="C139" s="266"/>
      <c r="D139" s="266"/>
      <c r="E139" s="148" t="str">
        <f>VLOOKUP(A139,'Tiempos borrador'!A139:O444,5,FALSE)</f>
        <v>Pegar cantos</v>
      </c>
      <c r="F139" s="148" t="str">
        <f>'Tiempos borrador'!O139</f>
        <v>sin terminar</v>
      </c>
      <c r="G139" s="178">
        <f>'Tiempos borrador'!L139+'Tiempos borrador'!K139</f>
        <v>20</v>
      </c>
      <c r="H139" s="148">
        <f>IF("terminado"=F139,(G139*'Tiempos borrador'!$D$4)+H138,H138)</f>
        <v>2027</v>
      </c>
    </row>
    <row r="140" spans="1:8" ht="30.75" thickBot="1">
      <c r="A140" s="162" t="s">
        <v>630</v>
      </c>
      <c r="B140" s="266" t="str">
        <f>VLOOKUP(A140,'Tiempos borrador'!A140:O445,3,FALSE)</f>
        <v>acero inox superior</v>
      </c>
      <c r="C140" s="266"/>
      <c r="D140" s="266"/>
      <c r="E140" s="148" t="str">
        <f>VLOOKUP(A140,'Tiempos borrador'!A140:O445,5,FALSE)</f>
        <v xml:space="preserve">marcar y cortar </v>
      </c>
      <c r="F140" s="148" t="str">
        <f>'Tiempos borrador'!O140</f>
        <v>sin terminar</v>
      </c>
      <c r="G140" s="178">
        <f>'Tiempos borrador'!L140+'Tiempos borrador'!K140</f>
        <v>40</v>
      </c>
      <c r="H140" s="148">
        <f>IF("terminado"=F140,(G140*'Tiempos borrador'!$D$4)+H139,H139)</f>
        <v>2027</v>
      </c>
    </row>
    <row r="141" spans="1:8" ht="30.75" thickBot="1">
      <c r="A141" s="165" t="s">
        <v>631</v>
      </c>
      <c r="B141" s="266" t="str">
        <f>VLOOKUP(A141,'Tiempos borrador'!A141:O446,3,FALSE)</f>
        <v>acero inox superior</v>
      </c>
      <c r="C141" s="266"/>
      <c r="D141" s="266"/>
      <c r="E141" s="148" t="str">
        <f>VLOOKUP(A141,'Tiempos borrador'!A141:O446,5,FALSE)</f>
        <v>Marcado plegado</v>
      </c>
      <c r="F141" s="148" t="str">
        <f>'Tiempos borrador'!O141</f>
        <v>sin terminar</v>
      </c>
      <c r="G141" s="178">
        <f>'Tiempos borrador'!L141+'Tiempos borrador'!K141</f>
        <v>30</v>
      </c>
      <c r="H141" s="148">
        <f>IF("terminado"=F141,(G141*'Tiempos borrador'!$D$4)+H140,H140)</f>
        <v>2027</v>
      </c>
    </row>
    <row r="142" spans="1:8" ht="30.75" thickBot="1">
      <c r="A142" s="162" t="s">
        <v>632</v>
      </c>
      <c r="B142" s="266" t="str">
        <f>VLOOKUP(A142,'Tiempos borrador'!A142:O447,3,FALSE)</f>
        <v>acero inox superior</v>
      </c>
      <c r="C142" s="266"/>
      <c r="D142" s="266"/>
      <c r="E142" s="148" t="str">
        <f>VLOOKUP(A142,'Tiempos borrador'!A142:O447,5,FALSE)</f>
        <v>amolado de cantos</v>
      </c>
      <c r="F142" s="148" t="str">
        <f>'Tiempos borrador'!O142</f>
        <v>sin terminar</v>
      </c>
      <c r="G142" s="178">
        <f>'Tiempos borrador'!L142+'Tiempos borrador'!K142</f>
        <v>10</v>
      </c>
      <c r="H142" s="148">
        <f>IF("terminado"=F142,(G142*'Tiempos borrador'!$D$4)+H141,H141)</f>
        <v>2027</v>
      </c>
    </row>
    <row r="143" spans="1:8" ht="30.75" thickBot="1">
      <c r="A143" s="165" t="s">
        <v>633</v>
      </c>
      <c r="B143" s="266" t="str">
        <f>VLOOKUP(A143,'Tiempos borrador'!A143:O448,3,FALSE)</f>
        <v>acero inox superior</v>
      </c>
      <c r="C143" s="266"/>
      <c r="D143" s="266"/>
      <c r="E143" s="148" t="str">
        <f>VLOOKUP(A143,'Tiempos borrador'!A143:O448,5,FALSE)</f>
        <v>Pegar cantos</v>
      </c>
      <c r="F143" s="148" t="str">
        <f>'Tiempos borrador'!O143</f>
        <v>sin terminar</v>
      </c>
      <c r="G143" s="178">
        <f>'Tiempos borrador'!L143+'Tiempos borrador'!K143</f>
        <v>20</v>
      </c>
      <c r="H143" s="148">
        <f>IF("terminado"=F143,(G143*'Tiempos borrador'!$D$4)+H142,H142)</f>
        <v>2027</v>
      </c>
    </row>
    <row r="144" spans="1:8" ht="30.75" thickBot="1">
      <c r="A144" s="162" t="s">
        <v>634</v>
      </c>
      <c r="B144" s="266" t="str">
        <f>VLOOKUP(A144,'Tiempos borrador'!A144:O449,3,FALSE)</f>
        <v>acero inox superior</v>
      </c>
      <c r="C144" s="266"/>
      <c r="D144" s="266"/>
      <c r="E144" s="148" t="str">
        <f>VLOOKUP(A144,'Tiempos borrador'!A144:O449,5,FALSE)</f>
        <v>armado</v>
      </c>
      <c r="F144" s="148" t="str">
        <f>'Tiempos borrador'!O144</f>
        <v>sin terminar</v>
      </c>
      <c r="G144" s="178">
        <f>'Tiempos borrador'!L144+'Tiempos borrador'!K144</f>
        <v>10</v>
      </c>
      <c r="H144" s="148">
        <f>IF("terminado"=F144,(G144*'Tiempos borrador'!$D$4)+H143,H143)</f>
        <v>2027</v>
      </c>
    </row>
    <row r="145" spans="1:8" ht="30.75" thickBot="1">
      <c r="A145" s="165" t="s">
        <v>635</v>
      </c>
      <c r="B145" s="266" t="str">
        <f>VLOOKUP(A145,'Tiempos borrador'!A145:O450,3,FALSE)</f>
        <v>tapas laterales + bandejas</v>
      </c>
      <c r="C145" s="266"/>
      <c r="D145" s="266"/>
      <c r="E145" s="148" t="str">
        <f>VLOOKUP(A145,'Tiempos borrador'!A145:O450,5,FALSE)</f>
        <v>Masillado y pintado</v>
      </c>
      <c r="F145" s="148" t="str">
        <f>'Tiempos borrador'!O145</f>
        <v>sin terminar</v>
      </c>
      <c r="G145" s="178">
        <f>'Tiempos borrador'!L145+'Tiempos borrador'!K145</f>
        <v>100</v>
      </c>
      <c r="H145" s="148">
        <f>IF("terminado"=F145,(G145*'Tiempos borrador'!$D$4)+H144,H144)</f>
        <v>2027</v>
      </c>
    </row>
    <row r="146" spans="1:8" ht="15.75" thickBot="1">
      <c r="A146" s="162" t="s">
        <v>636</v>
      </c>
      <c r="B146" s="266" t="str">
        <f>VLOOKUP(A146,'Tiempos borrador'!A146:O451,3,FALSE)</f>
        <v>Fleje para resorte</v>
      </c>
      <c r="C146" s="266"/>
      <c r="D146" s="266"/>
      <c r="E146" s="148" t="str">
        <f>VLOOKUP(A146,'Tiempos borrador'!A146:O451,5,FALSE)</f>
        <v>Corte</v>
      </c>
      <c r="F146" s="148" t="str">
        <f>'Tiempos borrador'!O146</f>
        <v>terminado</v>
      </c>
      <c r="G146" s="178">
        <f>'Tiempos borrador'!L146+'Tiempos borrador'!K146</f>
        <v>0</v>
      </c>
      <c r="H146" s="148">
        <f>IF("terminado"=F146,(G146*'Tiempos borrador'!$D$4)+H145,H145)</f>
        <v>2027</v>
      </c>
    </row>
    <row r="147" spans="1:8" ht="30.75" thickBot="1">
      <c r="A147" s="165" t="s">
        <v>637</v>
      </c>
      <c r="B147" s="266" t="str">
        <f>VLOOKUP(A147,'Tiempos borrador'!A147:O452,3,FALSE)</f>
        <v>Fleje para resorte</v>
      </c>
      <c r="C147" s="266"/>
      <c r="D147" s="266"/>
      <c r="E147" s="148" t="str">
        <f>VLOOKUP(A147,'Tiempos borrador'!A147:O452,5,FALSE)</f>
        <v>Limpieza y doblado</v>
      </c>
      <c r="F147" s="148" t="str">
        <f>'Tiempos borrador'!O147</f>
        <v>terminado</v>
      </c>
      <c r="G147" s="178">
        <f>'Tiempos borrador'!L147+'Tiempos borrador'!K147</f>
        <v>25</v>
      </c>
      <c r="H147" s="148">
        <f>IF("terminado"=F147,(G147*'Tiempos borrador'!$D$4)+H146,H146)</f>
        <v>2127</v>
      </c>
    </row>
    <row r="148" spans="1:8" ht="30.75" thickBot="1">
      <c r="A148" s="162" t="s">
        <v>638</v>
      </c>
      <c r="B148" s="266" t="str">
        <f>VLOOKUP(A148,'Tiempos borrador'!A148:O453,3,FALSE)</f>
        <v>Resortes</v>
      </c>
      <c r="C148" s="266"/>
      <c r="D148" s="266"/>
      <c r="E148" s="148" t="str">
        <f>VLOOKUP(A148,'Tiempos borrador'!A148:O453,5,FALSE)</f>
        <v>Corte y orejas</v>
      </c>
      <c r="F148" s="148" t="str">
        <f>'Tiempos borrador'!O148</f>
        <v>sin terminar</v>
      </c>
      <c r="G148" s="178">
        <f>'Tiempos borrador'!L148+'Tiempos borrador'!K148</f>
        <v>0</v>
      </c>
      <c r="H148" s="148">
        <f>IF("terminado"=F148,(G148*'Tiempos borrador'!$D$4)+H147,H147)</f>
        <v>2127</v>
      </c>
    </row>
    <row r="149" spans="1:8" ht="45.75" thickBot="1">
      <c r="A149" s="165" t="s">
        <v>639</v>
      </c>
      <c r="B149" s="266" t="str">
        <f>VLOOKUP(A149,'Tiempos borrador'!A149:O454,3,FALSE)</f>
        <v xml:space="preserve">Corte </v>
      </c>
      <c r="C149" s="266"/>
      <c r="D149" s="266"/>
      <c r="E149" s="148" t="str">
        <f>VLOOKUP(A149,'Tiempos borrador'!A149:O454,5,FALSE)</f>
        <v>Corte de ambos paños</v>
      </c>
      <c r="F149" s="148" t="str">
        <f>'Tiempos borrador'!O149</f>
        <v>sin terminar</v>
      </c>
      <c r="G149" s="178">
        <f>'Tiempos borrador'!L149+'Tiempos borrador'!K149</f>
        <v>25</v>
      </c>
      <c r="H149" s="148">
        <f>IF("terminado"=F149,(G149*'Tiempos borrador'!$D$4)+H148,H148)</f>
        <v>2127</v>
      </c>
    </row>
    <row r="150" spans="1:8" ht="30.75" thickBot="1">
      <c r="A150" s="162" t="s">
        <v>640</v>
      </c>
      <c r="B150" s="266">
        <f>VLOOKUP(A150,'Tiempos borrador'!A150:O455,3,FALSE)</f>
        <v>0</v>
      </c>
      <c r="C150" s="266"/>
      <c r="D150" s="266"/>
      <c r="E150" s="148">
        <f>VLOOKUP(A150,'Tiempos borrador'!A150:O455,5,FALSE)</f>
        <v>0</v>
      </c>
      <c r="F150" s="148" t="str">
        <f>'Tiempos borrador'!O150</f>
        <v>sin terminar</v>
      </c>
      <c r="G150" s="178">
        <f>'Tiempos borrador'!L150+'Tiempos borrador'!K150</f>
        <v>0</v>
      </c>
      <c r="H150" s="148">
        <f>IF("terminado"=F150,(G150*'Tiempos borrador'!$D$4)+H149,H149)</f>
        <v>2127</v>
      </c>
    </row>
    <row r="151" spans="1:8" ht="30.75" thickBot="1">
      <c r="A151" s="165" t="s">
        <v>641</v>
      </c>
      <c r="B151" s="266" t="str">
        <f>VLOOKUP(A151,'Tiempos borrador'!A151:O456,3,FALSE)</f>
        <v>Cajas rodamientos en laterales</v>
      </c>
      <c r="C151" s="266"/>
      <c r="D151" s="266"/>
      <c r="E151" s="148" t="str">
        <f>VLOOKUP(A151,'Tiempos borrador'!A151:O456,5,FALSE)</f>
        <v>Armado</v>
      </c>
      <c r="F151" s="148" t="str">
        <f>'Tiempos borrador'!O151</f>
        <v>sin terminar</v>
      </c>
      <c r="G151" s="178">
        <f>'Tiempos borrador'!L151+'Tiempos borrador'!K151</f>
        <v>4</v>
      </c>
      <c r="H151" s="148">
        <f>IF("terminado"=F151,(G151*'Tiempos borrador'!$D$4)+H150,H150)</f>
        <v>2127</v>
      </c>
    </row>
    <row r="152" spans="1:8" ht="30.75" thickBot="1">
      <c r="A152" s="162" t="s">
        <v>642</v>
      </c>
      <c r="B152" s="266" t="str">
        <f>VLOOKUP(A152,'Tiempos borrador'!A152:O457,3,FALSE)</f>
        <v>Rolos+ paño</v>
      </c>
      <c r="C152" s="266"/>
      <c r="D152" s="266"/>
      <c r="E152" s="148" t="str">
        <f>VLOOKUP(A152,'Tiempos borrador'!A152:O457,5,FALSE)</f>
        <v>Armado</v>
      </c>
      <c r="F152" s="148" t="str">
        <f>'Tiempos borrador'!O152</f>
        <v>sin terminar</v>
      </c>
      <c r="G152" s="178">
        <f>'Tiempos borrador'!L152+'Tiempos borrador'!K152</f>
        <v>3</v>
      </c>
      <c r="H152" s="148">
        <f>IF("terminado"=F152,(G152*'Tiempos borrador'!$D$4)+H151,H151)</f>
        <v>2127</v>
      </c>
    </row>
    <row r="153" spans="1:8" ht="30.75" thickBot="1">
      <c r="A153" s="165" t="s">
        <v>643</v>
      </c>
      <c r="B153" s="266" t="str">
        <f>VLOOKUP(A153,'Tiempos borrador'!A154:O458,3,FALSE)</f>
        <v>Cajas bujes</v>
      </c>
      <c r="C153" s="266"/>
      <c r="D153" s="266"/>
      <c r="E153" s="148" t="str">
        <f>VLOOKUP(A153,'Tiempos borrador'!A154:O458,5,FALSE)</f>
        <v>Armado</v>
      </c>
      <c r="F153" s="148" t="str">
        <f>'Tiempos borrador'!O154</f>
        <v>sin terminar</v>
      </c>
      <c r="G153" s="178">
        <f>'Tiempos borrador'!L154+'Tiempos borrador'!K154</f>
        <v>3</v>
      </c>
      <c r="H153" s="148">
        <f>IF("terminado"=F153,(G153*'Tiempos borrador'!$D$4)+H152,H152)</f>
        <v>2127</v>
      </c>
    </row>
    <row r="154" spans="1:8" ht="30.75" thickBot="1">
      <c r="A154" s="162" t="s">
        <v>644</v>
      </c>
      <c r="B154" s="266" t="str">
        <f>VLOOKUP(A154,'Tiempos borrador'!A155:O459,3,FALSE)</f>
        <v>Levas de aluminio</v>
      </c>
      <c r="C154" s="266"/>
      <c r="D154" s="266"/>
      <c r="E154" s="148" t="str">
        <f>VLOOKUP(A154,'Tiempos borrador'!A155:O459,5,FALSE)</f>
        <v>Armado</v>
      </c>
      <c r="F154" s="148" t="str">
        <f>'Tiempos borrador'!O155</f>
        <v>sin terminar</v>
      </c>
      <c r="G154" s="178">
        <f>'Tiempos borrador'!L155+'Tiempos borrador'!K155</f>
        <v>6</v>
      </c>
      <c r="H154" s="148">
        <f>IF("terminado"=F154,(G154*'Tiempos borrador'!$D$4)+H153,H153)</f>
        <v>2127</v>
      </c>
    </row>
    <row r="155" spans="1:8" ht="30.75" thickBot="1">
      <c r="A155" s="165" t="s">
        <v>645</v>
      </c>
      <c r="B155" s="266" t="str">
        <f>VLOOKUP(A155,'Tiempos borrador'!A156:O460,3,FALSE)</f>
        <v>Eje levas de aluminio</v>
      </c>
      <c r="C155" s="266"/>
      <c r="D155" s="266"/>
      <c r="E155" s="148" t="str">
        <f>VLOOKUP(A155,'Tiempos borrador'!A156:O460,5,FALSE)</f>
        <v>armado</v>
      </c>
      <c r="F155" s="148" t="str">
        <f>'Tiempos borrador'!O156</f>
        <v>sin terminar</v>
      </c>
      <c r="G155" s="178">
        <f>'Tiempos borrador'!L156+'Tiempos borrador'!K156</f>
        <v>3</v>
      </c>
      <c r="H155" s="148">
        <f>IF("terminado"=F155,(G155*'Tiempos borrador'!$D$4)+H154,H154)</f>
        <v>2127</v>
      </c>
    </row>
    <row r="156" spans="1:8" ht="30.75" thickBot="1">
      <c r="A156" s="162" t="s">
        <v>646</v>
      </c>
      <c r="B156" s="266" t="str">
        <f>VLOOKUP(A156,'Tiempos borrador'!A157:O461,3,FALSE)</f>
        <v xml:space="preserve">Rasqueta </v>
      </c>
      <c r="C156" s="266"/>
      <c r="D156" s="266"/>
      <c r="E156" s="148" t="str">
        <f>VLOOKUP(A156,'Tiempos borrador'!A157:O461,5,FALSE)</f>
        <v>armado</v>
      </c>
      <c r="F156" s="148" t="str">
        <f>'Tiempos borrador'!O157</f>
        <v>sin terminar</v>
      </c>
      <c r="G156" s="178">
        <f>'Tiempos borrador'!L157+'Tiempos borrador'!K157</f>
        <v>6</v>
      </c>
      <c r="H156" s="148">
        <f>IF("terminado"=F156,(G156*'Tiempos borrador'!$D$4)+H155,H155)</f>
        <v>2127</v>
      </c>
    </row>
    <row r="157" spans="1:8" ht="30.75" thickBot="1">
      <c r="A157" s="165" t="s">
        <v>647</v>
      </c>
      <c r="B157" s="266">
        <f>VLOOKUP(A157,'Tiempos borrador'!A158:O462,3,FALSE)</f>
        <v>0</v>
      </c>
      <c r="C157" s="266"/>
      <c r="D157" s="266"/>
      <c r="E157" s="148">
        <f>VLOOKUP(A157,'Tiempos borrador'!A158:O462,5,FALSE)</f>
        <v>0</v>
      </c>
      <c r="F157" s="148" t="str">
        <f>'Tiempos borrador'!O158</f>
        <v>sin terminar</v>
      </c>
      <c r="G157" s="178">
        <f>'Tiempos borrador'!L158+'Tiempos borrador'!K158</f>
        <v>0</v>
      </c>
      <c r="H157" s="148">
        <f>IF("terminado"=F157,(G157*'Tiempos borrador'!$D$4)+H156,H156)</f>
        <v>2127</v>
      </c>
    </row>
    <row r="158" spans="1:8" ht="30.75" thickBot="1">
      <c r="A158" s="162" t="s">
        <v>648</v>
      </c>
      <c r="B158" s="266">
        <f>VLOOKUP(A158,'Tiempos borrador'!A159:O463,3,FALSE)</f>
        <v>0</v>
      </c>
      <c r="C158" s="266"/>
      <c r="D158" s="266"/>
      <c r="E158" s="148">
        <f>VLOOKUP(A158,'Tiempos borrador'!A159:O463,5,FALSE)</f>
        <v>0</v>
      </c>
      <c r="F158" s="148" t="str">
        <f>'Tiempos borrador'!O159</f>
        <v>sin terminar</v>
      </c>
      <c r="G158" s="178">
        <f>'Tiempos borrador'!L159+'Tiempos borrador'!K159</f>
        <v>0</v>
      </c>
      <c r="H158" s="148">
        <f>IF("terminado"=F158,(G158*'Tiempos borrador'!$D$4)+H157,H157)</f>
        <v>2127</v>
      </c>
    </row>
    <row r="159" spans="1:8" ht="30.75" thickBot="1">
      <c r="A159" s="165" t="s">
        <v>649</v>
      </c>
      <c r="B159" s="266">
        <f>VLOOKUP(A159,'Tiempos borrador'!A160:O464,3,FALSE)</f>
        <v>0</v>
      </c>
      <c r="C159" s="266"/>
      <c r="D159" s="266"/>
      <c r="E159" s="148">
        <f>VLOOKUP(A159,'Tiempos borrador'!A160:O464,5,FALSE)</f>
        <v>0</v>
      </c>
      <c r="F159" s="148" t="str">
        <f>'Tiempos borrador'!O160</f>
        <v>sin terminar</v>
      </c>
      <c r="G159" s="178">
        <f>'Tiempos borrador'!L160+'Tiempos borrador'!K160</f>
        <v>0</v>
      </c>
      <c r="H159" s="148">
        <f>IF("terminado"=F159,(G159*'Tiempos borrador'!$D$4)+H158,H158)</f>
        <v>2127</v>
      </c>
    </row>
    <row r="160" spans="1:8" ht="30.75" thickBot="1">
      <c r="A160" s="162" t="s">
        <v>650</v>
      </c>
      <c r="B160" s="266">
        <f>VLOOKUP(A160,'Tiempos borrador'!A161:O465,3,FALSE)</f>
        <v>0</v>
      </c>
      <c r="C160" s="266"/>
      <c r="D160" s="266"/>
      <c r="E160" s="148">
        <f>VLOOKUP(A160,'Tiempos borrador'!A161:O465,5,FALSE)</f>
        <v>0</v>
      </c>
      <c r="F160" s="148" t="str">
        <f>'Tiempos borrador'!O161</f>
        <v>sin terminar</v>
      </c>
      <c r="G160" s="178">
        <f>'Tiempos borrador'!L161+'Tiempos borrador'!K161</f>
        <v>0</v>
      </c>
      <c r="H160" s="148">
        <f>IF("terminado"=F160,(G160*'Tiempos borrador'!$D$4)+H159,H159)</f>
        <v>2127</v>
      </c>
    </row>
    <row r="161" spans="1:8" ht="30.75" thickBot="1">
      <c r="A161" s="165" t="s">
        <v>651</v>
      </c>
      <c r="B161" s="266">
        <f>VLOOKUP(A161,'Tiempos borrador'!A162:O466,3,FALSE)</f>
        <v>0</v>
      </c>
      <c r="C161" s="266"/>
      <c r="D161" s="266"/>
      <c r="E161" s="148">
        <f>VLOOKUP(A161,'Tiempos borrador'!A162:O466,5,FALSE)</f>
        <v>0</v>
      </c>
      <c r="F161" s="148" t="str">
        <f>'Tiempos borrador'!O162</f>
        <v>sin terminar</v>
      </c>
      <c r="G161" s="178">
        <f>'Tiempos borrador'!L162+'Tiempos borrador'!K162</f>
        <v>0</v>
      </c>
      <c r="H161" s="148">
        <f>IF("terminado"=F161,(G161*'Tiempos borrador'!$D$4)+H160,H160)</f>
        <v>2127</v>
      </c>
    </row>
    <row r="162" spans="1:8" ht="30.75" thickBot="1">
      <c r="A162" s="162" t="s">
        <v>652</v>
      </c>
      <c r="B162" s="266">
        <f>VLOOKUP(A162,'Tiempos borrador'!A163:O467,3,FALSE)</f>
        <v>0</v>
      </c>
      <c r="C162" s="266"/>
      <c r="D162" s="266"/>
      <c r="E162" s="148">
        <f>VLOOKUP(A162,'Tiempos borrador'!A163:O467,5,FALSE)</f>
        <v>0</v>
      </c>
      <c r="F162" s="148" t="str">
        <f>'Tiempos borrador'!O163</f>
        <v>sin terminar</v>
      </c>
      <c r="G162" s="178">
        <f>'Tiempos borrador'!L163+'Tiempos borrador'!K163</f>
        <v>0</v>
      </c>
      <c r="H162" s="148">
        <f>IF("terminado"=F162,(G162*'Tiempos borrador'!$D$4)+H161,H161)</f>
        <v>2127</v>
      </c>
    </row>
    <row r="163" spans="1:8" ht="30.75" thickBot="1">
      <c r="A163" s="165" t="s">
        <v>653</v>
      </c>
      <c r="B163" s="266">
        <f>VLOOKUP(A163,'Tiempos borrador'!A164:O468,3,FALSE)</f>
        <v>0</v>
      </c>
      <c r="C163" s="266"/>
      <c r="D163" s="266"/>
      <c r="E163" s="148">
        <f>VLOOKUP(A163,'Tiempos borrador'!A164:O468,5,FALSE)</f>
        <v>0</v>
      </c>
      <c r="F163" s="148" t="str">
        <f>'Tiempos borrador'!O164</f>
        <v>sin terminar</v>
      </c>
      <c r="G163" s="178">
        <f>'Tiempos borrador'!L164+'Tiempos borrador'!K164</f>
        <v>0</v>
      </c>
      <c r="H163" s="148">
        <f>IF("terminado"=F163,(G163*'Tiempos borrador'!$D$4)+H162,H162)</f>
        <v>2127</v>
      </c>
    </row>
    <row r="164" spans="1:8" ht="30.75" thickBot="1">
      <c r="A164" s="162" t="s">
        <v>654</v>
      </c>
      <c r="B164" s="266">
        <f>VLOOKUP(A164,'Tiempos borrador'!A165:O469,3,FALSE)</f>
        <v>0</v>
      </c>
      <c r="C164" s="266"/>
      <c r="D164" s="266"/>
      <c r="E164" s="148">
        <f>VLOOKUP(A164,'Tiempos borrador'!A165:O469,5,FALSE)</f>
        <v>0</v>
      </c>
      <c r="F164" s="148" t="str">
        <f>'Tiempos borrador'!O165</f>
        <v>sin terminar</v>
      </c>
      <c r="G164" s="178">
        <f>'Tiempos borrador'!L165+'Tiempos borrador'!K165</f>
        <v>0</v>
      </c>
      <c r="H164" s="148">
        <f>IF("terminado"=F164,(G164*'Tiempos borrador'!$D$4)+H163,H163)</f>
        <v>2127</v>
      </c>
    </row>
    <row r="165" spans="1:8" ht="30.75" thickBot="1">
      <c r="A165" s="165" t="s">
        <v>655</v>
      </c>
      <c r="B165" s="266">
        <f>VLOOKUP(A165,'Tiempos borrador'!A166:O470,3,FALSE)</f>
        <v>0</v>
      </c>
      <c r="C165" s="266"/>
      <c r="D165" s="266"/>
      <c r="E165" s="148">
        <f>VLOOKUP(A165,'Tiempos borrador'!A166:O470,5,FALSE)</f>
        <v>0</v>
      </c>
      <c r="F165" s="148" t="str">
        <f>'Tiempos borrador'!O166</f>
        <v>sin terminar</v>
      </c>
      <c r="G165" s="178">
        <f>'Tiempos borrador'!L166+'Tiempos borrador'!K166</f>
        <v>0</v>
      </c>
      <c r="H165" s="148">
        <f>IF("terminado"=F165,(G165*'Tiempos borrador'!$D$4)+H164,H164)</f>
        <v>2127</v>
      </c>
    </row>
    <row r="166" spans="1:8" ht="30.75" thickBot="1">
      <c r="A166" s="162" t="s">
        <v>656</v>
      </c>
      <c r="B166" s="266">
        <f>VLOOKUP(A166,'Tiempos borrador'!A167:O471,3,FALSE)</f>
        <v>0</v>
      </c>
      <c r="C166" s="266"/>
      <c r="D166" s="266"/>
      <c r="E166" s="148">
        <f>VLOOKUP(A166,'Tiempos borrador'!A167:O471,5,FALSE)</f>
        <v>0</v>
      </c>
      <c r="F166" s="148" t="str">
        <f>'Tiempos borrador'!O167</f>
        <v>sin terminar</v>
      </c>
      <c r="G166" s="178">
        <f>'Tiempos borrador'!L167+'Tiempos borrador'!K167</f>
        <v>0</v>
      </c>
      <c r="H166" s="148">
        <f>IF("terminado"=F166,(G166*'Tiempos borrador'!$D$4)+H165,H165)</f>
        <v>2127</v>
      </c>
    </row>
    <row r="167" spans="1:8" ht="30.75" thickBot="1">
      <c r="A167" s="165" t="s">
        <v>657</v>
      </c>
      <c r="B167" s="266">
        <f>VLOOKUP(A167,'Tiempos borrador'!A168:O472,3,FALSE)</f>
        <v>0</v>
      </c>
      <c r="C167" s="266"/>
      <c r="D167" s="266"/>
      <c r="E167" s="148">
        <f>VLOOKUP(A167,'Tiempos borrador'!A168:O472,5,FALSE)</f>
        <v>0</v>
      </c>
      <c r="F167" s="148" t="str">
        <f>'Tiempos borrador'!O168</f>
        <v>sin terminar</v>
      </c>
      <c r="G167" s="178">
        <f>'Tiempos borrador'!L168+'Tiempos borrador'!K168</f>
        <v>0</v>
      </c>
      <c r="H167" s="148">
        <f>IF("terminado"=F167,(G167*'Tiempos borrador'!$D$4)+H166,H166)</f>
        <v>2127</v>
      </c>
    </row>
    <row r="168" spans="1:8" ht="30.75" thickBot="1">
      <c r="A168" s="162" t="s">
        <v>658</v>
      </c>
      <c r="B168" s="266">
        <f>VLOOKUP(A168,'Tiempos borrador'!A169:O473,3,FALSE)</f>
        <v>0</v>
      </c>
      <c r="C168" s="266"/>
      <c r="D168" s="266"/>
      <c r="E168" s="148">
        <f>VLOOKUP(A168,'Tiempos borrador'!A169:O473,5,FALSE)</f>
        <v>0</v>
      </c>
      <c r="F168" s="148" t="str">
        <f>'Tiempos borrador'!O169</f>
        <v>sin terminar</v>
      </c>
      <c r="G168" s="178">
        <f>'Tiempos borrador'!L169+'Tiempos borrador'!K169</f>
        <v>0</v>
      </c>
      <c r="H168" s="148">
        <f>IF("terminado"=F168,(G168*'Tiempos borrador'!$D$4)+H167,H167)</f>
        <v>2127</v>
      </c>
    </row>
    <row r="169" spans="1:8" ht="30.75" thickBot="1">
      <c r="A169" s="165" t="s">
        <v>659</v>
      </c>
      <c r="B169" s="266">
        <f>VLOOKUP(A169,'Tiempos borrador'!A170:O474,3,FALSE)</f>
        <v>0</v>
      </c>
      <c r="C169" s="266"/>
      <c r="D169" s="266"/>
      <c r="E169" s="148">
        <f>VLOOKUP(A169,'Tiempos borrador'!A170:O474,5,FALSE)</f>
        <v>0</v>
      </c>
      <c r="F169" s="148" t="str">
        <f>'Tiempos borrador'!O170</f>
        <v>sin terminar</v>
      </c>
      <c r="G169" s="178">
        <f>'Tiempos borrador'!L170+'Tiempos borrador'!K170</f>
        <v>0</v>
      </c>
      <c r="H169" s="148">
        <f>IF("terminado"=F169,(G169*'Tiempos borrador'!$D$4)+H168,H168)</f>
        <v>2127</v>
      </c>
    </row>
    <row r="170" spans="1:8" ht="30.75" thickBot="1">
      <c r="A170" s="162" t="s">
        <v>660</v>
      </c>
      <c r="B170" s="266">
        <f>VLOOKUP(A170,'Tiempos borrador'!A171:O475,3,FALSE)</f>
        <v>0</v>
      </c>
      <c r="C170" s="266"/>
      <c r="D170" s="266"/>
      <c r="E170" s="148">
        <f>VLOOKUP(A170,'Tiempos borrador'!A171:O475,5,FALSE)</f>
        <v>0</v>
      </c>
      <c r="F170" s="148" t="str">
        <f>'Tiempos borrador'!O171</f>
        <v>sin terminar</v>
      </c>
      <c r="G170" s="178">
        <f>'Tiempos borrador'!L171+'Tiempos borrador'!K171</f>
        <v>0</v>
      </c>
      <c r="H170" s="148">
        <f>IF("terminado"=F170,(G170*'Tiempos borrador'!$D$4)+H169,H169)</f>
        <v>2127</v>
      </c>
    </row>
    <row r="171" spans="1:8" ht="30.75" thickBot="1">
      <c r="A171" s="165" t="s">
        <v>661</v>
      </c>
      <c r="B171" s="266">
        <f>VLOOKUP(A171,'Tiempos borrador'!A172:O476,3,FALSE)</f>
        <v>0</v>
      </c>
      <c r="C171" s="266"/>
      <c r="D171" s="266"/>
      <c r="E171" s="148">
        <f>VLOOKUP(A171,'Tiempos borrador'!A172:O476,5,FALSE)</f>
        <v>0</v>
      </c>
      <c r="F171" s="148" t="str">
        <f>'Tiempos borrador'!O172</f>
        <v>sin terminar</v>
      </c>
      <c r="G171" s="178">
        <f>'Tiempos borrador'!L172+'Tiempos borrador'!K172</f>
        <v>0</v>
      </c>
      <c r="H171" s="148">
        <f>IF("terminado"=F171,(G171*'Tiempos borrador'!$D$4)+H170,H170)</f>
        <v>2127</v>
      </c>
    </row>
    <row r="172" spans="1:8" ht="30.75" thickBot="1">
      <c r="A172" s="162" t="s">
        <v>662</v>
      </c>
      <c r="B172" s="266">
        <f>VLOOKUP(A172,'Tiempos borrador'!A173:O477,3,FALSE)</f>
        <v>0</v>
      </c>
      <c r="C172" s="266"/>
      <c r="D172" s="266"/>
      <c r="E172" s="148">
        <f>VLOOKUP(A172,'Tiempos borrador'!A173:O477,5,FALSE)</f>
        <v>0</v>
      </c>
      <c r="F172" s="148" t="str">
        <f>'Tiempos borrador'!O173</f>
        <v>sin terminar</v>
      </c>
      <c r="G172" s="178">
        <f>'Tiempos borrador'!L173+'Tiempos borrador'!K173</f>
        <v>0</v>
      </c>
      <c r="H172" s="148">
        <f>IF("terminado"=F172,(G172*'Tiempos borrador'!$D$4)+H171,H171)</f>
        <v>2127</v>
      </c>
    </row>
    <row r="173" spans="1:8" ht="30.75" thickBot="1">
      <c r="A173" s="165" t="s">
        <v>663</v>
      </c>
      <c r="B173" s="266">
        <f>VLOOKUP(A173,'Tiempos borrador'!A174:O478,3,FALSE)</f>
        <v>0</v>
      </c>
      <c r="C173" s="266"/>
      <c r="D173" s="266"/>
      <c r="E173" s="148">
        <f>VLOOKUP(A173,'Tiempos borrador'!A174:O478,5,FALSE)</f>
        <v>0</v>
      </c>
      <c r="F173" s="148" t="str">
        <f>'Tiempos borrador'!O174</f>
        <v>sin terminar</v>
      </c>
      <c r="G173" s="178">
        <f>'Tiempos borrador'!L174+'Tiempos borrador'!K174</f>
        <v>0</v>
      </c>
      <c r="H173" s="148">
        <f>IF("terminado"=F173,(G173*'Tiempos borrador'!$D$4)+H172,H172)</f>
        <v>2127</v>
      </c>
    </row>
    <row r="174" spans="1:8" ht="30.75" thickBot="1">
      <c r="A174" s="162" t="s">
        <v>664</v>
      </c>
      <c r="B174" s="266">
        <f>VLOOKUP(A174,'Tiempos borrador'!A175:O479,3,FALSE)</f>
        <v>0</v>
      </c>
      <c r="C174" s="266"/>
      <c r="D174" s="266"/>
      <c r="E174" s="148">
        <f>VLOOKUP(A174,'Tiempos borrador'!A175:O479,5,FALSE)</f>
        <v>0</v>
      </c>
      <c r="F174" s="148" t="str">
        <f>'Tiempos borrador'!O175</f>
        <v>sin terminar</v>
      </c>
      <c r="G174" s="178">
        <f>'Tiempos borrador'!L175+'Tiempos borrador'!K175</f>
        <v>0</v>
      </c>
      <c r="H174" s="148">
        <f>IF("terminado"=F174,(G174*'Tiempos borrador'!$D$4)+H173,H173)</f>
        <v>2127</v>
      </c>
    </row>
    <row r="175" spans="1:8" ht="30.75" thickBot="1">
      <c r="A175" s="165" t="s">
        <v>665</v>
      </c>
      <c r="B175" s="266">
        <f>VLOOKUP(A175,'Tiempos borrador'!A176:O480,3,FALSE)</f>
        <v>0</v>
      </c>
      <c r="C175" s="266"/>
      <c r="D175" s="266"/>
      <c r="E175" s="148">
        <f>VLOOKUP(A175,'Tiempos borrador'!A176:O480,5,FALSE)</f>
        <v>0</v>
      </c>
      <c r="F175" s="148" t="str">
        <f>'Tiempos borrador'!O176</f>
        <v>sin terminar</v>
      </c>
      <c r="G175" s="178">
        <f>'Tiempos borrador'!L176+'Tiempos borrador'!K176</f>
        <v>0</v>
      </c>
      <c r="H175" s="148">
        <f>IF("terminado"=F175,(G175*'Tiempos borrador'!$D$4)+H174,H174)</f>
        <v>2127</v>
      </c>
    </row>
    <row r="176" spans="1:8" ht="30.75" thickBot="1">
      <c r="A176" s="162" t="s">
        <v>666</v>
      </c>
      <c r="B176" s="266">
        <f>VLOOKUP(A176,'Tiempos borrador'!A177:O481,3,FALSE)</f>
        <v>0</v>
      </c>
      <c r="C176" s="266"/>
      <c r="D176" s="266"/>
      <c r="E176" s="148">
        <f>VLOOKUP(A176,'Tiempos borrador'!A177:O481,5,FALSE)</f>
        <v>0</v>
      </c>
      <c r="F176" s="148" t="str">
        <f>'Tiempos borrador'!O177</f>
        <v>sin terminar</v>
      </c>
      <c r="G176" s="178">
        <f>'Tiempos borrador'!L177+'Tiempos borrador'!K177</f>
        <v>0</v>
      </c>
      <c r="H176" s="148">
        <f>IF("terminado"=F176,(G176*'Tiempos borrador'!$D$4)+H175,H175)</f>
        <v>2127</v>
      </c>
    </row>
    <row r="177" spans="1:8" ht="30.75" thickBot="1">
      <c r="A177" s="165" t="s">
        <v>667</v>
      </c>
      <c r="B177" s="266">
        <f>VLOOKUP(A177,'Tiempos borrador'!A178:O482,3,FALSE)</f>
        <v>0</v>
      </c>
      <c r="C177" s="266"/>
      <c r="D177" s="266"/>
      <c r="E177" s="148">
        <f>VLOOKUP(A177,'Tiempos borrador'!A178:O482,5,FALSE)</f>
        <v>0</v>
      </c>
      <c r="F177" s="148" t="str">
        <f>'Tiempos borrador'!O178</f>
        <v>sin terminar</v>
      </c>
      <c r="G177" s="178">
        <f>'Tiempos borrador'!L178+'Tiempos borrador'!K178</f>
        <v>0</v>
      </c>
      <c r="H177" s="148">
        <f>IF("terminado"=F177,(G177*'Tiempos borrador'!$D$4)+H176,H176)</f>
        <v>2127</v>
      </c>
    </row>
    <row r="178" spans="1:8" ht="30.75" thickBot="1">
      <c r="A178" s="162" t="s">
        <v>668</v>
      </c>
      <c r="B178" s="266">
        <f>VLOOKUP(A178,'Tiempos borrador'!A179:O483,3,FALSE)</f>
        <v>0</v>
      </c>
      <c r="C178" s="266"/>
      <c r="D178" s="266"/>
      <c r="E178" s="148">
        <f>VLOOKUP(A178,'Tiempos borrador'!A179:O483,5,FALSE)</f>
        <v>0</v>
      </c>
      <c r="F178" s="148" t="str">
        <f>'Tiempos borrador'!O179</f>
        <v>sin terminar</v>
      </c>
      <c r="G178" s="178">
        <f>'Tiempos borrador'!L179+'Tiempos borrador'!K179</f>
        <v>0</v>
      </c>
      <c r="H178" s="148">
        <f>IF("terminado"=F178,(G178*'Tiempos borrador'!$D$4)+H177,H177)</f>
        <v>2127</v>
      </c>
    </row>
    <row r="179" spans="1:8" ht="30.75" thickBot="1">
      <c r="A179" s="165" t="s">
        <v>669</v>
      </c>
      <c r="B179" s="266">
        <f>VLOOKUP(A179,'Tiempos borrador'!A180:O484,3,FALSE)</f>
        <v>0</v>
      </c>
      <c r="C179" s="266"/>
      <c r="D179" s="266"/>
      <c r="E179" s="148">
        <f>VLOOKUP(A179,'Tiempos borrador'!A180:O484,5,FALSE)</f>
        <v>0</v>
      </c>
      <c r="F179" s="148" t="str">
        <f>'Tiempos borrador'!O180</f>
        <v>sin terminar</v>
      </c>
      <c r="G179" s="178">
        <f>'Tiempos borrador'!L180+'Tiempos borrador'!K180</f>
        <v>0</v>
      </c>
      <c r="H179" s="148">
        <f>IF("terminado"=F179,(G179*'Tiempos borrador'!$D$4)+H178,H178)</f>
        <v>2127</v>
      </c>
    </row>
    <row r="180" spans="1:8" ht="30.75" thickBot="1">
      <c r="A180" s="162" t="s">
        <v>670</v>
      </c>
      <c r="B180" s="266">
        <f>VLOOKUP(A180,'Tiempos borrador'!A181:O485,3,FALSE)</f>
        <v>0</v>
      </c>
      <c r="C180" s="266"/>
      <c r="D180" s="266"/>
      <c r="E180" s="148">
        <f>VLOOKUP(A180,'Tiempos borrador'!A181:O485,5,FALSE)</f>
        <v>0</v>
      </c>
      <c r="F180" s="148" t="str">
        <f>'Tiempos borrador'!O181</f>
        <v>sin terminar</v>
      </c>
      <c r="G180" s="178">
        <f>'Tiempos borrador'!L181+'Tiempos borrador'!K181</f>
        <v>0</v>
      </c>
      <c r="H180" s="148">
        <f>IF("terminado"=F180,(G180*'Tiempos borrador'!$D$4)+H179,H179)</f>
        <v>2127</v>
      </c>
    </row>
    <row r="181" spans="1:8" ht="30.75" thickBot="1">
      <c r="A181" s="165" t="s">
        <v>671</v>
      </c>
      <c r="B181" s="266">
        <f>VLOOKUP(A181,'Tiempos borrador'!A182:O486,3,FALSE)</f>
        <v>0</v>
      </c>
      <c r="C181" s="266"/>
      <c r="D181" s="266"/>
      <c r="E181" s="148">
        <f>VLOOKUP(A181,'Tiempos borrador'!A182:O486,5,FALSE)</f>
        <v>0</v>
      </c>
      <c r="F181" s="148" t="str">
        <f>'Tiempos borrador'!O182</f>
        <v>sin terminar</v>
      </c>
      <c r="G181" s="178">
        <f>'Tiempos borrador'!L182+'Tiempos borrador'!K182</f>
        <v>0</v>
      </c>
      <c r="H181" s="148">
        <f>IF("terminado"=F181,(G181*'Tiempos borrador'!$D$4)+H180,H180)</f>
        <v>2127</v>
      </c>
    </row>
    <row r="182" spans="1:8" ht="30.75" thickBot="1">
      <c r="A182" s="162" t="s">
        <v>672</v>
      </c>
      <c r="B182" s="266">
        <f>VLOOKUP(A182,'Tiempos borrador'!A183:O487,3,FALSE)</f>
        <v>0</v>
      </c>
      <c r="C182" s="266"/>
      <c r="D182" s="266"/>
      <c r="E182" s="148">
        <f>VLOOKUP(A182,'Tiempos borrador'!A183:O487,5,FALSE)</f>
        <v>0</v>
      </c>
      <c r="F182" s="148" t="str">
        <f>'Tiempos borrador'!O183</f>
        <v>sin terminar</v>
      </c>
      <c r="G182" s="178">
        <f>'Tiempos borrador'!L183+'Tiempos borrador'!K183</f>
        <v>0</v>
      </c>
      <c r="H182" s="148">
        <f>IF("terminado"=F182,(G182*'Tiempos borrador'!$D$4)+H181,H181)</f>
        <v>2127</v>
      </c>
    </row>
    <row r="183" spans="1:8" ht="30.75" thickBot="1">
      <c r="A183" s="165" t="s">
        <v>673</v>
      </c>
      <c r="B183" s="266">
        <f>VLOOKUP(A183,'Tiempos borrador'!A184:O488,3,FALSE)</f>
        <v>0</v>
      </c>
      <c r="C183" s="266"/>
      <c r="D183" s="266"/>
      <c r="E183" s="148">
        <f>VLOOKUP(A183,'Tiempos borrador'!A184:O488,5,FALSE)</f>
        <v>0</v>
      </c>
      <c r="F183" s="148" t="str">
        <f>'Tiempos borrador'!O184</f>
        <v>sin terminar</v>
      </c>
      <c r="G183" s="178">
        <f>'Tiempos borrador'!L184+'Tiempos borrador'!K184</f>
        <v>0</v>
      </c>
      <c r="H183" s="148">
        <f>IF("terminado"=F183,(G183*'Tiempos borrador'!$D$4)+H182,H182)</f>
        <v>2127</v>
      </c>
    </row>
    <row r="184" spans="1:8" ht="30.75" thickBot="1">
      <c r="A184" s="162" t="s">
        <v>674</v>
      </c>
      <c r="B184" s="266">
        <f>VLOOKUP(A184,'Tiempos borrador'!A185:O489,3,FALSE)</f>
        <v>0</v>
      </c>
      <c r="C184" s="266"/>
      <c r="D184" s="266"/>
      <c r="E184" s="148">
        <f>VLOOKUP(A184,'Tiempos borrador'!A185:O489,5,FALSE)</f>
        <v>0</v>
      </c>
      <c r="F184" s="148" t="str">
        <f>'Tiempos borrador'!O185</f>
        <v>sin terminar</v>
      </c>
      <c r="G184" s="178">
        <f>'Tiempos borrador'!L185+'Tiempos borrador'!K185</f>
        <v>0</v>
      </c>
      <c r="H184" s="148">
        <f>IF("terminado"=F184,(G184*'Tiempos borrador'!$D$4)+H183,H183)</f>
        <v>2127</v>
      </c>
    </row>
    <row r="185" spans="1:8" ht="30.75" thickBot="1">
      <c r="A185" s="165" t="s">
        <v>675</v>
      </c>
      <c r="B185" s="266">
        <f>VLOOKUP(A185,'Tiempos borrador'!A186:O490,3,FALSE)</f>
        <v>0</v>
      </c>
      <c r="C185" s="266"/>
      <c r="D185" s="266"/>
      <c r="E185" s="148">
        <f>VLOOKUP(A185,'Tiempos borrador'!A186:O490,5,FALSE)</f>
        <v>0</v>
      </c>
      <c r="F185" s="148" t="str">
        <f>'Tiempos borrador'!O186</f>
        <v>sin terminar</v>
      </c>
      <c r="G185" s="178">
        <f>'Tiempos borrador'!L186+'Tiempos borrador'!K186</f>
        <v>0</v>
      </c>
      <c r="H185" s="148">
        <f>IF("terminado"=F185,(G185*'Tiempos borrador'!$D$4)+H184,H184)</f>
        <v>2127</v>
      </c>
    </row>
    <row r="186" spans="1:8" ht="30.75" thickBot="1">
      <c r="A186" s="162" t="s">
        <v>676</v>
      </c>
      <c r="B186" s="266">
        <f>VLOOKUP(A186,'Tiempos borrador'!A187:O491,3,FALSE)</f>
        <v>0</v>
      </c>
      <c r="C186" s="266"/>
      <c r="D186" s="266"/>
      <c r="E186" s="148">
        <f>VLOOKUP(A186,'Tiempos borrador'!A187:O491,5,FALSE)</f>
        <v>0</v>
      </c>
      <c r="F186" s="148" t="str">
        <f>'Tiempos borrador'!O187</f>
        <v>sin terminar</v>
      </c>
      <c r="G186" s="178">
        <f>'Tiempos borrador'!L187+'Tiempos borrador'!K187</f>
        <v>0</v>
      </c>
      <c r="H186" s="148">
        <f>IF("terminado"=F186,(G186*'Tiempos borrador'!$D$4)+H185,H185)</f>
        <v>2127</v>
      </c>
    </row>
    <row r="187" spans="1:8" ht="30.75" thickBot="1">
      <c r="A187" s="165" t="s">
        <v>677</v>
      </c>
      <c r="B187" s="266">
        <f>VLOOKUP(A187,'Tiempos borrador'!A188:O492,3,FALSE)</f>
        <v>0</v>
      </c>
      <c r="C187" s="266"/>
      <c r="D187" s="266"/>
      <c r="E187" s="148">
        <f>VLOOKUP(A187,'Tiempos borrador'!A188:O492,5,FALSE)</f>
        <v>0</v>
      </c>
      <c r="F187" s="148" t="str">
        <f>'Tiempos borrador'!O188</f>
        <v>sin terminar</v>
      </c>
      <c r="G187" s="178">
        <f>'Tiempos borrador'!L188+'Tiempos borrador'!K188</f>
        <v>0</v>
      </c>
      <c r="H187" s="148">
        <f>IF("terminado"=F187,(G187*'Tiempos borrador'!$D$4)+H186,H186)</f>
        <v>2127</v>
      </c>
    </row>
    <row r="188" spans="1:8" ht="30.75" thickBot="1">
      <c r="A188" s="162" t="s">
        <v>678</v>
      </c>
      <c r="B188" s="266">
        <f>VLOOKUP(A188,'Tiempos borrador'!A189:O493,3,FALSE)</f>
        <v>0</v>
      </c>
      <c r="C188" s="266"/>
      <c r="D188" s="266"/>
      <c r="E188" s="148">
        <f>VLOOKUP(A188,'Tiempos borrador'!A189:O493,5,FALSE)</f>
        <v>0</v>
      </c>
      <c r="F188" s="148" t="str">
        <f>'Tiempos borrador'!O189</f>
        <v>sin terminar</v>
      </c>
      <c r="G188" s="178">
        <f>'Tiempos borrador'!L189+'Tiempos borrador'!K189</f>
        <v>0</v>
      </c>
      <c r="H188" s="148">
        <f>IF("terminado"=F188,(G188*'Tiempos borrador'!$D$4)+H187,H187)</f>
        <v>2127</v>
      </c>
    </row>
    <row r="189" spans="1:8" ht="30.75" thickBot="1">
      <c r="A189" s="165" t="s">
        <v>679</v>
      </c>
      <c r="B189" s="266">
        <f>VLOOKUP(A189,'Tiempos borrador'!A190:O494,3,FALSE)</f>
        <v>0</v>
      </c>
      <c r="C189" s="266"/>
      <c r="D189" s="266"/>
      <c r="E189" s="148">
        <f>VLOOKUP(A189,'Tiempos borrador'!A190:O494,5,FALSE)</f>
        <v>0</v>
      </c>
      <c r="F189" s="148" t="str">
        <f>'Tiempos borrador'!O190</f>
        <v>sin terminar</v>
      </c>
      <c r="G189" s="178">
        <f>'Tiempos borrador'!L190+'Tiempos borrador'!K190</f>
        <v>0</v>
      </c>
      <c r="H189" s="148">
        <f>IF("terminado"=F189,(G189*'Tiempos borrador'!$D$4)+H188,H188)</f>
        <v>2127</v>
      </c>
    </row>
    <row r="190" spans="1:8" ht="30.75" thickBot="1">
      <c r="A190" s="162" t="s">
        <v>680</v>
      </c>
      <c r="B190" s="266">
        <f>VLOOKUP(A190,'Tiempos borrador'!A191:O495,3,FALSE)</f>
        <v>0</v>
      </c>
      <c r="C190" s="266"/>
      <c r="D190" s="266"/>
      <c r="E190" s="148">
        <f>VLOOKUP(A190,'Tiempos borrador'!A191:O495,5,FALSE)</f>
        <v>0</v>
      </c>
      <c r="F190" s="148" t="str">
        <f>'Tiempos borrador'!O191</f>
        <v>sin terminar</v>
      </c>
      <c r="G190" s="178">
        <f>'Tiempos borrador'!L191+'Tiempos borrador'!K191</f>
        <v>0</v>
      </c>
      <c r="H190" s="148">
        <f>IF("terminado"=F190,(G190*'Tiempos borrador'!$D$4)+H189,H189)</f>
        <v>2127</v>
      </c>
    </row>
    <row r="191" spans="1:8" ht="30.75" thickBot="1">
      <c r="A191" s="165" t="s">
        <v>681</v>
      </c>
      <c r="B191" s="266">
        <f>VLOOKUP(A191,'Tiempos borrador'!A192:O496,3,FALSE)</f>
        <v>0</v>
      </c>
      <c r="C191" s="266"/>
      <c r="D191" s="266"/>
      <c r="E191" s="148">
        <f>VLOOKUP(A191,'Tiempos borrador'!A192:O496,5,FALSE)</f>
        <v>0</v>
      </c>
      <c r="F191" s="148" t="str">
        <f>'Tiempos borrador'!O192</f>
        <v>sin terminar</v>
      </c>
      <c r="G191" s="178">
        <f>'Tiempos borrador'!L192+'Tiempos borrador'!K192</f>
        <v>0</v>
      </c>
      <c r="H191" s="148">
        <f>IF("terminado"=F191,(G191*'Tiempos borrador'!$D$4)+H190,H190)</f>
        <v>2127</v>
      </c>
    </row>
    <row r="192" spans="1:8" ht="30.75" thickBot="1">
      <c r="A192" s="162" t="s">
        <v>682</v>
      </c>
      <c r="B192" s="266">
        <f>VLOOKUP(A192,'Tiempos borrador'!A193:O497,3,FALSE)</f>
        <v>0</v>
      </c>
      <c r="C192" s="266"/>
      <c r="D192" s="266"/>
      <c r="E192" s="148">
        <f>VLOOKUP(A192,'Tiempos borrador'!A193:O497,5,FALSE)</f>
        <v>0</v>
      </c>
      <c r="F192" s="148" t="str">
        <f>'Tiempos borrador'!O193</f>
        <v>sin terminar</v>
      </c>
      <c r="G192" s="178">
        <f>'Tiempos borrador'!L193+'Tiempos borrador'!K193</f>
        <v>0</v>
      </c>
      <c r="H192" s="148">
        <f>IF("terminado"=F192,(G192*'Tiempos borrador'!$D$4)+H191,H191)</f>
        <v>2127</v>
      </c>
    </row>
    <row r="193" spans="1:8" ht="30.75" thickBot="1">
      <c r="A193" s="165" t="s">
        <v>683</v>
      </c>
      <c r="B193" s="266">
        <f>VLOOKUP(A193,'Tiempos borrador'!A194:O498,3,FALSE)</f>
        <v>0</v>
      </c>
      <c r="C193" s="266"/>
      <c r="D193" s="266"/>
      <c r="E193" s="148">
        <f>VLOOKUP(A193,'Tiempos borrador'!A194:O498,5,FALSE)</f>
        <v>0</v>
      </c>
      <c r="F193" s="148" t="str">
        <f>'Tiempos borrador'!O194</f>
        <v>sin terminar</v>
      </c>
      <c r="G193" s="178">
        <f>'Tiempos borrador'!L194+'Tiempos borrador'!K194</f>
        <v>0</v>
      </c>
      <c r="H193" s="148">
        <f>IF("terminado"=F193,(G193*'Tiempos borrador'!$D$4)+H192,H192)</f>
        <v>2127</v>
      </c>
    </row>
    <row r="194" spans="1:8" ht="30.75" thickBot="1">
      <c r="A194" s="162" t="s">
        <v>684</v>
      </c>
      <c r="B194" s="266">
        <f>VLOOKUP(A194,'Tiempos borrador'!A195:O499,3,FALSE)</f>
        <v>0</v>
      </c>
      <c r="C194" s="266"/>
      <c r="D194" s="266"/>
      <c r="E194" s="148">
        <f>VLOOKUP(A194,'Tiempos borrador'!A195:O499,5,FALSE)</f>
        <v>0</v>
      </c>
      <c r="F194" s="148" t="str">
        <f>'Tiempos borrador'!O195</f>
        <v>sin terminar</v>
      </c>
      <c r="G194" s="178">
        <f>'Tiempos borrador'!L195+'Tiempos borrador'!K195</f>
        <v>0</v>
      </c>
      <c r="H194" s="148">
        <f>IF("terminado"=F194,(G194*'Tiempos borrador'!$D$4)+H193,H193)</f>
        <v>2127</v>
      </c>
    </row>
    <row r="195" spans="1:8" ht="30.75" thickBot="1">
      <c r="A195" s="165" t="s">
        <v>685</v>
      </c>
      <c r="B195" s="266">
        <f>VLOOKUP(A195,'Tiempos borrador'!A196:O500,3,FALSE)</f>
        <v>0</v>
      </c>
      <c r="C195" s="266"/>
      <c r="D195" s="266"/>
      <c r="E195" s="148">
        <f>VLOOKUP(A195,'Tiempos borrador'!A196:O500,5,FALSE)</f>
        <v>0</v>
      </c>
      <c r="F195" s="148" t="str">
        <f>'Tiempos borrador'!O196</f>
        <v>sin terminar</v>
      </c>
      <c r="G195" s="178">
        <f>'Tiempos borrador'!L196+'Tiempos borrador'!K196</f>
        <v>0</v>
      </c>
      <c r="H195" s="148">
        <f>IF("terminado"=F195,(G195*'Tiempos borrador'!$D$4)+H194,H194)</f>
        <v>2127</v>
      </c>
    </row>
    <row r="196" spans="1:8" ht="30.75" thickBot="1">
      <c r="A196" s="162" t="s">
        <v>686</v>
      </c>
      <c r="B196" s="266">
        <f>VLOOKUP(A196,'Tiempos borrador'!A197:O501,3,FALSE)</f>
        <v>0</v>
      </c>
      <c r="C196" s="266"/>
      <c r="D196" s="266"/>
      <c r="E196" s="148">
        <f>VLOOKUP(A196,'Tiempos borrador'!A197:O501,5,FALSE)</f>
        <v>0</v>
      </c>
      <c r="F196" s="148" t="str">
        <f>'Tiempos borrador'!O197</f>
        <v>sin terminar</v>
      </c>
      <c r="G196" s="178">
        <f>'Tiempos borrador'!L197+'Tiempos borrador'!K197</f>
        <v>0</v>
      </c>
      <c r="H196" s="148">
        <f>IF("terminado"=F196,(G196*'Tiempos borrador'!$D$4)+H195,H195)</f>
        <v>2127</v>
      </c>
    </row>
    <row r="197" spans="1:8" ht="30.75" thickBot="1">
      <c r="A197" s="165" t="s">
        <v>687</v>
      </c>
      <c r="B197" s="266">
        <f>VLOOKUP(A197,'Tiempos borrador'!A198:O502,3,FALSE)</f>
        <v>0</v>
      </c>
      <c r="C197" s="266"/>
      <c r="D197" s="266"/>
      <c r="E197" s="148">
        <f>VLOOKUP(A197,'Tiempos borrador'!A198:O502,5,FALSE)</f>
        <v>0</v>
      </c>
      <c r="F197" s="148" t="str">
        <f>'Tiempos borrador'!O198</f>
        <v>sin terminar</v>
      </c>
      <c r="G197" s="178">
        <f>'Tiempos borrador'!L198+'Tiempos borrador'!K198</f>
        <v>0</v>
      </c>
      <c r="H197" s="148">
        <f>IF("terminado"=F197,(G197*'Tiempos borrador'!$D$4)+H196,H196)</f>
        <v>2127</v>
      </c>
    </row>
    <row r="198" spans="1:8" ht="30.75" thickBot="1">
      <c r="A198" s="162" t="s">
        <v>688</v>
      </c>
      <c r="B198" s="266">
        <f>VLOOKUP(A198,'Tiempos borrador'!A199:O503,3,FALSE)</f>
        <v>0</v>
      </c>
      <c r="C198" s="266"/>
      <c r="D198" s="266"/>
      <c r="E198" s="148">
        <f>VLOOKUP(A198,'Tiempos borrador'!A199:O503,5,FALSE)</f>
        <v>0</v>
      </c>
      <c r="F198" s="148" t="str">
        <f>'Tiempos borrador'!O199</f>
        <v>sin terminar</v>
      </c>
      <c r="G198" s="178">
        <f>'Tiempos borrador'!L199+'Tiempos borrador'!K199</f>
        <v>0</v>
      </c>
      <c r="H198" s="148">
        <f>IF("terminado"=F198,(G198*'Tiempos borrador'!$D$4)+H197,H197)</f>
        <v>2127</v>
      </c>
    </row>
    <row r="199" spans="1:8" ht="30.75" thickBot="1">
      <c r="A199" s="165" t="s">
        <v>689</v>
      </c>
      <c r="B199" s="266">
        <f>VLOOKUP(A199,'Tiempos borrador'!A200:O504,3,FALSE)</f>
        <v>0</v>
      </c>
      <c r="C199" s="266"/>
      <c r="D199" s="266"/>
      <c r="E199" s="148">
        <f>VLOOKUP(A199,'Tiempos borrador'!A200:O504,5,FALSE)</f>
        <v>0</v>
      </c>
      <c r="F199" s="148" t="str">
        <f>'Tiempos borrador'!O200</f>
        <v>sin terminar</v>
      </c>
      <c r="G199" s="178">
        <f>'Tiempos borrador'!L200+'Tiempos borrador'!K200</f>
        <v>0</v>
      </c>
      <c r="H199" s="148">
        <f>IF("terminado"=F199,(G199*'Tiempos borrador'!$D$4)+H198,H198)</f>
        <v>2127</v>
      </c>
    </row>
    <row r="200" spans="1:8" ht="30.75" thickBot="1">
      <c r="A200" s="162" t="s">
        <v>690</v>
      </c>
      <c r="B200" s="266">
        <f>VLOOKUP(A200,'Tiempos borrador'!A201:O505,3,FALSE)</f>
        <v>0</v>
      </c>
      <c r="C200" s="266"/>
      <c r="D200" s="266"/>
      <c r="E200" s="148">
        <f>VLOOKUP(A200,'Tiempos borrador'!A201:O505,5,FALSE)</f>
        <v>0</v>
      </c>
      <c r="F200" s="148" t="str">
        <f>'Tiempos borrador'!O201</f>
        <v>sin terminar</v>
      </c>
      <c r="G200" s="178">
        <f>'Tiempos borrador'!L201+'Tiempos borrador'!K201</f>
        <v>0</v>
      </c>
      <c r="H200" s="148">
        <f>IF("terminado"=F200,(G200*'Tiempos borrador'!$D$4)+H199,H199)</f>
        <v>2127</v>
      </c>
    </row>
    <row r="201" spans="1:8" ht="30.75" thickBot="1">
      <c r="A201" s="165" t="s">
        <v>691</v>
      </c>
      <c r="B201" s="266">
        <f>VLOOKUP(A201,'Tiempos borrador'!A202:O506,3,FALSE)</f>
        <v>0</v>
      </c>
      <c r="C201" s="266"/>
      <c r="D201" s="266"/>
      <c r="E201" s="148">
        <f>VLOOKUP(A201,'Tiempos borrador'!A202:O506,5,FALSE)</f>
        <v>0</v>
      </c>
      <c r="F201" s="148" t="str">
        <f>'Tiempos borrador'!O202</f>
        <v>sin terminar</v>
      </c>
      <c r="G201" s="178">
        <f>'Tiempos borrador'!L202+'Tiempos borrador'!K202</f>
        <v>0</v>
      </c>
      <c r="H201" s="148">
        <f>IF("terminado"=F201,(G201*'Tiempos borrador'!$D$4)+H200,H200)</f>
        <v>2127</v>
      </c>
    </row>
    <row r="202" spans="1:8" ht="30.75" thickBot="1">
      <c r="A202" s="162" t="s">
        <v>692</v>
      </c>
      <c r="B202" s="266">
        <f>VLOOKUP(A202,'Tiempos borrador'!A203:O507,3,FALSE)</f>
        <v>0</v>
      </c>
      <c r="C202" s="266"/>
      <c r="D202" s="266"/>
      <c r="E202" s="148">
        <f>VLOOKUP(A202,'Tiempos borrador'!A203:O507,5,FALSE)</f>
        <v>0</v>
      </c>
      <c r="F202" s="148" t="str">
        <f>'Tiempos borrador'!O203</f>
        <v>sin terminar</v>
      </c>
      <c r="G202" s="178">
        <f>'Tiempos borrador'!L203+'Tiempos borrador'!K203</f>
        <v>0</v>
      </c>
      <c r="H202" s="148">
        <f>IF("terminado"=F202,(G202*'Tiempos borrador'!$D$4)+H201,H201)</f>
        <v>2127</v>
      </c>
    </row>
    <row r="203" spans="1:8" ht="30.75" thickBot="1">
      <c r="A203" s="165" t="s">
        <v>693</v>
      </c>
      <c r="B203" s="266">
        <f>VLOOKUP(A203,'Tiempos borrador'!A204:O508,3,FALSE)</f>
        <v>0</v>
      </c>
      <c r="C203" s="266"/>
      <c r="D203" s="266"/>
      <c r="E203" s="148">
        <f>VLOOKUP(A203,'Tiempos borrador'!A204:O508,5,FALSE)</f>
        <v>0</v>
      </c>
      <c r="F203" s="148" t="str">
        <f>'Tiempos borrador'!O204</f>
        <v>sin terminar</v>
      </c>
      <c r="G203" s="178">
        <f>'Tiempos borrador'!L204+'Tiempos borrador'!K204</f>
        <v>0</v>
      </c>
      <c r="H203" s="148">
        <f>IF("terminado"=F203,(G203*'Tiempos borrador'!$D$4)+H202,H202)</f>
        <v>2127</v>
      </c>
    </row>
    <row r="204" spans="1:8" ht="30.75" thickBot="1">
      <c r="A204" s="162" t="s">
        <v>694</v>
      </c>
      <c r="B204" s="266">
        <f>VLOOKUP(A204,'Tiempos borrador'!A205:O509,3,FALSE)</f>
        <v>0</v>
      </c>
      <c r="C204" s="266"/>
      <c r="D204" s="266"/>
      <c r="E204" s="148">
        <f>VLOOKUP(A204,'Tiempos borrador'!A205:O509,5,FALSE)</f>
        <v>0</v>
      </c>
      <c r="F204" s="148" t="str">
        <f>'Tiempos borrador'!O205</f>
        <v>sin terminar</v>
      </c>
      <c r="G204" s="178">
        <f>'Tiempos borrador'!L205+'Tiempos borrador'!K205</f>
        <v>0</v>
      </c>
      <c r="H204" s="148">
        <f>IF("terminado"=F204,(G204*'Tiempos borrador'!$D$4)+H203,H203)</f>
        <v>2127</v>
      </c>
    </row>
    <row r="205" spans="1:8" ht="30.75" thickBot="1">
      <c r="A205" s="165" t="s">
        <v>695</v>
      </c>
      <c r="B205" s="266">
        <f>VLOOKUP(A205,'Tiempos borrador'!A206:O510,3,FALSE)</f>
        <v>0</v>
      </c>
      <c r="C205" s="266"/>
      <c r="D205" s="266"/>
      <c r="E205" s="148">
        <f>VLOOKUP(A205,'Tiempos borrador'!A206:O510,5,FALSE)</f>
        <v>0</v>
      </c>
      <c r="F205" s="148" t="str">
        <f>'Tiempos borrador'!O206</f>
        <v>sin terminar</v>
      </c>
      <c r="G205" s="178">
        <f>'Tiempos borrador'!L206+'Tiempos borrador'!K206</f>
        <v>0</v>
      </c>
      <c r="H205" s="148">
        <f>IF("terminado"=F205,(G205*'Tiempos borrador'!$D$4)+H204,H204)</f>
        <v>2127</v>
      </c>
    </row>
    <row r="206" spans="1:8" ht="30.75" thickBot="1">
      <c r="A206" s="162" t="s">
        <v>696</v>
      </c>
      <c r="B206" s="266">
        <f>VLOOKUP(A206,'Tiempos borrador'!A207:O511,3,FALSE)</f>
        <v>0</v>
      </c>
      <c r="C206" s="266"/>
      <c r="D206" s="266"/>
      <c r="E206" s="148">
        <f>VLOOKUP(A206,'Tiempos borrador'!A207:O511,5,FALSE)</f>
        <v>0</v>
      </c>
      <c r="F206" s="148" t="str">
        <f>'Tiempos borrador'!O207</f>
        <v>sin terminar</v>
      </c>
      <c r="G206" s="178">
        <f>'Tiempos borrador'!L207+'Tiempos borrador'!K207</f>
        <v>0</v>
      </c>
      <c r="H206" s="148">
        <f>IF("terminado"=F206,(G206*'Tiempos borrador'!$D$4)+H205,H205)</f>
        <v>2127</v>
      </c>
    </row>
    <row r="207" spans="1:8" ht="30.75" thickBot="1">
      <c r="A207" s="165" t="s">
        <v>697</v>
      </c>
      <c r="B207" s="266">
        <f>VLOOKUP(A207,'Tiempos borrador'!A208:O512,3,FALSE)</f>
        <v>0</v>
      </c>
      <c r="C207" s="266"/>
      <c r="D207" s="266"/>
      <c r="E207" s="148">
        <f>VLOOKUP(A207,'Tiempos borrador'!A208:O512,5,FALSE)</f>
        <v>0</v>
      </c>
      <c r="F207" s="148" t="str">
        <f>'Tiempos borrador'!O208</f>
        <v>sin terminar</v>
      </c>
      <c r="G207" s="178">
        <f>'Tiempos borrador'!L208+'Tiempos borrador'!K208</f>
        <v>0</v>
      </c>
      <c r="H207" s="148">
        <f>IF("terminado"=F207,(G207*'Tiempos borrador'!$D$4)+H206,H206)</f>
        <v>2127</v>
      </c>
    </row>
    <row r="208" spans="1:8" ht="30.75" thickBot="1">
      <c r="A208" s="162" t="s">
        <v>698</v>
      </c>
      <c r="B208" s="266">
        <f>VLOOKUP(A208,'Tiempos borrador'!A209:O513,3,FALSE)</f>
        <v>0</v>
      </c>
      <c r="C208" s="266"/>
      <c r="D208" s="266"/>
      <c r="E208" s="148">
        <f>VLOOKUP(A208,'Tiempos borrador'!A209:O513,5,FALSE)</f>
        <v>0</v>
      </c>
      <c r="F208" s="148" t="str">
        <f>'Tiempos borrador'!O209</f>
        <v>sin terminar</v>
      </c>
      <c r="G208" s="178">
        <f>'Tiempos borrador'!L209+'Tiempos borrador'!K209</f>
        <v>0</v>
      </c>
      <c r="H208" s="148">
        <f>IF("terminado"=F208,(G208*'Tiempos borrador'!$D$4)+H207,H207)</f>
        <v>2127</v>
      </c>
    </row>
    <row r="209" spans="1:8" ht="30.75" thickBot="1">
      <c r="A209" s="165" t="s">
        <v>699</v>
      </c>
      <c r="B209" s="266">
        <f>VLOOKUP(A209,'Tiempos borrador'!A210:O514,3,FALSE)</f>
        <v>0</v>
      </c>
      <c r="C209" s="266"/>
      <c r="D209" s="266"/>
      <c r="E209" s="148">
        <f>VLOOKUP(A209,'Tiempos borrador'!A210:O514,5,FALSE)</f>
        <v>0</v>
      </c>
      <c r="F209" s="148" t="str">
        <f>'Tiempos borrador'!O210</f>
        <v>sin terminar</v>
      </c>
      <c r="G209" s="178">
        <f>'Tiempos borrador'!L210+'Tiempos borrador'!K210</f>
        <v>0</v>
      </c>
      <c r="H209" s="148">
        <f>IF("terminado"=F209,(G209*'Tiempos borrador'!$D$4)+H208,H208)</f>
        <v>2127</v>
      </c>
    </row>
    <row r="210" spans="1:8" ht="30.75" thickBot="1">
      <c r="A210" s="162" t="s">
        <v>700</v>
      </c>
      <c r="B210" s="266">
        <f>VLOOKUP(A210,'Tiempos borrador'!A211:O515,3,FALSE)</f>
        <v>0</v>
      </c>
      <c r="C210" s="266"/>
      <c r="D210" s="266"/>
      <c r="E210" s="148">
        <f>VLOOKUP(A210,'Tiempos borrador'!A211:O515,5,FALSE)</f>
        <v>0</v>
      </c>
      <c r="F210" s="148" t="str">
        <f>'Tiempos borrador'!O211</f>
        <v>sin terminar</v>
      </c>
      <c r="G210" s="178">
        <f>'Tiempos borrador'!L211+'Tiempos borrador'!K211</f>
        <v>0</v>
      </c>
      <c r="H210" s="148">
        <f>IF("terminado"=F210,(G210*'Tiempos borrador'!$D$4)+H209,H209)</f>
        <v>2127</v>
      </c>
    </row>
    <row r="211" spans="1:8" ht="30.75" thickBot="1">
      <c r="A211" s="165" t="s">
        <v>701</v>
      </c>
      <c r="B211" s="266">
        <f>VLOOKUP(A211,'Tiempos borrador'!A212:O516,3,FALSE)</f>
        <v>0</v>
      </c>
      <c r="C211" s="266"/>
      <c r="D211" s="266"/>
      <c r="E211" s="148">
        <f>VLOOKUP(A211,'Tiempos borrador'!A212:O516,5,FALSE)</f>
        <v>0</v>
      </c>
      <c r="F211" s="148" t="str">
        <f>'Tiempos borrador'!O212</f>
        <v>sin terminar</v>
      </c>
      <c r="G211" s="178">
        <f>'Tiempos borrador'!L212+'Tiempos borrador'!K212</f>
        <v>0</v>
      </c>
      <c r="H211" s="148">
        <f>IF("terminado"=F211,(G211*'Tiempos borrador'!$D$4)+H210,H210)</f>
        <v>2127</v>
      </c>
    </row>
    <row r="212" spans="1:8" ht="30.75" thickBot="1">
      <c r="A212" s="162" t="s">
        <v>702</v>
      </c>
      <c r="B212" s="266">
        <f>VLOOKUP(A212,'Tiempos borrador'!A213:O517,3,FALSE)</f>
        <v>0</v>
      </c>
      <c r="C212" s="266"/>
      <c r="D212" s="266"/>
      <c r="E212" s="148">
        <f>VLOOKUP(A212,'Tiempos borrador'!A213:O517,5,FALSE)</f>
        <v>0</v>
      </c>
      <c r="F212" s="148" t="str">
        <f>'Tiempos borrador'!O213</f>
        <v>sin terminar</v>
      </c>
      <c r="G212" s="178">
        <f>'Tiempos borrador'!L213+'Tiempos borrador'!K213</f>
        <v>0</v>
      </c>
      <c r="H212" s="148">
        <f>IF("terminado"=F212,(G212*'Tiempos borrador'!$D$4)+H211,H211)</f>
        <v>2127</v>
      </c>
    </row>
    <row r="213" spans="1:8" ht="30.75" thickBot="1">
      <c r="A213" s="165" t="s">
        <v>703</v>
      </c>
      <c r="B213" s="266">
        <f>VLOOKUP(A213,'Tiempos borrador'!A214:O518,3,FALSE)</f>
        <v>0</v>
      </c>
      <c r="C213" s="266"/>
      <c r="D213" s="266"/>
      <c r="E213" s="148">
        <f>VLOOKUP(A213,'Tiempos borrador'!A214:O518,5,FALSE)</f>
        <v>0</v>
      </c>
      <c r="F213" s="148" t="str">
        <f>'Tiempos borrador'!O214</f>
        <v>sin terminar</v>
      </c>
      <c r="G213" s="178">
        <f>'Tiempos borrador'!L214+'Tiempos borrador'!K214</f>
        <v>0</v>
      </c>
      <c r="H213" s="148">
        <f>IF("terminado"=F213,(G213*'Tiempos borrador'!$D$4)+H212,H212)</f>
        <v>2127</v>
      </c>
    </row>
    <row r="214" spans="1:8" ht="30.75" thickBot="1">
      <c r="A214" s="162" t="s">
        <v>704</v>
      </c>
      <c r="B214" s="266">
        <f>VLOOKUP(A214,'Tiempos borrador'!A215:O519,3,FALSE)</f>
        <v>0</v>
      </c>
      <c r="C214" s="266"/>
      <c r="D214" s="266"/>
      <c r="E214" s="148">
        <f>VLOOKUP(A214,'Tiempos borrador'!A215:O519,5,FALSE)</f>
        <v>0</v>
      </c>
      <c r="F214" s="148" t="str">
        <f>'Tiempos borrador'!O215</f>
        <v>sin terminar</v>
      </c>
      <c r="G214" s="178">
        <f>'Tiempos borrador'!L215+'Tiempos borrador'!K215</f>
        <v>0</v>
      </c>
      <c r="H214" s="148">
        <f>IF("terminado"=F214,(G214*'Tiempos borrador'!$D$4)+H213,H213)</f>
        <v>2127</v>
      </c>
    </row>
    <row r="215" spans="1:8" ht="30.75" thickBot="1">
      <c r="A215" s="165" t="s">
        <v>705</v>
      </c>
      <c r="B215" s="266">
        <f>VLOOKUP(A215,'Tiempos borrador'!A216:O520,3,FALSE)</f>
        <v>0</v>
      </c>
      <c r="C215" s="266"/>
      <c r="D215" s="266"/>
      <c r="E215" s="148">
        <f>VLOOKUP(A215,'Tiempos borrador'!A216:O520,5,FALSE)</f>
        <v>0</v>
      </c>
      <c r="F215" s="148" t="str">
        <f>'Tiempos borrador'!O216</f>
        <v>sin terminar</v>
      </c>
      <c r="G215" s="178">
        <f>'Tiempos borrador'!L216+'Tiempos borrador'!K216</f>
        <v>0</v>
      </c>
      <c r="H215" s="148">
        <f>IF("terminado"=F215,(G215*'Tiempos borrador'!$D$4)+H214,H214)</f>
        <v>2127</v>
      </c>
    </row>
    <row r="216" spans="1:8" ht="30.75" thickBot="1">
      <c r="A216" s="162" t="s">
        <v>706</v>
      </c>
      <c r="B216" s="266">
        <f>VLOOKUP(A216,'Tiempos borrador'!A217:O521,3,FALSE)</f>
        <v>0</v>
      </c>
      <c r="C216" s="266"/>
      <c r="D216" s="266"/>
      <c r="E216" s="148">
        <f>VLOOKUP(A216,'Tiempos borrador'!A217:O521,5,FALSE)</f>
        <v>0</v>
      </c>
      <c r="F216" s="148" t="str">
        <f>'Tiempos borrador'!O217</f>
        <v>sin terminar</v>
      </c>
      <c r="G216" s="178">
        <f>'Tiempos borrador'!L217+'Tiempos borrador'!K217</f>
        <v>0</v>
      </c>
      <c r="H216" s="148">
        <f>IF("terminado"=F216,(G216*'Tiempos borrador'!$D$4)+H215,H215)</f>
        <v>2127</v>
      </c>
    </row>
    <row r="217" spans="1:8" ht="30.75" thickBot="1">
      <c r="A217" s="165" t="s">
        <v>707</v>
      </c>
      <c r="B217" s="266">
        <f>VLOOKUP(A217,'Tiempos borrador'!A218:O522,3,FALSE)</f>
        <v>0</v>
      </c>
      <c r="C217" s="266"/>
      <c r="D217" s="266"/>
      <c r="E217" s="148">
        <f>VLOOKUP(A217,'Tiempos borrador'!A218:O522,5,FALSE)</f>
        <v>0</v>
      </c>
      <c r="F217" s="148" t="str">
        <f>'Tiempos borrador'!O218</f>
        <v>sin terminar</v>
      </c>
      <c r="G217" s="178">
        <f>'Tiempos borrador'!L218+'Tiempos borrador'!K218</f>
        <v>0</v>
      </c>
      <c r="H217" s="148">
        <f>IF("terminado"=F217,(G217*'Tiempos borrador'!$D$4)+H216,H216)</f>
        <v>2127</v>
      </c>
    </row>
    <row r="218" spans="1:8" ht="30.75" thickBot="1">
      <c r="A218" s="162" t="s">
        <v>708</v>
      </c>
      <c r="B218" s="266">
        <f>VLOOKUP(A218,'Tiempos borrador'!A219:O523,3,FALSE)</f>
        <v>0</v>
      </c>
      <c r="C218" s="266"/>
      <c r="D218" s="266"/>
      <c r="E218" s="148">
        <f>VLOOKUP(A218,'Tiempos borrador'!A219:O523,5,FALSE)</f>
        <v>0</v>
      </c>
      <c r="F218" s="148" t="str">
        <f>'Tiempos borrador'!O219</f>
        <v>sin terminar</v>
      </c>
      <c r="G218" s="178">
        <f>'Tiempos borrador'!L219+'Tiempos borrador'!K219</f>
        <v>0</v>
      </c>
      <c r="H218" s="148">
        <f>IF("terminado"=F218,(G218*'Tiempos borrador'!$D$4)+H217,H217)</f>
        <v>2127</v>
      </c>
    </row>
    <row r="219" spans="1:8" ht="30.75" thickBot="1">
      <c r="A219" s="165" t="s">
        <v>709</v>
      </c>
      <c r="B219" s="266">
        <f>VLOOKUP(A219,'Tiempos borrador'!A220:O524,3,FALSE)</f>
        <v>0</v>
      </c>
      <c r="C219" s="266"/>
      <c r="D219" s="266"/>
      <c r="E219" s="148">
        <f>VLOOKUP(A219,'Tiempos borrador'!A220:O524,5,FALSE)</f>
        <v>0</v>
      </c>
      <c r="F219" s="148" t="str">
        <f>'Tiempos borrador'!O220</f>
        <v>sin terminar</v>
      </c>
      <c r="G219" s="178">
        <f>'Tiempos borrador'!L220+'Tiempos borrador'!K220</f>
        <v>0</v>
      </c>
      <c r="H219" s="148">
        <f>IF("terminado"=F219,(G219*'Tiempos borrador'!$D$4)+H218,H218)</f>
        <v>2127</v>
      </c>
    </row>
    <row r="220" spans="1:8" ht="30.75" thickBot="1">
      <c r="A220" s="162" t="s">
        <v>710</v>
      </c>
      <c r="B220" s="266">
        <f>VLOOKUP(A220,'Tiempos borrador'!A221:O525,3,FALSE)</f>
        <v>0</v>
      </c>
      <c r="C220" s="266"/>
      <c r="D220" s="266"/>
      <c r="E220" s="148">
        <f>VLOOKUP(A220,'Tiempos borrador'!A221:O525,5,FALSE)</f>
        <v>0</v>
      </c>
      <c r="F220" s="148" t="str">
        <f>'Tiempos borrador'!O221</f>
        <v>sin terminar</v>
      </c>
      <c r="G220" s="178">
        <f>'Tiempos borrador'!L221+'Tiempos borrador'!K221</f>
        <v>0</v>
      </c>
      <c r="H220" s="148">
        <f>IF("terminado"=F220,(G220*'Tiempos borrador'!$D$4)+H219,H219)</f>
        <v>2127</v>
      </c>
    </row>
    <row r="221" spans="1:8" ht="30.75" thickBot="1">
      <c r="A221" s="165" t="s">
        <v>711</v>
      </c>
      <c r="B221" s="266">
        <f>VLOOKUP(A221,'Tiempos borrador'!A222:O526,3,FALSE)</f>
        <v>0</v>
      </c>
      <c r="C221" s="266"/>
      <c r="D221" s="266"/>
      <c r="E221" s="148">
        <f>VLOOKUP(A221,'Tiempos borrador'!A222:O526,5,FALSE)</f>
        <v>0</v>
      </c>
      <c r="F221" s="148" t="str">
        <f>'Tiempos borrador'!O222</f>
        <v>sin terminar</v>
      </c>
      <c r="G221" s="178">
        <f>'Tiempos borrador'!L222+'Tiempos borrador'!K222</f>
        <v>0</v>
      </c>
      <c r="H221" s="148">
        <f>IF("terminado"=F221,(G221*'Tiempos borrador'!$D$4)+H220,H220)</f>
        <v>2127</v>
      </c>
    </row>
    <row r="222" spans="1:8" ht="30.75" thickBot="1">
      <c r="A222" s="162" t="s">
        <v>712</v>
      </c>
      <c r="B222" s="266">
        <f>VLOOKUP(A222,'Tiempos borrador'!A223:O527,3,FALSE)</f>
        <v>0</v>
      </c>
      <c r="C222" s="266"/>
      <c r="D222" s="266"/>
      <c r="E222" s="148">
        <f>VLOOKUP(A222,'Tiempos borrador'!A223:O527,5,FALSE)</f>
        <v>0</v>
      </c>
      <c r="F222" s="148" t="str">
        <f>'Tiempos borrador'!O223</f>
        <v>sin terminar</v>
      </c>
      <c r="G222" s="178">
        <f>'Tiempos borrador'!L223+'Tiempos borrador'!K223</f>
        <v>0</v>
      </c>
      <c r="H222" s="148">
        <f>IF("terminado"=F222,(G222*'Tiempos borrador'!$D$4)+H221,H221)</f>
        <v>2127</v>
      </c>
    </row>
    <row r="223" spans="1:8" ht="30.75" thickBot="1">
      <c r="A223" s="165" t="s">
        <v>713</v>
      </c>
      <c r="B223" s="266">
        <f>VLOOKUP(A223,'Tiempos borrador'!A224:O528,3,FALSE)</f>
        <v>0</v>
      </c>
      <c r="C223" s="266"/>
      <c r="D223" s="266"/>
      <c r="E223" s="148">
        <f>VLOOKUP(A223,'Tiempos borrador'!A224:O528,5,FALSE)</f>
        <v>0</v>
      </c>
      <c r="F223" s="148" t="str">
        <f>'Tiempos borrador'!O224</f>
        <v>sin terminar</v>
      </c>
      <c r="G223" s="178">
        <f>'Tiempos borrador'!L224+'Tiempos borrador'!K224</f>
        <v>0</v>
      </c>
      <c r="H223" s="148">
        <f>IF("terminado"=F223,(G223*'Tiempos borrador'!$D$4)+H222,H222)</f>
        <v>2127</v>
      </c>
    </row>
    <row r="224" spans="1:8" ht="30.75" thickBot="1">
      <c r="A224" s="162" t="s">
        <v>714</v>
      </c>
      <c r="B224" s="266">
        <f>VLOOKUP(A224,'Tiempos borrador'!A225:O529,3,FALSE)</f>
        <v>0</v>
      </c>
      <c r="C224" s="266"/>
      <c r="D224" s="266"/>
      <c r="E224" s="148">
        <f>VLOOKUP(A224,'Tiempos borrador'!A225:O529,5,FALSE)</f>
        <v>0</v>
      </c>
      <c r="F224" s="148" t="str">
        <f>'Tiempos borrador'!O225</f>
        <v>sin terminar</v>
      </c>
      <c r="G224" s="178">
        <f>'Tiempos borrador'!L225+'Tiempos borrador'!K225</f>
        <v>0</v>
      </c>
      <c r="H224" s="148">
        <f>IF("terminado"=F224,(G224*'Tiempos borrador'!$D$4)+H223,H223)</f>
        <v>2127</v>
      </c>
    </row>
    <row r="225" spans="1:8" ht="30.75" thickBot="1">
      <c r="A225" s="165" t="s">
        <v>715</v>
      </c>
      <c r="B225" s="266">
        <f>VLOOKUP(A225,'Tiempos borrador'!A226:O530,3,FALSE)</f>
        <v>0</v>
      </c>
      <c r="C225" s="266"/>
      <c r="D225" s="266"/>
      <c r="E225" s="148">
        <f>VLOOKUP(A225,'Tiempos borrador'!A226:O530,5,FALSE)</f>
        <v>0</v>
      </c>
      <c r="F225" s="148" t="str">
        <f>'Tiempos borrador'!O226</f>
        <v>sin terminar</v>
      </c>
      <c r="G225" s="178">
        <f>'Tiempos borrador'!L226+'Tiempos borrador'!K226</f>
        <v>0</v>
      </c>
      <c r="H225" s="148">
        <f>IF("terminado"=F225,(G225*'Tiempos borrador'!$D$4)+H224,H224)</f>
        <v>2127</v>
      </c>
    </row>
    <row r="226" spans="1:8" ht="30.75" thickBot="1">
      <c r="A226" s="162" t="s">
        <v>716</v>
      </c>
      <c r="B226" s="266">
        <f>VLOOKUP(A226,'Tiempos borrador'!A227:O531,3,FALSE)</f>
        <v>0</v>
      </c>
      <c r="C226" s="266"/>
      <c r="D226" s="266"/>
      <c r="E226" s="148">
        <f>VLOOKUP(A226,'Tiempos borrador'!A227:O531,5,FALSE)</f>
        <v>0</v>
      </c>
      <c r="F226" s="148" t="str">
        <f>'Tiempos borrador'!O227</f>
        <v>sin terminar</v>
      </c>
      <c r="G226" s="178">
        <f>'Tiempos borrador'!L227+'Tiempos borrador'!K227</f>
        <v>0</v>
      </c>
      <c r="H226" s="148">
        <f>IF("terminado"=F226,(G226*'Tiempos borrador'!$D$4)+H225,H225)</f>
        <v>2127</v>
      </c>
    </row>
    <row r="227" spans="1:8" ht="30.75" thickBot="1">
      <c r="A227" s="165" t="s">
        <v>717</v>
      </c>
      <c r="B227" s="266">
        <f>VLOOKUP(A227,'Tiempos borrador'!A228:O532,3,FALSE)</f>
        <v>0</v>
      </c>
      <c r="C227" s="266"/>
      <c r="D227" s="266"/>
      <c r="E227" s="148">
        <f>VLOOKUP(A227,'Tiempos borrador'!A228:O532,5,FALSE)</f>
        <v>0</v>
      </c>
      <c r="F227" s="148" t="str">
        <f>'Tiempos borrador'!O228</f>
        <v>sin terminar</v>
      </c>
      <c r="G227" s="178">
        <f>'Tiempos borrador'!L228+'Tiempos borrador'!K228</f>
        <v>0</v>
      </c>
      <c r="H227" s="148">
        <f>IF("terminado"=F227,(G227*'Tiempos borrador'!$D$4)+H226,H226)</f>
        <v>2127</v>
      </c>
    </row>
    <row r="228" spans="1:8" ht="30.75" thickBot="1">
      <c r="A228" s="162" t="s">
        <v>718</v>
      </c>
      <c r="B228" s="266">
        <f>VLOOKUP(A228,'Tiempos borrador'!A229:O533,3,FALSE)</f>
        <v>0</v>
      </c>
      <c r="C228" s="266"/>
      <c r="D228" s="266"/>
      <c r="E228" s="148">
        <f>VLOOKUP(A228,'Tiempos borrador'!A229:O533,5,FALSE)</f>
        <v>0</v>
      </c>
      <c r="F228" s="148" t="str">
        <f>'Tiempos borrador'!O229</f>
        <v>sin terminar</v>
      </c>
      <c r="G228" s="178">
        <f>'Tiempos borrador'!L229+'Tiempos borrador'!K229</f>
        <v>0</v>
      </c>
      <c r="H228" s="148">
        <f>IF("terminado"=F228,(G228*'Tiempos borrador'!$D$4)+H227,H227)</f>
        <v>2127</v>
      </c>
    </row>
    <row r="229" spans="1:8" ht="30.75" thickBot="1">
      <c r="A229" s="165" t="s">
        <v>719</v>
      </c>
      <c r="B229" s="266">
        <f>VLOOKUP(A229,'Tiempos borrador'!A230:O534,3,FALSE)</f>
        <v>0</v>
      </c>
      <c r="C229" s="266"/>
      <c r="D229" s="266"/>
      <c r="E229" s="148">
        <f>VLOOKUP(A229,'Tiempos borrador'!A230:O534,5,FALSE)</f>
        <v>0</v>
      </c>
      <c r="F229" s="148" t="str">
        <f>'Tiempos borrador'!O230</f>
        <v>sin terminar</v>
      </c>
      <c r="G229" s="178">
        <f>'Tiempos borrador'!L230+'Tiempos borrador'!K230</f>
        <v>0</v>
      </c>
      <c r="H229" s="148">
        <f>IF("terminado"=F229,(G229*'Tiempos borrador'!$D$4)+H228,H228)</f>
        <v>2127</v>
      </c>
    </row>
    <row r="230" spans="1:8" ht="30.75" thickBot="1">
      <c r="A230" s="162" t="s">
        <v>720</v>
      </c>
      <c r="B230" s="266">
        <f>VLOOKUP(A230,'Tiempos borrador'!A231:O535,3,FALSE)</f>
        <v>0</v>
      </c>
      <c r="C230" s="266"/>
      <c r="D230" s="266"/>
      <c r="E230" s="148">
        <f>VLOOKUP(A230,'Tiempos borrador'!A231:O535,5,FALSE)</f>
        <v>0</v>
      </c>
      <c r="F230" s="148" t="str">
        <f>'Tiempos borrador'!O231</f>
        <v>sin terminar</v>
      </c>
      <c r="G230" s="178">
        <f>'Tiempos borrador'!L231+'Tiempos borrador'!K231</f>
        <v>0</v>
      </c>
      <c r="H230" s="148">
        <f>IF("terminado"=F230,(G230*'Tiempos borrador'!$D$4)+H229,H229)</f>
        <v>2127</v>
      </c>
    </row>
    <row r="231" spans="1:8" ht="30.75" thickBot="1">
      <c r="A231" s="165" t="s">
        <v>721</v>
      </c>
      <c r="B231" s="266">
        <f>VLOOKUP(A231,'Tiempos borrador'!A232:O536,3,FALSE)</f>
        <v>0</v>
      </c>
      <c r="C231" s="266"/>
      <c r="D231" s="266"/>
      <c r="E231" s="148">
        <f>VLOOKUP(A231,'Tiempos borrador'!A232:O536,5,FALSE)</f>
        <v>0</v>
      </c>
      <c r="F231" s="148" t="str">
        <f>'Tiempos borrador'!O232</f>
        <v>sin terminar</v>
      </c>
      <c r="G231" s="178">
        <f>'Tiempos borrador'!L232+'Tiempos borrador'!K232</f>
        <v>0</v>
      </c>
      <c r="H231" s="148">
        <f>IF("terminado"=F231,(G231*'Tiempos borrador'!$D$4)+H230,H230)</f>
        <v>2127</v>
      </c>
    </row>
    <row r="232" spans="1:8" ht="30.75" thickBot="1">
      <c r="A232" s="162" t="s">
        <v>722</v>
      </c>
      <c r="B232" s="266">
        <f>VLOOKUP(A232,'Tiempos borrador'!A233:O537,3,FALSE)</f>
        <v>0</v>
      </c>
      <c r="C232" s="266"/>
      <c r="D232" s="266"/>
      <c r="E232" s="148">
        <f>VLOOKUP(A232,'Tiempos borrador'!A233:O537,5,FALSE)</f>
        <v>0</v>
      </c>
      <c r="F232" s="148" t="str">
        <f>'Tiempos borrador'!O233</f>
        <v>sin terminar</v>
      </c>
      <c r="G232" s="178">
        <f>'Tiempos borrador'!L233+'Tiempos borrador'!K233</f>
        <v>0</v>
      </c>
      <c r="H232" s="148">
        <f>IF("terminado"=F232,(G232*'Tiempos borrador'!$D$4)+H231,H231)</f>
        <v>2127</v>
      </c>
    </row>
    <row r="233" spans="1:8" ht="30.75" thickBot="1">
      <c r="A233" s="165" t="s">
        <v>723</v>
      </c>
      <c r="B233" s="266">
        <f>VLOOKUP(A233,'Tiempos borrador'!A234:O538,3,FALSE)</f>
        <v>0</v>
      </c>
      <c r="C233" s="266"/>
      <c r="D233" s="266"/>
      <c r="E233" s="148">
        <f>VLOOKUP(A233,'Tiempos borrador'!A234:O538,5,FALSE)</f>
        <v>0</v>
      </c>
      <c r="F233" s="148" t="str">
        <f>'Tiempos borrador'!O234</f>
        <v>sin terminar</v>
      </c>
      <c r="G233" s="178">
        <f>'Tiempos borrador'!L234+'Tiempos borrador'!K234</f>
        <v>0</v>
      </c>
      <c r="H233" s="148">
        <f>IF("terminado"=F233,(G233*'Tiempos borrador'!$D$4)+H232,H232)</f>
        <v>2127</v>
      </c>
    </row>
    <row r="234" spans="1:8" ht="30.75" thickBot="1">
      <c r="A234" s="162" t="s">
        <v>724</v>
      </c>
      <c r="B234" s="266">
        <f>VLOOKUP(A234,'Tiempos borrador'!A235:O539,3,FALSE)</f>
        <v>0</v>
      </c>
      <c r="C234" s="266"/>
      <c r="D234" s="266"/>
      <c r="E234" s="148">
        <f>VLOOKUP(A234,'Tiempos borrador'!A235:O539,5,FALSE)</f>
        <v>0</v>
      </c>
      <c r="F234" s="148" t="str">
        <f>'Tiempos borrador'!O235</f>
        <v>sin terminar</v>
      </c>
      <c r="G234" s="178">
        <f>'Tiempos borrador'!L235+'Tiempos borrador'!K235</f>
        <v>0</v>
      </c>
      <c r="H234" s="148">
        <f>IF("terminado"=F234,(G234*'Tiempos borrador'!$D$4)+H233,H233)</f>
        <v>2127</v>
      </c>
    </row>
    <row r="235" spans="1:8" ht="30.75" thickBot="1">
      <c r="A235" s="165" t="s">
        <v>725</v>
      </c>
      <c r="B235" s="266">
        <f>VLOOKUP(A235,'Tiempos borrador'!A236:O540,3,FALSE)</f>
        <v>0</v>
      </c>
      <c r="C235" s="266"/>
      <c r="D235" s="266"/>
      <c r="E235" s="148">
        <f>VLOOKUP(A235,'Tiempos borrador'!A236:O540,5,FALSE)</f>
        <v>0</v>
      </c>
      <c r="F235" s="148" t="str">
        <f>'Tiempos borrador'!O236</f>
        <v>sin terminar</v>
      </c>
      <c r="G235" s="178">
        <f>'Tiempos borrador'!L236+'Tiempos borrador'!K236</f>
        <v>0</v>
      </c>
      <c r="H235" s="148">
        <f>IF("terminado"=F235,(G235*'Tiempos borrador'!$D$4)+H234,H234)</f>
        <v>2127</v>
      </c>
    </row>
    <row r="236" spans="1:8" ht="30.75" thickBot="1">
      <c r="A236" s="162" t="s">
        <v>726</v>
      </c>
      <c r="B236" s="266">
        <f>VLOOKUP(A236,'Tiempos borrador'!A237:O541,3,FALSE)</f>
        <v>0</v>
      </c>
      <c r="C236" s="266"/>
      <c r="D236" s="266"/>
      <c r="E236" s="148">
        <f>VLOOKUP(A236,'Tiempos borrador'!A237:O541,5,FALSE)</f>
        <v>0</v>
      </c>
      <c r="F236" s="148" t="str">
        <f>'Tiempos borrador'!O237</f>
        <v>sin terminar</v>
      </c>
      <c r="G236" s="178">
        <f>'Tiempos borrador'!L237+'Tiempos borrador'!K237</f>
        <v>0</v>
      </c>
      <c r="H236" s="148">
        <f>IF("terminado"=F236,(G236*'Tiempos borrador'!$D$4)+H235,H235)</f>
        <v>2127</v>
      </c>
    </row>
    <row r="237" spans="1:8" ht="30.75" thickBot="1">
      <c r="A237" s="165" t="s">
        <v>727</v>
      </c>
      <c r="B237" s="266">
        <f>VLOOKUP(A237,'Tiempos borrador'!A238:O542,3,FALSE)</f>
        <v>0</v>
      </c>
      <c r="C237" s="266"/>
      <c r="D237" s="266"/>
      <c r="E237" s="148">
        <f>VLOOKUP(A237,'Tiempos borrador'!A238:O542,5,FALSE)</f>
        <v>0</v>
      </c>
      <c r="F237" s="148" t="str">
        <f>'Tiempos borrador'!O238</f>
        <v>sin terminar</v>
      </c>
      <c r="G237" s="178">
        <f>'Tiempos borrador'!L238+'Tiempos borrador'!K238</f>
        <v>0</v>
      </c>
      <c r="H237" s="148">
        <f>IF("terminado"=F237,(G237*'Tiempos borrador'!$D$4)+H236,H236)</f>
        <v>2127</v>
      </c>
    </row>
    <row r="238" spans="1:8" ht="30.75" thickBot="1">
      <c r="A238" s="162" t="s">
        <v>728</v>
      </c>
      <c r="B238" s="266">
        <f>VLOOKUP(A238,'Tiempos borrador'!A239:O543,3,FALSE)</f>
        <v>0</v>
      </c>
      <c r="C238" s="266"/>
      <c r="D238" s="266"/>
      <c r="E238" s="148">
        <f>VLOOKUP(A238,'Tiempos borrador'!A239:O543,5,FALSE)</f>
        <v>0</v>
      </c>
      <c r="F238" s="148" t="str">
        <f>'Tiempos borrador'!O239</f>
        <v>sin terminar</v>
      </c>
      <c r="G238" s="178">
        <f>'Tiempos borrador'!L239+'Tiempos borrador'!K239</f>
        <v>0</v>
      </c>
      <c r="H238" s="148">
        <f>IF("terminado"=F238,(G238*'Tiempos borrador'!$D$4)+H237,H237)</f>
        <v>2127</v>
      </c>
    </row>
    <row r="239" spans="1:8" ht="30.75" thickBot="1">
      <c r="A239" s="165" t="s">
        <v>729</v>
      </c>
      <c r="B239" s="266">
        <f>VLOOKUP(A239,'Tiempos borrador'!A240:O544,3,FALSE)</f>
        <v>0</v>
      </c>
      <c r="C239" s="266"/>
      <c r="D239" s="266"/>
      <c r="E239" s="148">
        <f>VLOOKUP(A239,'Tiempos borrador'!A240:O544,5,FALSE)</f>
        <v>0</v>
      </c>
      <c r="F239" s="148" t="str">
        <f>'Tiempos borrador'!O240</f>
        <v>sin terminar</v>
      </c>
      <c r="G239" s="178">
        <f>'Tiempos borrador'!L240+'Tiempos borrador'!K240</f>
        <v>0</v>
      </c>
      <c r="H239" s="148">
        <f>IF("terminado"=F239,(G239*'Tiempos borrador'!$D$4)+H238,H238)</f>
        <v>2127</v>
      </c>
    </row>
    <row r="240" spans="1:8" ht="30.75" thickBot="1">
      <c r="A240" s="162" t="s">
        <v>730</v>
      </c>
      <c r="B240" s="266">
        <f>VLOOKUP(A240,'Tiempos borrador'!A241:O545,3,FALSE)</f>
        <v>0</v>
      </c>
      <c r="C240" s="266"/>
      <c r="D240" s="266"/>
      <c r="E240" s="148">
        <f>VLOOKUP(A240,'Tiempos borrador'!A241:O545,5,FALSE)</f>
        <v>0</v>
      </c>
      <c r="F240" s="148" t="str">
        <f>'Tiempos borrador'!O241</f>
        <v>sin terminar</v>
      </c>
      <c r="G240" s="178">
        <f>'Tiempos borrador'!L241+'Tiempos borrador'!K241</f>
        <v>0</v>
      </c>
      <c r="H240" s="148">
        <f>IF("terminado"=F240,(G240*'Tiempos borrador'!$D$4)+H239,H239)</f>
        <v>2127</v>
      </c>
    </row>
    <row r="241" spans="1:8" ht="30.75" thickBot="1">
      <c r="A241" s="165" t="s">
        <v>731</v>
      </c>
      <c r="B241" s="266">
        <f>VLOOKUP(A241,'Tiempos borrador'!A242:O546,3,FALSE)</f>
        <v>0</v>
      </c>
      <c r="C241" s="266"/>
      <c r="D241" s="266"/>
      <c r="E241" s="148">
        <f>VLOOKUP(A241,'Tiempos borrador'!A242:O546,5,FALSE)</f>
        <v>0</v>
      </c>
      <c r="F241" s="148" t="str">
        <f>'Tiempos borrador'!O242</f>
        <v>sin terminar</v>
      </c>
      <c r="G241" s="178">
        <f>'Tiempos borrador'!L242+'Tiempos borrador'!K242</f>
        <v>0</v>
      </c>
      <c r="H241" s="148">
        <f>IF("terminado"=F241,(G241*'Tiempos borrador'!$D$4)+H240,H240)</f>
        <v>2127</v>
      </c>
    </row>
    <row r="242" spans="1:8" ht="30.75" thickBot="1">
      <c r="A242" s="162" t="s">
        <v>732</v>
      </c>
      <c r="B242" s="266">
        <f>VLOOKUP(A242,'Tiempos borrador'!A243:O547,3,FALSE)</f>
        <v>0</v>
      </c>
      <c r="C242" s="266"/>
      <c r="D242" s="266"/>
      <c r="E242" s="148">
        <f>VLOOKUP(A242,'Tiempos borrador'!A243:O547,5,FALSE)</f>
        <v>0</v>
      </c>
      <c r="F242" s="148" t="str">
        <f>'Tiempos borrador'!O243</f>
        <v>sin terminar</v>
      </c>
      <c r="G242" s="178">
        <f>'Tiempos borrador'!L243+'Tiempos borrador'!K243</f>
        <v>0</v>
      </c>
      <c r="H242" s="148">
        <f>IF("terminado"=F242,(G242*'Tiempos borrador'!$D$4)+H241,H241)</f>
        <v>2127</v>
      </c>
    </row>
    <row r="243" spans="1:8" ht="30.75" thickBot="1">
      <c r="A243" s="165" t="s">
        <v>733</v>
      </c>
      <c r="B243" s="266">
        <f>VLOOKUP(A243,'Tiempos borrador'!A244:O548,3,FALSE)</f>
        <v>0</v>
      </c>
      <c r="C243" s="266"/>
      <c r="D243" s="266"/>
      <c r="E243" s="148">
        <f>VLOOKUP(A243,'Tiempos borrador'!A244:O548,5,FALSE)</f>
        <v>0</v>
      </c>
      <c r="F243" s="148" t="str">
        <f>'Tiempos borrador'!O244</f>
        <v>sin terminar</v>
      </c>
      <c r="G243" s="178">
        <f>'Tiempos borrador'!L244+'Tiempos borrador'!K244</f>
        <v>0</v>
      </c>
      <c r="H243" s="148">
        <f>IF("terminado"=F243,(G243*'Tiempos borrador'!$D$4)+H242,H242)</f>
        <v>2127</v>
      </c>
    </row>
    <row r="244" spans="1:8" ht="30.75" thickBot="1">
      <c r="A244" s="162" t="s">
        <v>734</v>
      </c>
      <c r="B244" s="266">
        <f>VLOOKUP(A244,'Tiempos borrador'!A245:O549,3,FALSE)</f>
        <v>0</v>
      </c>
      <c r="C244" s="266"/>
      <c r="D244" s="266"/>
      <c r="E244" s="148">
        <f>VLOOKUP(A244,'Tiempos borrador'!A245:O549,5,FALSE)</f>
        <v>0</v>
      </c>
      <c r="F244" s="148" t="str">
        <f>'Tiempos borrador'!O245</f>
        <v>sin terminar</v>
      </c>
      <c r="G244" s="178">
        <f>'Tiempos borrador'!L245+'Tiempos borrador'!K245</f>
        <v>0</v>
      </c>
      <c r="H244" s="148">
        <f>IF("terminado"=F244,(G244*'Tiempos borrador'!$D$4)+H243,H243)</f>
        <v>2127</v>
      </c>
    </row>
    <row r="245" spans="1:8" ht="30.75" thickBot="1">
      <c r="A245" s="165" t="s">
        <v>735</v>
      </c>
      <c r="B245" s="266">
        <f>VLOOKUP(A245,'Tiempos borrador'!A246:O550,3,FALSE)</f>
        <v>0</v>
      </c>
      <c r="C245" s="266"/>
      <c r="D245" s="266"/>
      <c r="E245" s="148">
        <f>VLOOKUP(A245,'Tiempos borrador'!A246:O550,5,FALSE)</f>
        <v>0</v>
      </c>
      <c r="F245" s="148" t="str">
        <f>'Tiempos borrador'!O246</f>
        <v>sin terminar</v>
      </c>
      <c r="G245" s="178">
        <f>'Tiempos borrador'!L246+'Tiempos borrador'!K246</f>
        <v>0</v>
      </c>
      <c r="H245" s="148">
        <f>IF("terminado"=F245,(G245*'Tiempos borrador'!$D$4)+H244,H244)</f>
        <v>2127</v>
      </c>
    </row>
    <row r="246" spans="1:8" ht="30.75" thickBot="1">
      <c r="A246" s="162" t="s">
        <v>736</v>
      </c>
      <c r="B246" s="266">
        <f>VLOOKUP(A246,'Tiempos borrador'!A247:O551,3,FALSE)</f>
        <v>0</v>
      </c>
      <c r="C246" s="266"/>
      <c r="D246" s="266"/>
      <c r="E246" s="148">
        <f>VLOOKUP(A246,'Tiempos borrador'!A247:O551,5,FALSE)</f>
        <v>0</v>
      </c>
      <c r="F246" s="148" t="str">
        <f>'Tiempos borrador'!O247</f>
        <v>sin terminar</v>
      </c>
      <c r="G246" s="178">
        <f>'Tiempos borrador'!L247+'Tiempos borrador'!K247</f>
        <v>0</v>
      </c>
      <c r="H246" s="148">
        <f>IF("terminado"=F246,(G246*'Tiempos borrador'!$D$4)+H245,H245)</f>
        <v>2127</v>
      </c>
    </row>
    <row r="247" spans="1:8" ht="30.75" thickBot="1">
      <c r="A247" s="165" t="s">
        <v>737</v>
      </c>
      <c r="B247" s="266">
        <f>VLOOKUP(A247,'Tiempos borrador'!A248:O552,3,FALSE)</f>
        <v>0</v>
      </c>
      <c r="C247" s="266"/>
      <c r="D247" s="266"/>
      <c r="E247" s="148">
        <f>VLOOKUP(A247,'Tiempos borrador'!A248:O552,5,FALSE)</f>
        <v>0</v>
      </c>
      <c r="F247" s="148" t="str">
        <f>'Tiempos borrador'!O248</f>
        <v>sin terminar</v>
      </c>
      <c r="G247" s="178">
        <f>'Tiempos borrador'!L248+'Tiempos borrador'!K248</f>
        <v>0</v>
      </c>
      <c r="H247" s="148">
        <f>IF("terminado"=F247,(G247*'Tiempos borrador'!$D$4)+H246,H246)</f>
        <v>2127</v>
      </c>
    </row>
    <row r="248" spans="1:8" ht="30.75" thickBot="1">
      <c r="A248" s="162" t="s">
        <v>738</v>
      </c>
      <c r="B248" s="266">
        <f>VLOOKUP(A248,'Tiempos borrador'!A249:O553,3,FALSE)</f>
        <v>0</v>
      </c>
      <c r="C248" s="266"/>
      <c r="D248" s="266"/>
      <c r="E248" s="148">
        <f>VLOOKUP(A248,'Tiempos borrador'!A249:O553,5,FALSE)</f>
        <v>0</v>
      </c>
      <c r="F248" s="148" t="str">
        <f>'Tiempos borrador'!O249</f>
        <v>sin terminar</v>
      </c>
      <c r="G248" s="178">
        <f>'Tiempos borrador'!L249+'Tiempos borrador'!K249</f>
        <v>0</v>
      </c>
      <c r="H248" s="148">
        <f>IF("terminado"=F248,(G248*'Tiempos borrador'!$D$4)+H247,H247)</f>
        <v>2127</v>
      </c>
    </row>
    <row r="249" spans="1:8" ht="30.75" thickBot="1">
      <c r="A249" s="165" t="s">
        <v>739</v>
      </c>
      <c r="B249" s="266">
        <f>VLOOKUP(A249,'Tiempos borrador'!A250:O554,3,FALSE)</f>
        <v>0</v>
      </c>
      <c r="C249" s="266"/>
      <c r="D249" s="266"/>
      <c r="E249" s="148">
        <f>VLOOKUP(A249,'Tiempos borrador'!A250:O554,5,FALSE)</f>
        <v>0</v>
      </c>
      <c r="F249" s="148" t="str">
        <f>'Tiempos borrador'!O250</f>
        <v>sin terminar</v>
      </c>
      <c r="G249" s="178">
        <f>'Tiempos borrador'!L250+'Tiempos borrador'!K250</f>
        <v>0</v>
      </c>
      <c r="H249" s="148">
        <f>IF("terminado"=F249,(G249*'Tiempos borrador'!$D$4)+H248,H248)</f>
        <v>2127</v>
      </c>
    </row>
    <row r="250" spans="1:8" ht="30.75" thickBot="1">
      <c r="A250" s="162" t="s">
        <v>740</v>
      </c>
      <c r="B250" s="266">
        <f>VLOOKUP(A250,'Tiempos borrador'!A251:O555,3,FALSE)</f>
        <v>0</v>
      </c>
      <c r="C250" s="266"/>
      <c r="D250" s="266"/>
      <c r="E250" s="148">
        <f>VLOOKUP(A250,'Tiempos borrador'!A251:O555,5,FALSE)</f>
        <v>0</v>
      </c>
      <c r="F250" s="148" t="str">
        <f>'Tiempos borrador'!O251</f>
        <v>sin terminar</v>
      </c>
      <c r="G250" s="178">
        <f>'Tiempos borrador'!L251+'Tiempos borrador'!K251</f>
        <v>0</v>
      </c>
      <c r="H250" s="148">
        <f>IF("terminado"=F250,(G250*'Tiempos borrador'!$D$4)+H249,H249)</f>
        <v>2127</v>
      </c>
    </row>
    <row r="251" spans="1:8" ht="30.75" thickBot="1">
      <c r="A251" s="165" t="s">
        <v>741</v>
      </c>
      <c r="B251" s="266">
        <f>VLOOKUP(A251,'Tiempos borrador'!A252:O556,3,FALSE)</f>
        <v>0</v>
      </c>
      <c r="C251" s="266"/>
      <c r="D251" s="266"/>
      <c r="E251" s="148">
        <f>VLOOKUP(A251,'Tiempos borrador'!A252:O556,5,FALSE)</f>
        <v>0</v>
      </c>
      <c r="F251" s="148" t="str">
        <f>'Tiempos borrador'!O252</f>
        <v>sin terminar</v>
      </c>
      <c r="G251" s="178">
        <f>'Tiempos borrador'!L252+'Tiempos borrador'!K252</f>
        <v>0</v>
      </c>
      <c r="H251" s="148">
        <f>IF("terminado"=F251,(G251*'Tiempos borrador'!$D$4)+H250,H250)</f>
        <v>2127</v>
      </c>
    </row>
    <row r="252" spans="1:8" ht="30.75" thickBot="1">
      <c r="A252" s="162" t="s">
        <v>742</v>
      </c>
      <c r="B252" s="266">
        <f>VLOOKUP(A252,'Tiempos borrador'!A253:O557,3,FALSE)</f>
        <v>0</v>
      </c>
      <c r="C252" s="266"/>
      <c r="D252" s="266"/>
      <c r="E252" s="148">
        <f>VLOOKUP(A252,'Tiempos borrador'!A253:O557,5,FALSE)</f>
        <v>0</v>
      </c>
      <c r="F252" s="148" t="str">
        <f>'Tiempos borrador'!O253</f>
        <v>sin terminar</v>
      </c>
      <c r="G252" s="178">
        <f>'Tiempos borrador'!L253+'Tiempos borrador'!K253</f>
        <v>0</v>
      </c>
      <c r="H252" s="148">
        <f>IF("terminado"=F252,(G252*'Tiempos borrador'!$D$4)+H251,H251)</f>
        <v>2127</v>
      </c>
    </row>
    <row r="253" spans="1:8" ht="30.75" thickBot="1">
      <c r="A253" s="165" t="s">
        <v>743</v>
      </c>
      <c r="B253" s="266">
        <f>VLOOKUP(A253,'Tiempos borrador'!A254:O558,3,FALSE)</f>
        <v>0</v>
      </c>
      <c r="C253" s="266"/>
      <c r="D253" s="266"/>
      <c r="E253" s="148">
        <f>VLOOKUP(A253,'Tiempos borrador'!A254:O558,5,FALSE)</f>
        <v>0</v>
      </c>
      <c r="F253" s="148" t="str">
        <f>'Tiempos borrador'!O254</f>
        <v>sin terminar</v>
      </c>
      <c r="G253" s="178">
        <f>'Tiempos borrador'!L254+'Tiempos borrador'!K254</f>
        <v>0</v>
      </c>
      <c r="H253" s="148">
        <f>IF("terminado"=F253,(G253*'Tiempos borrador'!$D$4)+H252,H252)</f>
        <v>2127</v>
      </c>
    </row>
    <row r="254" spans="1:8" ht="30.75" thickBot="1">
      <c r="A254" s="162" t="s">
        <v>744</v>
      </c>
      <c r="B254" s="266">
        <f>VLOOKUP(A254,'Tiempos borrador'!A255:O559,3,FALSE)</f>
        <v>0</v>
      </c>
      <c r="C254" s="266"/>
      <c r="D254" s="266"/>
      <c r="E254" s="148">
        <f>VLOOKUP(A254,'Tiempos borrador'!A255:O559,5,FALSE)</f>
        <v>0</v>
      </c>
      <c r="F254" s="148" t="str">
        <f>'Tiempos borrador'!O255</f>
        <v>sin terminar</v>
      </c>
      <c r="G254" s="178">
        <f>'Tiempos borrador'!L255+'Tiempos borrador'!K255</f>
        <v>0</v>
      </c>
      <c r="H254" s="148">
        <f>IF("terminado"=F254,(G254*'Tiempos borrador'!$D$4)+H253,H253)</f>
        <v>2127</v>
      </c>
    </row>
    <row r="255" spans="1:8" ht="30.75" thickBot="1">
      <c r="A255" s="165" t="s">
        <v>745</v>
      </c>
      <c r="B255" s="266">
        <f>VLOOKUP(A255,'Tiempos borrador'!A256:O560,3,FALSE)</f>
        <v>0</v>
      </c>
      <c r="C255" s="266"/>
      <c r="D255" s="266"/>
      <c r="E255" s="148">
        <f>VLOOKUP(A255,'Tiempos borrador'!A256:O560,5,FALSE)</f>
        <v>0</v>
      </c>
      <c r="F255" s="148" t="str">
        <f>'Tiempos borrador'!O256</f>
        <v>sin terminar</v>
      </c>
      <c r="G255" s="178">
        <f>'Tiempos borrador'!L256+'Tiempos borrador'!K256</f>
        <v>0</v>
      </c>
      <c r="H255" s="148">
        <f>IF("terminado"=F255,(G255*'Tiempos borrador'!$D$4)+H254,H254)</f>
        <v>2127</v>
      </c>
    </row>
    <row r="256" spans="1:8" ht="30.75" thickBot="1">
      <c r="A256" s="162" t="s">
        <v>746</v>
      </c>
      <c r="B256" s="266">
        <f>VLOOKUP(A256,'Tiempos borrador'!A257:O561,3,FALSE)</f>
        <v>0</v>
      </c>
      <c r="C256" s="266"/>
      <c r="D256" s="266"/>
      <c r="E256" s="148">
        <f>VLOOKUP(A256,'Tiempos borrador'!A257:O561,5,FALSE)</f>
        <v>0</v>
      </c>
      <c r="F256" s="148" t="str">
        <f>'Tiempos borrador'!O257</f>
        <v>sin terminar</v>
      </c>
      <c r="G256" s="178">
        <f>'Tiempos borrador'!L257+'Tiempos borrador'!K257</f>
        <v>0</v>
      </c>
      <c r="H256" s="148">
        <f>IF("terminado"=F256,(G256*'Tiempos borrador'!$D$4)+H255,H255)</f>
        <v>2127</v>
      </c>
    </row>
    <row r="257" spans="1:8" ht="30.75" thickBot="1">
      <c r="A257" s="165" t="s">
        <v>747</v>
      </c>
      <c r="B257" s="266">
        <f>VLOOKUP(A257,'Tiempos borrador'!A258:O562,3,FALSE)</f>
        <v>0</v>
      </c>
      <c r="C257" s="266"/>
      <c r="D257" s="266"/>
      <c r="E257" s="148">
        <f>VLOOKUP(A257,'Tiempos borrador'!A258:O562,5,FALSE)</f>
        <v>0</v>
      </c>
      <c r="F257" s="148" t="str">
        <f>'Tiempos borrador'!O258</f>
        <v>sin terminar</v>
      </c>
      <c r="G257" s="178">
        <f>'Tiempos borrador'!L258+'Tiempos borrador'!K258</f>
        <v>0</v>
      </c>
      <c r="H257" s="148">
        <f>IF("terminado"=F257,(G257*'Tiempos borrador'!$D$4)+H256,H256)</f>
        <v>2127</v>
      </c>
    </row>
    <row r="258" spans="1:8" ht="30.75" thickBot="1">
      <c r="A258" s="162" t="s">
        <v>748</v>
      </c>
      <c r="B258" s="266">
        <f>VLOOKUP(A258,'Tiempos borrador'!A259:O563,3,FALSE)</f>
        <v>0</v>
      </c>
      <c r="C258" s="266"/>
      <c r="D258" s="266"/>
      <c r="E258" s="148">
        <f>VLOOKUP(A258,'Tiempos borrador'!A259:O563,5,FALSE)</f>
        <v>0</v>
      </c>
      <c r="F258" s="148" t="str">
        <f>'Tiempos borrador'!O259</f>
        <v>sin terminar</v>
      </c>
      <c r="G258" s="178">
        <f>'Tiempos borrador'!L259+'Tiempos borrador'!K259</f>
        <v>0</v>
      </c>
      <c r="H258" s="148">
        <f>IF("terminado"=F258,(G258*'Tiempos borrador'!$D$4)+H257,H257)</f>
        <v>2127</v>
      </c>
    </row>
    <row r="259" spans="1:8" ht="30.75" thickBot="1">
      <c r="A259" s="165" t="s">
        <v>749</v>
      </c>
      <c r="B259" s="266">
        <f>VLOOKUP(A259,'Tiempos borrador'!A260:O564,3,FALSE)</f>
        <v>0</v>
      </c>
      <c r="C259" s="266"/>
      <c r="D259" s="266"/>
      <c r="E259" s="148">
        <f>VLOOKUP(A259,'Tiempos borrador'!A260:O564,5,FALSE)</f>
        <v>0</v>
      </c>
      <c r="F259" s="148" t="str">
        <f>'Tiempos borrador'!O260</f>
        <v>sin terminar</v>
      </c>
      <c r="G259" s="178">
        <f>'Tiempos borrador'!L260+'Tiempos borrador'!K260</f>
        <v>0</v>
      </c>
      <c r="H259" s="148">
        <f>IF("terminado"=F259,(G259*'Tiempos borrador'!$D$4)+H258,H258)</f>
        <v>2127</v>
      </c>
    </row>
    <row r="260" spans="1:8" ht="30.75" thickBot="1">
      <c r="A260" s="162" t="s">
        <v>750</v>
      </c>
      <c r="B260" s="266">
        <f>VLOOKUP(A260,'Tiempos borrador'!A261:O565,3,FALSE)</f>
        <v>0</v>
      </c>
      <c r="C260" s="266"/>
      <c r="D260" s="266"/>
      <c r="E260" s="148">
        <f>VLOOKUP(A260,'Tiempos borrador'!A261:O565,5,FALSE)</f>
        <v>0</v>
      </c>
      <c r="F260" s="148" t="str">
        <f>'Tiempos borrador'!O261</f>
        <v>sin terminar</v>
      </c>
      <c r="G260" s="178">
        <f>'Tiempos borrador'!L261+'Tiempos borrador'!K261</f>
        <v>0</v>
      </c>
      <c r="H260" s="148">
        <f>IF("terminado"=F260,(G260*'Tiempos borrador'!$D$4)+H259,H259)</f>
        <v>2127</v>
      </c>
    </row>
    <row r="261" spans="1:8" ht="30.75" thickBot="1">
      <c r="A261" s="165" t="s">
        <v>751</v>
      </c>
      <c r="B261" s="266">
        <f>VLOOKUP(A261,'Tiempos borrador'!A262:O566,3,FALSE)</f>
        <v>0</v>
      </c>
      <c r="C261" s="266"/>
      <c r="D261" s="266"/>
      <c r="E261" s="148">
        <f>VLOOKUP(A261,'Tiempos borrador'!A262:O566,5,FALSE)</f>
        <v>0</v>
      </c>
      <c r="F261" s="148" t="str">
        <f>'Tiempos borrador'!O262</f>
        <v>sin terminar</v>
      </c>
      <c r="G261" s="178">
        <f>'Tiempos borrador'!L262+'Tiempos borrador'!K262</f>
        <v>0</v>
      </c>
      <c r="H261" s="148">
        <f>IF("terminado"=F261,(G261*'Tiempos borrador'!$D$4)+H260,H260)</f>
        <v>2127</v>
      </c>
    </row>
    <row r="262" spans="1:8" ht="30.75" thickBot="1">
      <c r="A262" s="162" t="s">
        <v>752</v>
      </c>
      <c r="B262" s="266">
        <f>VLOOKUP(A262,'Tiempos borrador'!A263:O567,3,FALSE)</f>
        <v>0</v>
      </c>
      <c r="C262" s="266"/>
      <c r="D262" s="266"/>
      <c r="E262" s="148">
        <f>VLOOKUP(A262,'Tiempos borrador'!A263:O567,5,FALSE)</f>
        <v>0</v>
      </c>
      <c r="F262" s="148" t="str">
        <f>'Tiempos borrador'!O263</f>
        <v>sin terminar</v>
      </c>
      <c r="G262" s="178">
        <f>'Tiempos borrador'!L263+'Tiempos borrador'!K263</f>
        <v>0</v>
      </c>
      <c r="H262" s="148">
        <f>IF("terminado"=F262,(G262*'Tiempos borrador'!$D$4)+H261,H261)</f>
        <v>2127</v>
      </c>
    </row>
    <row r="263" spans="1:8" ht="30.75" thickBot="1">
      <c r="A263" s="165" t="s">
        <v>753</v>
      </c>
      <c r="B263" s="266">
        <f>VLOOKUP(A263,'Tiempos borrador'!A264:O568,3,FALSE)</f>
        <v>0</v>
      </c>
      <c r="C263" s="266"/>
      <c r="D263" s="266"/>
      <c r="E263" s="148">
        <f>VLOOKUP(A263,'Tiempos borrador'!A264:O568,5,FALSE)</f>
        <v>0</v>
      </c>
      <c r="F263" s="148" t="str">
        <f>'Tiempos borrador'!O264</f>
        <v>sin terminar</v>
      </c>
      <c r="G263" s="178">
        <f>'Tiempos borrador'!L264+'Tiempos borrador'!K264</f>
        <v>0</v>
      </c>
      <c r="H263" s="148">
        <f>IF("terminado"=F263,(G263*'Tiempos borrador'!$D$4)+H262,H262)</f>
        <v>2127</v>
      </c>
    </row>
    <row r="264" spans="1:8" ht="30.75" thickBot="1">
      <c r="A264" s="162" t="s">
        <v>754</v>
      </c>
      <c r="B264" s="266">
        <f>VLOOKUP(A264,'Tiempos borrador'!A265:O569,3,FALSE)</f>
        <v>0</v>
      </c>
      <c r="C264" s="266"/>
      <c r="D264" s="266"/>
      <c r="E264" s="148">
        <f>VLOOKUP(A264,'Tiempos borrador'!A265:O569,5,FALSE)</f>
        <v>0</v>
      </c>
      <c r="F264" s="148" t="str">
        <f>'Tiempos borrador'!O265</f>
        <v>sin terminar</v>
      </c>
      <c r="G264" s="178">
        <f>'Tiempos borrador'!L265+'Tiempos borrador'!K265</f>
        <v>0</v>
      </c>
      <c r="H264" s="148">
        <f>IF("terminado"=F264,(G264*'Tiempos borrador'!$D$4)+H263,H263)</f>
        <v>2127</v>
      </c>
    </row>
    <row r="265" spans="1:8" ht="30.75" thickBot="1">
      <c r="A265" s="165" t="s">
        <v>755</v>
      </c>
      <c r="B265" s="266">
        <f>VLOOKUP(A265,'Tiempos borrador'!A266:O570,3,FALSE)</f>
        <v>0</v>
      </c>
      <c r="C265" s="266"/>
      <c r="D265" s="266"/>
      <c r="E265" s="148">
        <f>VLOOKUP(A265,'Tiempos borrador'!A266:O570,5,FALSE)</f>
        <v>0</v>
      </c>
      <c r="F265" s="148" t="str">
        <f>'Tiempos borrador'!O266</f>
        <v>sin terminar</v>
      </c>
      <c r="G265" s="178">
        <f>'Tiempos borrador'!L266+'Tiempos borrador'!K266</f>
        <v>0</v>
      </c>
      <c r="H265" s="148">
        <f>IF("terminado"=F265,(G265*'Tiempos borrador'!$D$4)+H264,H264)</f>
        <v>2127</v>
      </c>
    </row>
    <row r="266" spans="1:8" ht="30.75" thickBot="1">
      <c r="A266" s="162" t="s">
        <v>756</v>
      </c>
      <c r="B266" s="266">
        <f>VLOOKUP(A266,'Tiempos borrador'!A267:O571,3,FALSE)</f>
        <v>0</v>
      </c>
      <c r="C266" s="266"/>
      <c r="D266" s="266"/>
      <c r="E266" s="148">
        <f>VLOOKUP(A266,'Tiempos borrador'!A267:O571,5,FALSE)</f>
        <v>0</v>
      </c>
      <c r="F266" s="148" t="str">
        <f>'Tiempos borrador'!O267</f>
        <v>sin terminar</v>
      </c>
      <c r="G266" s="178">
        <f>'Tiempos borrador'!L267+'Tiempos borrador'!K267</f>
        <v>0</v>
      </c>
      <c r="H266" s="148">
        <f>IF("terminado"=F266,(G266*'Tiempos borrador'!$D$4)+H265,H265)</f>
        <v>2127</v>
      </c>
    </row>
    <row r="267" spans="1:8" ht="30.75" thickBot="1">
      <c r="A267" s="165" t="s">
        <v>757</v>
      </c>
      <c r="B267" s="266">
        <f>VLOOKUP(A267,'Tiempos borrador'!A268:O572,3,FALSE)</f>
        <v>0</v>
      </c>
      <c r="C267" s="266"/>
      <c r="D267" s="266"/>
      <c r="E267" s="148">
        <f>VLOOKUP(A267,'Tiempos borrador'!A268:O572,5,FALSE)</f>
        <v>0</v>
      </c>
      <c r="F267" s="148" t="str">
        <f>'Tiempos borrador'!O268</f>
        <v>sin terminar</v>
      </c>
      <c r="G267" s="178">
        <f>'Tiempos borrador'!L268+'Tiempos borrador'!K268</f>
        <v>0</v>
      </c>
      <c r="H267" s="148">
        <f>IF("terminado"=F267,(G267*'Tiempos borrador'!$D$4)+H266,H266)</f>
        <v>2127</v>
      </c>
    </row>
    <row r="268" spans="1:8" ht="30.75" thickBot="1">
      <c r="A268" s="162" t="s">
        <v>758</v>
      </c>
      <c r="B268" s="266">
        <f>VLOOKUP(A268,'Tiempos borrador'!A269:O573,3,FALSE)</f>
        <v>0</v>
      </c>
      <c r="C268" s="266"/>
      <c r="D268" s="266"/>
      <c r="E268" s="148">
        <f>VLOOKUP(A268,'Tiempos borrador'!A269:O573,5,FALSE)</f>
        <v>0</v>
      </c>
      <c r="F268" s="148" t="str">
        <f>'Tiempos borrador'!O269</f>
        <v>sin terminar</v>
      </c>
      <c r="G268" s="178">
        <f>'Tiempos borrador'!L269+'Tiempos borrador'!K269</f>
        <v>0</v>
      </c>
      <c r="H268" s="148">
        <f>IF("terminado"=F268,(G268*'Tiempos borrador'!$D$4)+H267,H267)</f>
        <v>2127</v>
      </c>
    </row>
    <row r="269" spans="1:8" ht="30.75" thickBot="1">
      <c r="A269" s="165" t="s">
        <v>759</v>
      </c>
      <c r="B269" s="266">
        <f>VLOOKUP(A269,'Tiempos borrador'!A270:O574,3,FALSE)</f>
        <v>0</v>
      </c>
      <c r="C269" s="266"/>
      <c r="D269" s="266"/>
      <c r="E269" s="148">
        <f>VLOOKUP(A269,'Tiempos borrador'!A270:O574,5,FALSE)</f>
        <v>0</v>
      </c>
      <c r="F269" s="148" t="str">
        <f>'Tiempos borrador'!O270</f>
        <v>sin terminar</v>
      </c>
      <c r="G269" s="148">
        <f>'Tiempos borrador'!L270</f>
        <v>0</v>
      </c>
      <c r="H269" s="148">
        <f>IF("terminado"=F269,(G269*'Tiempos borrador'!$D$4)+H268,H268)</f>
        <v>2127</v>
      </c>
    </row>
    <row r="270" spans="1:8" ht="30.75" thickBot="1">
      <c r="A270" s="162" t="s">
        <v>760</v>
      </c>
      <c r="B270" s="266">
        <f>VLOOKUP(A270,'Tiempos borrador'!A271:O575,3,FALSE)</f>
        <v>0</v>
      </c>
      <c r="C270" s="266"/>
      <c r="D270" s="266"/>
      <c r="E270" s="148">
        <f>VLOOKUP(A270,'Tiempos borrador'!A271:O575,5,FALSE)</f>
        <v>0</v>
      </c>
      <c r="F270" s="148" t="str">
        <f>'Tiempos borrador'!O271</f>
        <v>sin terminar</v>
      </c>
      <c r="G270" s="148">
        <f>'Tiempos borrador'!L271</f>
        <v>0</v>
      </c>
      <c r="H270" s="148">
        <f>IF("terminado"=F270,(G270*'Tiempos borrador'!$D$4)+H269,H269)</f>
        <v>2127</v>
      </c>
    </row>
    <row r="271" spans="1:8" ht="30.75" thickBot="1">
      <c r="A271" s="165" t="s">
        <v>761</v>
      </c>
      <c r="B271" s="266">
        <f>VLOOKUP(A271,'Tiempos borrador'!A272:O576,3,FALSE)</f>
        <v>0</v>
      </c>
      <c r="C271" s="266"/>
      <c r="D271" s="266"/>
      <c r="E271" s="148">
        <f>VLOOKUP(A271,'Tiempos borrador'!A272:O576,5,FALSE)</f>
        <v>0</v>
      </c>
      <c r="F271" s="148" t="str">
        <f>'Tiempos borrador'!O272</f>
        <v>sin terminar</v>
      </c>
      <c r="G271" s="148">
        <f>'Tiempos borrador'!L272</f>
        <v>0</v>
      </c>
      <c r="H271" s="148">
        <f>IF("terminado"=F271,(G271*'Tiempos borrador'!$D$4)+H270,H270)</f>
        <v>2127</v>
      </c>
    </row>
    <row r="272" spans="1:8" ht="30.75" thickBot="1">
      <c r="A272" s="162" t="s">
        <v>762</v>
      </c>
      <c r="B272" s="266">
        <f>VLOOKUP(A272,'Tiempos borrador'!A273:O577,3,FALSE)</f>
        <v>0</v>
      </c>
      <c r="C272" s="266"/>
      <c r="D272" s="266"/>
      <c r="E272" s="148">
        <f>VLOOKUP(A272,'Tiempos borrador'!A273:O577,5,FALSE)</f>
        <v>0</v>
      </c>
      <c r="F272" s="148" t="str">
        <f>'Tiempos borrador'!O273</f>
        <v>sin terminar</v>
      </c>
      <c r="G272" s="148">
        <f>'Tiempos borrador'!L273</f>
        <v>0</v>
      </c>
      <c r="H272" s="148">
        <f>IF("terminado"=F272,(G272*'Tiempos borrador'!$D$4)+H271,H271)</f>
        <v>2127</v>
      </c>
    </row>
    <row r="273" spans="1:8" ht="30.75" thickBot="1">
      <c r="A273" s="165" t="s">
        <v>763</v>
      </c>
      <c r="B273" s="266">
        <f>VLOOKUP(A273,'Tiempos borrador'!A274:O578,3,FALSE)</f>
        <v>0</v>
      </c>
      <c r="C273" s="266"/>
      <c r="D273" s="266"/>
      <c r="E273" s="148">
        <f>VLOOKUP(A273,'Tiempos borrador'!A274:O578,5,FALSE)</f>
        <v>0</v>
      </c>
      <c r="F273" s="148" t="str">
        <f>'Tiempos borrador'!O274</f>
        <v>sin terminar</v>
      </c>
      <c r="G273" s="148">
        <f>'Tiempos borrador'!L274</f>
        <v>0</v>
      </c>
      <c r="H273" s="148">
        <f>IF("terminado"=F273,(G273*'Tiempos borrador'!$D$4)+H272,H272)</f>
        <v>2127</v>
      </c>
    </row>
    <row r="274" spans="1:8" ht="30.75" thickBot="1">
      <c r="A274" s="162" t="s">
        <v>764</v>
      </c>
      <c r="B274" s="266">
        <f>VLOOKUP(A274,'Tiempos borrador'!A275:O579,3,FALSE)</f>
        <v>0</v>
      </c>
      <c r="C274" s="266"/>
      <c r="D274" s="266"/>
      <c r="E274" s="148">
        <f>VLOOKUP(A274,'Tiempos borrador'!A275:O579,5,FALSE)</f>
        <v>0</v>
      </c>
      <c r="F274" s="148" t="str">
        <f>'Tiempos borrador'!O275</f>
        <v>sin terminar</v>
      </c>
      <c r="G274" s="148">
        <f>'Tiempos borrador'!L275</f>
        <v>0</v>
      </c>
      <c r="H274" s="148">
        <f>IF("terminado"=F274,(G274*'Tiempos borrador'!$D$4)+H273,H273)</f>
        <v>2127</v>
      </c>
    </row>
    <row r="275" spans="1:8" ht="30.75" thickBot="1">
      <c r="A275" s="165" t="s">
        <v>765</v>
      </c>
      <c r="B275" s="266">
        <f>VLOOKUP(A275,'Tiempos borrador'!A276:O580,3,FALSE)</f>
        <v>0</v>
      </c>
      <c r="C275" s="266"/>
      <c r="D275" s="266"/>
      <c r="E275" s="148">
        <f>VLOOKUP(A275,'Tiempos borrador'!A276:O580,5,FALSE)</f>
        <v>0</v>
      </c>
      <c r="F275" s="148" t="str">
        <f>'Tiempos borrador'!O276</f>
        <v>sin terminar</v>
      </c>
      <c r="G275" s="148">
        <f>'Tiempos borrador'!L276</f>
        <v>0</v>
      </c>
      <c r="H275" s="148">
        <f>IF("terminado"=F275,(G275*'Tiempos borrador'!$D$4)+H274,H274)</f>
        <v>2127</v>
      </c>
    </row>
    <row r="276" spans="1:8" ht="30.75" thickBot="1">
      <c r="A276" s="162" t="s">
        <v>766</v>
      </c>
      <c r="B276" s="266">
        <f>VLOOKUP(A276,'Tiempos borrador'!A277:O581,3,FALSE)</f>
        <v>0</v>
      </c>
      <c r="C276" s="266"/>
      <c r="D276" s="266"/>
      <c r="E276" s="148">
        <f>VLOOKUP(A276,'Tiempos borrador'!A277:O581,5,FALSE)</f>
        <v>0</v>
      </c>
      <c r="F276" s="148" t="str">
        <f>'Tiempos borrador'!O277</f>
        <v>sin terminar</v>
      </c>
      <c r="G276" s="148">
        <f>'Tiempos borrador'!L277</f>
        <v>0</v>
      </c>
      <c r="H276" s="148">
        <f>IF("terminado"=F276,(G276*'Tiempos borrador'!$D$4)+H275,H275)</f>
        <v>2127</v>
      </c>
    </row>
    <row r="277" spans="1:8" ht="30.75" thickBot="1">
      <c r="A277" s="165" t="s">
        <v>767</v>
      </c>
      <c r="B277" s="266">
        <f>VLOOKUP(A277,'Tiempos borrador'!A278:O582,3,FALSE)</f>
        <v>0</v>
      </c>
      <c r="C277" s="266"/>
      <c r="D277" s="266"/>
      <c r="E277" s="148">
        <f>VLOOKUP(A277,'Tiempos borrador'!A278:O582,5,FALSE)</f>
        <v>0</v>
      </c>
      <c r="F277" s="148" t="str">
        <f>'Tiempos borrador'!O278</f>
        <v>sin terminar</v>
      </c>
      <c r="G277" s="148">
        <f>'Tiempos borrador'!L278</f>
        <v>0</v>
      </c>
      <c r="H277" s="148">
        <f>IF("terminado"=F277,(G277*'Tiempos borrador'!$D$4)+H276,H276)</f>
        <v>2127</v>
      </c>
    </row>
    <row r="278" spans="1:8" ht="30.75" thickBot="1">
      <c r="A278" s="162" t="s">
        <v>768</v>
      </c>
      <c r="B278" s="266">
        <f>VLOOKUP(A278,'Tiempos borrador'!A279:O583,3,FALSE)</f>
        <v>0</v>
      </c>
      <c r="C278" s="266"/>
      <c r="D278" s="266"/>
      <c r="E278" s="148">
        <f>VLOOKUP(A278,'Tiempos borrador'!A279:O583,5,FALSE)</f>
        <v>0</v>
      </c>
      <c r="F278" s="148" t="str">
        <f>'Tiempos borrador'!O279</f>
        <v>sin terminar</v>
      </c>
      <c r="G278" s="148">
        <f>'Tiempos borrador'!L279</f>
        <v>0</v>
      </c>
      <c r="H278" s="148">
        <f>IF("terminado"=F278,(G278*'Tiempos borrador'!$D$4)+H277,H277)</f>
        <v>2127</v>
      </c>
    </row>
    <row r="279" spans="1:8" ht="30.75" thickBot="1">
      <c r="A279" s="165" t="s">
        <v>769</v>
      </c>
      <c r="B279" s="266">
        <f>VLOOKUP(A279,'Tiempos borrador'!A280:O584,3,FALSE)</f>
        <v>0</v>
      </c>
      <c r="C279" s="266"/>
      <c r="D279" s="266"/>
      <c r="E279" s="148">
        <f>VLOOKUP(A279,'Tiempos borrador'!A280:O584,5,FALSE)</f>
        <v>0</v>
      </c>
      <c r="F279" s="148" t="str">
        <f>'Tiempos borrador'!O280</f>
        <v>sin terminar</v>
      </c>
      <c r="G279" s="148">
        <f>'Tiempos borrador'!L280</f>
        <v>0</v>
      </c>
      <c r="H279" s="148">
        <f>IF("terminado"=F279,(G279*'Tiempos borrador'!$D$4)+H278,H278)</f>
        <v>2127</v>
      </c>
    </row>
    <row r="280" spans="1:8" ht="30.75" thickBot="1">
      <c r="A280" s="162" t="s">
        <v>770</v>
      </c>
      <c r="B280" s="266">
        <f>VLOOKUP(A280,'Tiempos borrador'!A281:O585,3,FALSE)</f>
        <v>0</v>
      </c>
      <c r="C280" s="266"/>
      <c r="D280" s="266"/>
      <c r="E280" s="148">
        <f>VLOOKUP(A280,'Tiempos borrador'!A281:O585,5,FALSE)</f>
        <v>0</v>
      </c>
      <c r="F280" s="148" t="str">
        <f>'Tiempos borrador'!O281</f>
        <v>sin terminar</v>
      </c>
      <c r="G280" s="148">
        <f>'Tiempos borrador'!L281</f>
        <v>0</v>
      </c>
      <c r="H280" s="148">
        <f>IF("terminado"=F280,(G280*'Tiempos borrador'!$D$4)+H279,H279)</f>
        <v>2127</v>
      </c>
    </row>
    <row r="281" spans="1:8" ht="30.75" thickBot="1">
      <c r="A281" s="165" t="s">
        <v>771</v>
      </c>
      <c r="B281" s="266">
        <f>VLOOKUP(A281,'Tiempos borrador'!A282:O586,3,FALSE)</f>
        <v>0</v>
      </c>
      <c r="C281" s="266"/>
      <c r="D281" s="266"/>
      <c r="E281" s="148">
        <f>VLOOKUP(A281,'Tiempos borrador'!A282:O586,5,FALSE)</f>
        <v>0</v>
      </c>
      <c r="F281" s="148" t="str">
        <f>'Tiempos borrador'!O282</f>
        <v>sin terminar</v>
      </c>
      <c r="G281" s="148">
        <f>'Tiempos borrador'!L282</f>
        <v>0</v>
      </c>
      <c r="H281" s="148">
        <f>IF("terminado"=F281,(G281*'Tiempos borrador'!$D$4)+H280,H280)</f>
        <v>2127</v>
      </c>
    </row>
    <row r="282" spans="1:8" ht="30.75" thickBot="1">
      <c r="A282" s="162" t="s">
        <v>772</v>
      </c>
      <c r="B282" s="266">
        <f>VLOOKUP(A282,'Tiempos borrador'!A283:O587,3,FALSE)</f>
        <v>0</v>
      </c>
      <c r="C282" s="266"/>
      <c r="D282" s="266"/>
      <c r="E282" s="148">
        <f>VLOOKUP(A282,'Tiempos borrador'!A283:O587,5,FALSE)</f>
        <v>0</v>
      </c>
      <c r="F282" s="148" t="str">
        <f>'Tiempos borrador'!O283</f>
        <v>sin terminar</v>
      </c>
      <c r="G282" s="148">
        <f>'Tiempos borrador'!L283</f>
        <v>0</v>
      </c>
      <c r="H282" s="148">
        <f>IF("terminado"=F282,(G282*'Tiempos borrador'!$D$4)+H281,H281)</f>
        <v>2127</v>
      </c>
    </row>
    <row r="283" spans="1:8" ht="30.75" thickBot="1">
      <c r="A283" s="165" t="s">
        <v>773</v>
      </c>
      <c r="B283" s="266">
        <f>VLOOKUP(A283,'Tiempos borrador'!A284:O588,3,FALSE)</f>
        <v>0</v>
      </c>
      <c r="C283" s="266"/>
      <c r="D283" s="266"/>
      <c r="E283" s="148">
        <f>VLOOKUP(A283,'Tiempos borrador'!A284:O588,5,FALSE)</f>
        <v>0</v>
      </c>
      <c r="F283" s="148" t="str">
        <f>'Tiempos borrador'!O284</f>
        <v>sin terminar</v>
      </c>
      <c r="G283" s="148">
        <f>'Tiempos borrador'!L284</f>
        <v>0</v>
      </c>
      <c r="H283" s="148">
        <f>IF("terminado"=F283,(G283*'Tiempos borrador'!$D$4)+H282,H282)</f>
        <v>2127</v>
      </c>
    </row>
    <row r="284" spans="1:8" ht="30.75" thickBot="1">
      <c r="A284" s="162" t="s">
        <v>774</v>
      </c>
      <c r="B284" s="266">
        <f>VLOOKUP(A284,'Tiempos borrador'!A285:O589,3,FALSE)</f>
        <v>0</v>
      </c>
      <c r="C284" s="266"/>
      <c r="D284" s="266"/>
      <c r="E284" s="148">
        <f>VLOOKUP(A284,'Tiempos borrador'!A285:O589,5,FALSE)</f>
        <v>0</v>
      </c>
      <c r="F284" s="148" t="str">
        <f>'Tiempos borrador'!O285</f>
        <v>sin terminar</v>
      </c>
      <c r="G284" s="148">
        <f>'Tiempos borrador'!L285</f>
        <v>0</v>
      </c>
      <c r="H284" s="148">
        <f>IF("terminado"=F284,(G284*'Tiempos borrador'!$D$4)+H283,H283)</f>
        <v>2127</v>
      </c>
    </row>
    <row r="285" spans="1:8" ht="30.75" thickBot="1">
      <c r="A285" s="165" t="s">
        <v>775</v>
      </c>
      <c r="B285" s="266">
        <f>VLOOKUP(A285,'Tiempos borrador'!A286:O590,3,FALSE)</f>
        <v>0</v>
      </c>
      <c r="C285" s="266"/>
      <c r="D285" s="266"/>
      <c r="E285" s="148">
        <f>VLOOKUP(A285,'Tiempos borrador'!A286:O590,5,FALSE)</f>
        <v>0</v>
      </c>
      <c r="F285" s="148" t="str">
        <f>'Tiempos borrador'!O286</f>
        <v>sin terminar</v>
      </c>
      <c r="G285" s="148">
        <f>'Tiempos borrador'!L286</f>
        <v>0</v>
      </c>
      <c r="H285" s="148">
        <f>IF("terminado"=F285,(G285*'Tiempos borrador'!$D$4)+H284,H284)</f>
        <v>2127</v>
      </c>
    </row>
    <row r="286" spans="1:8" ht="30.75" thickBot="1">
      <c r="A286" s="162" t="s">
        <v>776</v>
      </c>
      <c r="B286" s="266">
        <f>VLOOKUP(A286,'Tiempos borrador'!A287:O591,3,FALSE)</f>
        <v>0</v>
      </c>
      <c r="C286" s="266"/>
      <c r="D286" s="266"/>
      <c r="E286" s="148">
        <f>VLOOKUP(A286,'Tiempos borrador'!A287:O591,5,FALSE)</f>
        <v>0</v>
      </c>
      <c r="F286" s="148" t="str">
        <f>'Tiempos borrador'!O287</f>
        <v>sin terminar</v>
      </c>
      <c r="G286" s="148">
        <f>'Tiempos borrador'!L287</f>
        <v>0</v>
      </c>
      <c r="H286" s="148">
        <f>IF("terminado"=F286,(G286*'Tiempos borrador'!$D$4)+H285,H285)</f>
        <v>2127</v>
      </c>
    </row>
    <row r="287" spans="1:8" ht="30.75" thickBot="1">
      <c r="A287" s="165" t="s">
        <v>777</v>
      </c>
      <c r="B287" s="266">
        <f>VLOOKUP(A287,'Tiempos borrador'!A288:O592,3,FALSE)</f>
        <v>0</v>
      </c>
      <c r="C287" s="266"/>
      <c r="D287" s="266"/>
      <c r="E287" s="148">
        <f>VLOOKUP(A287,'Tiempos borrador'!A288:O592,5,FALSE)</f>
        <v>0</v>
      </c>
      <c r="F287" s="148" t="str">
        <f>'Tiempos borrador'!O288</f>
        <v>sin terminar</v>
      </c>
      <c r="G287" s="148">
        <f>'Tiempos borrador'!L288</f>
        <v>0</v>
      </c>
      <c r="H287" s="148">
        <f>IF("terminado"=F287,(G287*'Tiempos borrador'!$D$4)+H286,H286)</f>
        <v>2127</v>
      </c>
    </row>
    <row r="288" spans="1:8" ht="30.75" thickBot="1">
      <c r="A288" s="162" t="s">
        <v>778</v>
      </c>
      <c r="B288" s="266">
        <f>VLOOKUP(A288,'Tiempos borrador'!A289:O593,3,FALSE)</f>
        <v>0</v>
      </c>
      <c r="C288" s="266"/>
      <c r="D288" s="266"/>
      <c r="E288" s="148">
        <f>VLOOKUP(A288,'Tiempos borrador'!A289:O593,5,FALSE)</f>
        <v>0</v>
      </c>
      <c r="F288" s="148" t="str">
        <f>'Tiempos borrador'!O289</f>
        <v>sin terminar</v>
      </c>
      <c r="G288" s="148">
        <f>'Tiempos borrador'!L289</f>
        <v>0</v>
      </c>
      <c r="H288" s="148">
        <f>IF("terminado"=F288,(G288*'Tiempos borrador'!$D$4)+H287,H287)</f>
        <v>2127</v>
      </c>
    </row>
    <row r="289" spans="1:8" ht="30.75" thickBot="1">
      <c r="A289" s="165" t="s">
        <v>779</v>
      </c>
      <c r="B289" s="266">
        <f>VLOOKUP(A289,'Tiempos borrador'!A290:O594,3,FALSE)</f>
        <v>0</v>
      </c>
      <c r="C289" s="266"/>
      <c r="D289" s="266"/>
      <c r="E289" s="148">
        <f>VLOOKUP(A289,'Tiempos borrador'!A290:O594,5,FALSE)</f>
        <v>0</v>
      </c>
      <c r="F289" s="148" t="str">
        <f>'Tiempos borrador'!O290</f>
        <v>sin terminar</v>
      </c>
      <c r="G289" s="148">
        <f>'Tiempos borrador'!L290</f>
        <v>0</v>
      </c>
      <c r="H289" s="148">
        <f>IF("terminado"=F289,(G289*'Tiempos borrador'!$D$4)+H288,H288)</f>
        <v>2127</v>
      </c>
    </row>
    <row r="290" spans="1:8" ht="30.75" thickBot="1">
      <c r="A290" s="162" t="s">
        <v>780</v>
      </c>
      <c r="B290" s="266">
        <f>VLOOKUP(A290,'Tiempos borrador'!A291:O595,3,FALSE)</f>
        <v>0</v>
      </c>
      <c r="C290" s="266"/>
      <c r="D290" s="266"/>
      <c r="E290" s="148">
        <f>VLOOKUP(A290,'Tiempos borrador'!A291:O595,5,FALSE)</f>
        <v>0</v>
      </c>
      <c r="F290" s="148" t="str">
        <f>'Tiempos borrador'!O291</f>
        <v>sin terminar</v>
      </c>
      <c r="G290" s="148">
        <f>'Tiempos borrador'!L291</f>
        <v>0</v>
      </c>
      <c r="H290" s="148">
        <f>IF("terminado"=F290,(G290*'Tiempos borrador'!$D$4)+H289,H289)</f>
        <v>2127</v>
      </c>
    </row>
    <row r="291" spans="1:8" ht="30.75" thickBot="1">
      <c r="A291" s="165" t="s">
        <v>781</v>
      </c>
      <c r="B291" s="266">
        <f>VLOOKUP(A291,'Tiempos borrador'!A292:O596,3,FALSE)</f>
        <v>0</v>
      </c>
      <c r="C291" s="266"/>
      <c r="D291" s="266"/>
      <c r="E291" s="148">
        <f>VLOOKUP(A291,'Tiempos borrador'!A292:O596,5,FALSE)</f>
        <v>0</v>
      </c>
      <c r="F291" s="148" t="str">
        <f>'Tiempos borrador'!O292</f>
        <v>sin terminar</v>
      </c>
      <c r="G291" s="148">
        <f>'Tiempos borrador'!L292</f>
        <v>0</v>
      </c>
      <c r="H291" s="148">
        <f>IF("terminado"=F291,(G291*'Tiempos borrador'!$D$4)+H290,H290)</f>
        <v>2127</v>
      </c>
    </row>
    <row r="292" spans="1:8" ht="30.75" thickBot="1">
      <c r="A292" s="162" t="s">
        <v>782</v>
      </c>
      <c r="B292" s="266">
        <f>VLOOKUP(A292,'Tiempos borrador'!A293:O597,3,FALSE)</f>
        <v>0</v>
      </c>
      <c r="C292" s="266"/>
      <c r="D292" s="266"/>
      <c r="E292" s="148">
        <f>VLOOKUP(A292,'Tiempos borrador'!A293:O597,5,FALSE)</f>
        <v>0</v>
      </c>
      <c r="F292" s="148" t="str">
        <f>'Tiempos borrador'!O293</f>
        <v>sin terminar</v>
      </c>
      <c r="G292" s="148">
        <f>'Tiempos borrador'!L293</f>
        <v>0</v>
      </c>
      <c r="H292" s="148">
        <f>IF("terminado"=F292,(G292*'Tiempos borrador'!$D$4)+H291,H291)</f>
        <v>2127</v>
      </c>
    </row>
    <row r="293" spans="1:8" ht="30.75" thickBot="1">
      <c r="A293" s="165" t="s">
        <v>783</v>
      </c>
      <c r="B293" s="266">
        <f>VLOOKUP(A293,'Tiempos borrador'!A294:O598,3,FALSE)</f>
        <v>0</v>
      </c>
      <c r="C293" s="266"/>
      <c r="D293" s="266"/>
      <c r="E293" s="148">
        <f>VLOOKUP(A293,'Tiempos borrador'!A294:O598,5,FALSE)</f>
        <v>0</v>
      </c>
      <c r="F293" s="148" t="str">
        <f>'Tiempos borrador'!O294</f>
        <v>sin terminar</v>
      </c>
      <c r="G293" s="148">
        <f>'Tiempos borrador'!L294</f>
        <v>0</v>
      </c>
      <c r="H293" s="148">
        <f>IF("terminado"=F293,(G293*'Tiempos borrador'!$D$4)+H292,H292)</f>
        <v>2127</v>
      </c>
    </row>
    <row r="294" spans="1:8" ht="30.75" thickBot="1">
      <c r="A294" s="162" t="s">
        <v>784</v>
      </c>
      <c r="B294" s="266">
        <f>VLOOKUP(A294,'Tiempos borrador'!A295:O599,3,FALSE)</f>
        <v>0</v>
      </c>
      <c r="C294" s="266"/>
      <c r="D294" s="266"/>
      <c r="E294" s="148">
        <f>VLOOKUP(A294,'Tiempos borrador'!A295:O599,5,FALSE)</f>
        <v>0</v>
      </c>
      <c r="F294" s="148" t="str">
        <f>'Tiempos borrador'!O295</f>
        <v>sin terminar</v>
      </c>
      <c r="G294" s="148">
        <f>'Tiempos borrador'!L295</f>
        <v>0</v>
      </c>
      <c r="H294" s="148">
        <f>IF("terminado"=F294,(G294*'Tiempos borrador'!$D$4)+H293,H293)</f>
        <v>2127</v>
      </c>
    </row>
    <row r="295" spans="1:8" ht="30.75" thickBot="1">
      <c r="A295" s="165" t="s">
        <v>785</v>
      </c>
      <c r="B295" s="266">
        <f>VLOOKUP(A295,'Tiempos borrador'!A296:O600,3,FALSE)</f>
        <v>0</v>
      </c>
      <c r="C295" s="266"/>
      <c r="D295" s="266"/>
      <c r="E295" s="148">
        <f>VLOOKUP(A295,'Tiempos borrador'!A296:O600,5,FALSE)</f>
        <v>0</v>
      </c>
      <c r="F295" s="148" t="str">
        <f>'Tiempos borrador'!O296</f>
        <v>sin terminar</v>
      </c>
      <c r="G295" s="148">
        <f>'Tiempos borrador'!L296</f>
        <v>0</v>
      </c>
      <c r="H295" s="148">
        <f>IF("terminado"=F295,(G295*'Tiempos borrador'!$D$4)+H294,H294)</f>
        <v>2127</v>
      </c>
    </row>
    <row r="296" spans="1:8" ht="30.75" thickBot="1">
      <c r="A296" s="162" t="s">
        <v>786</v>
      </c>
      <c r="B296" s="266">
        <f>VLOOKUP(A296,'Tiempos borrador'!A297:O601,3,FALSE)</f>
        <v>0</v>
      </c>
      <c r="C296" s="266"/>
      <c r="D296" s="266"/>
      <c r="E296" s="148">
        <f>VLOOKUP(A296,'Tiempos borrador'!A297:O601,5,FALSE)</f>
        <v>0</v>
      </c>
      <c r="F296" s="148" t="str">
        <f>'Tiempos borrador'!O297</f>
        <v>sin terminar</v>
      </c>
      <c r="G296" s="148">
        <f>'Tiempos borrador'!L297</f>
        <v>0</v>
      </c>
      <c r="H296" s="148">
        <f>IF("terminado"=F296,(G296*'Tiempos borrador'!$D$4)+H295,H295)</f>
        <v>2127</v>
      </c>
    </row>
    <row r="297" spans="1:8" ht="30.75" thickBot="1">
      <c r="A297" s="165" t="s">
        <v>787</v>
      </c>
      <c r="B297" s="266">
        <f>VLOOKUP(A297,'Tiempos borrador'!A298:O602,3,FALSE)</f>
        <v>0</v>
      </c>
      <c r="C297" s="266"/>
      <c r="D297" s="266"/>
      <c r="E297" s="148">
        <f>VLOOKUP(A297,'Tiempos borrador'!A298:O602,5,FALSE)</f>
        <v>0</v>
      </c>
      <c r="F297" s="148" t="str">
        <f>'Tiempos borrador'!O298</f>
        <v>sin terminar</v>
      </c>
      <c r="G297" s="148">
        <f>'Tiempos borrador'!L298</f>
        <v>0</v>
      </c>
      <c r="H297" s="148">
        <f>IF("terminado"=F297,(G297*'Tiempos borrador'!$D$4)+H296,H296)</f>
        <v>2127</v>
      </c>
    </row>
    <row r="298" spans="1:8" ht="30.75" thickBot="1">
      <c r="A298" s="162" t="s">
        <v>788</v>
      </c>
      <c r="B298" s="266">
        <f>VLOOKUP(A298,'Tiempos borrador'!A299:O603,3,FALSE)</f>
        <v>0</v>
      </c>
      <c r="C298" s="266"/>
      <c r="D298" s="266"/>
      <c r="E298" s="148">
        <f>VLOOKUP(A298,'Tiempos borrador'!A299:O603,5,FALSE)</f>
        <v>0</v>
      </c>
      <c r="F298" s="148" t="str">
        <f>'Tiempos borrador'!O299</f>
        <v>sin terminar</v>
      </c>
      <c r="G298" s="148">
        <f>'Tiempos borrador'!L299</f>
        <v>0</v>
      </c>
      <c r="H298" s="148">
        <f>IF("terminado"=F298,(G298*'Tiempos borrador'!$D$4)+H297,H297)</f>
        <v>2127</v>
      </c>
    </row>
    <row r="299" spans="1:8" ht="30.75" thickBot="1">
      <c r="A299" s="165" t="s">
        <v>789</v>
      </c>
      <c r="B299" s="266">
        <f>VLOOKUP(A299,'Tiempos borrador'!A300:O604,3,FALSE)</f>
        <v>0</v>
      </c>
      <c r="C299" s="266"/>
      <c r="D299" s="266"/>
      <c r="E299" s="148">
        <f>VLOOKUP(A299,'Tiempos borrador'!A300:O604,5,FALSE)</f>
        <v>0</v>
      </c>
      <c r="F299" s="148" t="str">
        <f>'Tiempos borrador'!O300</f>
        <v>sin terminar</v>
      </c>
      <c r="G299" s="148">
        <f>'Tiempos borrador'!L300</f>
        <v>0</v>
      </c>
      <c r="H299" s="148">
        <f>IF("terminado"=F299,(G299*'Tiempos borrador'!$D$4)+H298,H298)</f>
        <v>2127</v>
      </c>
    </row>
    <row r="300" spans="1:8" ht="30.75" thickBot="1">
      <c r="A300" s="162" t="s">
        <v>790</v>
      </c>
      <c r="B300" s="266">
        <f>VLOOKUP(A300,'Tiempos borrador'!A301:O605,3,FALSE)</f>
        <v>0</v>
      </c>
      <c r="C300" s="266"/>
      <c r="D300" s="266"/>
      <c r="E300" s="148">
        <f>VLOOKUP(A300,'Tiempos borrador'!A301:O605,5,FALSE)</f>
        <v>0</v>
      </c>
      <c r="F300" s="148" t="str">
        <f>'Tiempos borrador'!O301</f>
        <v>sin terminar</v>
      </c>
      <c r="G300" s="148">
        <f>'Tiempos borrador'!L301</f>
        <v>0</v>
      </c>
      <c r="H300" s="148">
        <f>IF("terminado"=F300,(G300*'Tiempos borrador'!$D$4)+H299,H299)</f>
        <v>2127</v>
      </c>
    </row>
    <row r="301" spans="1:8" ht="30.75" thickBot="1">
      <c r="A301" s="165" t="s">
        <v>791</v>
      </c>
      <c r="B301" s="266">
        <f>VLOOKUP(A301,'Tiempos borrador'!A302:O606,3,FALSE)</f>
        <v>0</v>
      </c>
      <c r="C301" s="266"/>
      <c r="D301" s="266"/>
      <c r="E301" s="148">
        <f>VLOOKUP(A301,'Tiempos borrador'!A302:O606,5,FALSE)</f>
        <v>0</v>
      </c>
      <c r="F301" s="148" t="str">
        <f>'Tiempos borrador'!O302</f>
        <v>sin terminar</v>
      </c>
      <c r="G301" s="148">
        <f>'Tiempos borrador'!L302</f>
        <v>0</v>
      </c>
      <c r="H301" s="148">
        <f>IF("terminado"=F301,(G301*'Tiempos borrador'!$D$4)+H300,H300)</f>
        <v>2127</v>
      </c>
    </row>
    <row r="302" spans="1:8" ht="30.75" thickBot="1">
      <c r="A302" s="162" t="s">
        <v>792</v>
      </c>
      <c r="B302" s="266">
        <f>VLOOKUP(A302,'Tiempos borrador'!A303:O607,3,FALSE)</f>
        <v>0</v>
      </c>
      <c r="C302" s="266"/>
      <c r="D302" s="266"/>
      <c r="E302" s="148">
        <f>VLOOKUP(A302,'Tiempos borrador'!A303:O607,5,FALSE)</f>
        <v>0</v>
      </c>
      <c r="F302" s="148" t="str">
        <f>'Tiempos borrador'!O303</f>
        <v>sin terminar</v>
      </c>
      <c r="G302" s="148">
        <f>'Tiempos borrador'!L303</f>
        <v>0</v>
      </c>
      <c r="H302" s="148">
        <f>IF("terminado"=F302,(G302*'Tiempos borrador'!$D$4)+H301,H301)</f>
        <v>2127</v>
      </c>
    </row>
    <row r="303" spans="1:8" ht="30.75" thickBot="1">
      <c r="A303" s="165" t="s">
        <v>793</v>
      </c>
      <c r="B303" s="266">
        <f>VLOOKUP(A303,'Tiempos borrador'!A304:O608,3,FALSE)</f>
        <v>0</v>
      </c>
      <c r="C303" s="266"/>
      <c r="D303" s="266"/>
      <c r="E303" s="148">
        <f>VLOOKUP(A303,'Tiempos borrador'!A304:O608,5,FALSE)</f>
        <v>0</v>
      </c>
      <c r="F303" s="148" t="str">
        <f>'Tiempos borrador'!O304</f>
        <v>sin terminar</v>
      </c>
      <c r="G303" s="148">
        <f>'Tiempos borrador'!L304</f>
        <v>0</v>
      </c>
      <c r="H303" s="148">
        <f>IF("terminado"=F303,(G303*'Tiempos borrador'!$D$4)+H302,H302)</f>
        <v>2127</v>
      </c>
    </row>
    <row r="304" spans="1:8" ht="30.75" thickBot="1">
      <c r="A304" s="162" t="s">
        <v>794</v>
      </c>
      <c r="B304" s="266">
        <f>VLOOKUP(A304,'Tiempos borrador'!A305:O609,3,FALSE)</f>
        <v>0</v>
      </c>
      <c r="C304" s="266"/>
      <c r="D304" s="266"/>
      <c r="E304" s="148">
        <f>VLOOKUP(A304,'Tiempos borrador'!A305:O609,5,FALSE)</f>
        <v>0</v>
      </c>
      <c r="F304" s="148" t="str">
        <f>'Tiempos borrador'!O305</f>
        <v>sin terminar</v>
      </c>
      <c r="G304" s="148">
        <f>'Tiempos borrador'!L305</f>
        <v>0</v>
      </c>
      <c r="H304" s="148">
        <f>IF("terminado"=F304,(G304*'Tiempos borrador'!$D$4)+H303,H303)</f>
        <v>2127</v>
      </c>
    </row>
    <row r="305" spans="1:8" ht="30.75" thickBot="1">
      <c r="A305" s="165" t="s">
        <v>795</v>
      </c>
      <c r="B305" s="266">
        <f>VLOOKUP(A305,'Tiempos borrador'!A306:O610,3,FALSE)</f>
        <v>0</v>
      </c>
      <c r="C305" s="266"/>
      <c r="D305" s="266"/>
      <c r="E305" s="148">
        <f>VLOOKUP(A305,'Tiempos borrador'!A306:O610,5,FALSE)</f>
        <v>0</v>
      </c>
      <c r="F305" s="148" t="str">
        <f>'Tiempos borrador'!O306</f>
        <v>sin terminar</v>
      </c>
      <c r="G305" s="148">
        <f>'Tiempos borrador'!L306</f>
        <v>0</v>
      </c>
      <c r="H305" s="148">
        <f>IF("terminado"=F305,(G305*'Tiempos borrador'!$D$4)+H304,H304)</f>
        <v>2127</v>
      </c>
    </row>
    <row r="306" spans="1:8" ht="30.75" thickBot="1">
      <c r="A306" s="162" t="s">
        <v>796</v>
      </c>
      <c r="B306" s="266">
        <f>VLOOKUP(A306,'Tiempos borrador'!A307:O611,3,FALSE)</f>
        <v>0</v>
      </c>
      <c r="C306" s="266"/>
      <c r="D306" s="266"/>
      <c r="E306" s="148">
        <f>VLOOKUP(A306,'Tiempos borrador'!A307:O611,5,FALSE)</f>
        <v>0</v>
      </c>
      <c r="F306" s="148" t="str">
        <f>'Tiempos borrador'!O307</f>
        <v>sin terminar</v>
      </c>
      <c r="G306" s="148">
        <f>'Tiempos borrador'!L307</f>
        <v>0</v>
      </c>
      <c r="H306" s="148">
        <f>IF("terminado"=F306,(G306*'Tiempos borrador'!$D$4)+H305,H305)</f>
        <v>2127</v>
      </c>
    </row>
    <row r="307" spans="1:8" ht="30.75" thickBot="1">
      <c r="A307" s="165" t="s">
        <v>797</v>
      </c>
      <c r="B307" s="266">
        <f>VLOOKUP(A307,'Tiempos borrador'!A308:O612,3,FALSE)</f>
        <v>0</v>
      </c>
      <c r="C307" s="266"/>
      <c r="D307" s="266"/>
      <c r="E307" s="148">
        <f>VLOOKUP(A307,'Tiempos borrador'!A308:O612,5,FALSE)</f>
        <v>0</v>
      </c>
      <c r="F307" s="148" t="str">
        <f>'Tiempos borrador'!O308</f>
        <v>sin terminar</v>
      </c>
      <c r="G307" s="148">
        <f>'Tiempos borrador'!L308</f>
        <v>0</v>
      </c>
      <c r="H307" s="148">
        <f>IF("terminado"=F307,(G307*'Tiempos borrador'!$D$4)+H306,H306)</f>
        <v>2127</v>
      </c>
    </row>
    <row r="308" spans="1:8" ht="30.75" thickBot="1">
      <c r="A308" s="162" t="s">
        <v>798</v>
      </c>
      <c r="B308" s="266">
        <f>VLOOKUP(A308,'Tiempos borrador'!A309:O613,3,FALSE)</f>
        <v>0</v>
      </c>
      <c r="C308" s="266"/>
      <c r="D308" s="266"/>
      <c r="E308" s="148">
        <f>VLOOKUP(A308,'Tiempos borrador'!A309:O613,5,FALSE)</f>
        <v>0</v>
      </c>
      <c r="F308" s="148" t="str">
        <f>'Tiempos borrador'!O309</f>
        <v>sin terminar</v>
      </c>
      <c r="G308" s="148">
        <f>'Tiempos borrador'!L309</f>
        <v>0</v>
      </c>
      <c r="H308" s="148">
        <f>IF("terminado"=F308,(G308*'Tiempos borrador'!$D$4)+H307,H307)</f>
        <v>2127</v>
      </c>
    </row>
    <row r="309" spans="1:8" ht="30.75" thickBot="1">
      <c r="A309" s="165" t="s">
        <v>799</v>
      </c>
      <c r="B309" s="266">
        <f>VLOOKUP(A309,'Tiempos borrador'!A310:O614,3,FALSE)</f>
        <v>0</v>
      </c>
      <c r="C309" s="266"/>
      <c r="D309" s="266"/>
      <c r="E309" s="148">
        <f>VLOOKUP(A309,'Tiempos borrador'!A310:O614,5,FALSE)</f>
        <v>0</v>
      </c>
      <c r="F309" s="148" t="str">
        <f>'Tiempos borrador'!O310</f>
        <v>sin terminar</v>
      </c>
      <c r="G309" s="148">
        <f>'Tiempos borrador'!L310</f>
        <v>0</v>
      </c>
      <c r="H309" s="148">
        <f>IF("terminado"=F309,(G309*'Tiempos borrador'!$D$4)+H308,H308)</f>
        <v>2127</v>
      </c>
    </row>
    <row r="310" spans="1:8" ht="30.75" thickBot="1">
      <c r="A310" s="162" t="s">
        <v>800</v>
      </c>
      <c r="B310" s="266">
        <f>VLOOKUP(A310,'Tiempos borrador'!A311:O615,3,FALSE)</f>
        <v>0</v>
      </c>
      <c r="C310" s="266"/>
      <c r="D310" s="266"/>
      <c r="E310" s="148">
        <f>VLOOKUP(A310,'Tiempos borrador'!A311:O615,5,FALSE)</f>
        <v>0</v>
      </c>
      <c r="F310" s="148" t="str">
        <f>'Tiempos borrador'!O311</f>
        <v>sin terminar</v>
      </c>
      <c r="G310" s="148">
        <f>'Tiempos borrador'!L311</f>
        <v>0</v>
      </c>
      <c r="H310" s="148">
        <f>IF("terminado"=F310,(G310*'Tiempos borrador'!$D$4)+H309,H309)</f>
        <v>2127</v>
      </c>
    </row>
    <row r="311" spans="1:8" ht="30.75" thickBot="1">
      <c r="A311" s="165" t="s">
        <v>801</v>
      </c>
      <c r="B311" s="266">
        <f>VLOOKUP(A311,'Tiempos borrador'!A312:O616,3,FALSE)</f>
        <v>0</v>
      </c>
      <c r="C311" s="266"/>
      <c r="D311" s="266"/>
      <c r="E311" s="148">
        <f>VLOOKUP(A311,'Tiempos borrador'!A312:O616,5,FALSE)</f>
        <v>0</v>
      </c>
      <c r="F311" s="148" t="str">
        <f>'Tiempos borrador'!O312</f>
        <v>sin terminar</v>
      </c>
      <c r="G311" s="148">
        <f>'Tiempos borrador'!L312</f>
        <v>0</v>
      </c>
      <c r="H311" s="148">
        <f>IF("terminado"=F311,(G311*'Tiempos borrador'!$D$4)+H310,H310)</f>
        <v>2127</v>
      </c>
    </row>
    <row r="312" spans="1:8" ht="30.75" thickBot="1">
      <c r="A312" s="162" t="s">
        <v>802</v>
      </c>
      <c r="B312" s="266">
        <f>VLOOKUP(A312,'Tiempos borrador'!A313:O617,3,FALSE)</f>
        <v>0</v>
      </c>
      <c r="C312" s="266"/>
      <c r="D312" s="266"/>
      <c r="E312" s="148">
        <f>VLOOKUP(A312,'Tiempos borrador'!A313:O617,5,FALSE)</f>
        <v>0</v>
      </c>
      <c r="F312" s="148" t="str">
        <f>'Tiempos borrador'!O313</f>
        <v>sin terminar</v>
      </c>
      <c r="G312" s="148">
        <f>'Tiempos borrador'!L313</f>
        <v>0</v>
      </c>
      <c r="H312" s="148">
        <f>IF("terminado"=F312,(G312*'Tiempos borrador'!$D$4)+H311,H311)</f>
        <v>2127</v>
      </c>
    </row>
    <row r="313" spans="1:8" ht="30.75" thickBot="1">
      <c r="A313" s="165" t="s">
        <v>803</v>
      </c>
      <c r="B313" s="266">
        <f>VLOOKUP(A313,'Tiempos borrador'!A314:O618,3,FALSE)</f>
        <v>0</v>
      </c>
      <c r="C313" s="266"/>
      <c r="D313" s="266"/>
      <c r="E313" s="148">
        <f>VLOOKUP(A313,'Tiempos borrador'!A314:O618,5,FALSE)</f>
        <v>0</v>
      </c>
      <c r="F313" s="148" t="str">
        <f>'Tiempos borrador'!O314</f>
        <v>sin terminar</v>
      </c>
      <c r="G313" s="148">
        <f>'Tiempos borrador'!L314</f>
        <v>0</v>
      </c>
      <c r="H313" s="148">
        <f>IF("terminado"=F313,(G313*'Tiempos borrador'!$D$4)+H312,H312)</f>
        <v>2127</v>
      </c>
    </row>
    <row r="314" spans="1:8" ht="30.75" thickBot="1">
      <c r="A314" s="162" t="s">
        <v>804</v>
      </c>
      <c r="B314" s="266">
        <f>VLOOKUP(A314,'Tiempos borrador'!A315:O619,3,FALSE)</f>
        <v>0</v>
      </c>
      <c r="C314" s="266"/>
      <c r="D314" s="266"/>
      <c r="E314" s="148">
        <f>VLOOKUP(A314,'Tiempos borrador'!A315:O619,5,FALSE)</f>
        <v>0</v>
      </c>
      <c r="F314" s="148" t="str">
        <f>'Tiempos borrador'!O315</f>
        <v>sin terminar</v>
      </c>
      <c r="G314" s="148">
        <f>'Tiempos borrador'!L315</f>
        <v>0</v>
      </c>
      <c r="H314" s="148">
        <f>IF("terminado"=F314,(G314*'Tiempos borrador'!$D$4)+H313,H313)</f>
        <v>2127</v>
      </c>
    </row>
    <row r="315" spans="1:8" ht="30.75" thickBot="1">
      <c r="A315" s="165" t="s">
        <v>805</v>
      </c>
      <c r="B315" s="266">
        <f>VLOOKUP(A315,'Tiempos borrador'!A316:O620,3,FALSE)</f>
        <v>0</v>
      </c>
      <c r="C315" s="266"/>
      <c r="D315" s="266"/>
      <c r="E315" s="148">
        <f>VLOOKUP(A315,'Tiempos borrador'!A316:O620,5,FALSE)</f>
        <v>0</v>
      </c>
      <c r="F315" s="148" t="str">
        <f>'Tiempos borrador'!O316</f>
        <v>sin terminar</v>
      </c>
      <c r="G315" s="148">
        <f>'Tiempos borrador'!L316</f>
        <v>0</v>
      </c>
      <c r="H315" s="148">
        <f>IF("terminado"=F315,(G315*'Tiempos borrador'!$D$4)+H314,H314)</f>
        <v>2127</v>
      </c>
    </row>
    <row r="316" spans="1:8" ht="30.75" thickBot="1">
      <c r="A316" s="162" t="s">
        <v>806</v>
      </c>
      <c r="B316" s="266">
        <f>VLOOKUP(A316,'Tiempos borrador'!A317:O621,3,FALSE)</f>
        <v>0</v>
      </c>
      <c r="C316" s="266"/>
      <c r="D316" s="266"/>
      <c r="E316" s="148">
        <f>VLOOKUP(A316,'Tiempos borrador'!A317:O621,5,FALSE)</f>
        <v>0</v>
      </c>
      <c r="F316" s="148" t="str">
        <f>'Tiempos borrador'!O317</f>
        <v>sin terminar</v>
      </c>
      <c r="G316" s="148">
        <f>'Tiempos borrador'!L317</f>
        <v>0</v>
      </c>
      <c r="H316" s="148">
        <f>IF("terminado"=F316,(G316*'Tiempos borrador'!$D$4)+H315,H315)</f>
        <v>2127</v>
      </c>
    </row>
    <row r="317" spans="1:8" ht="30.75" thickBot="1">
      <c r="A317" s="165" t="s">
        <v>807</v>
      </c>
      <c r="B317" s="266">
        <f>VLOOKUP(A317,'Tiempos borrador'!A318:O622,3,FALSE)</f>
        <v>0</v>
      </c>
      <c r="C317" s="266"/>
      <c r="D317" s="266"/>
      <c r="E317" s="148">
        <f>VLOOKUP(A317,'Tiempos borrador'!A318:O622,5,FALSE)</f>
        <v>0</v>
      </c>
      <c r="F317" s="148" t="str">
        <f>'Tiempos borrador'!O318</f>
        <v>sin terminar</v>
      </c>
      <c r="G317" s="148">
        <f>'Tiempos borrador'!L318</f>
        <v>0</v>
      </c>
      <c r="H317" s="148">
        <f>IF("terminado"=F317,(G317*'Tiempos borrador'!$D$4)+H316,H316)</f>
        <v>2127</v>
      </c>
    </row>
    <row r="318" spans="1:8" ht="30.75" thickBot="1">
      <c r="A318" s="162" t="s">
        <v>808</v>
      </c>
      <c r="B318" s="266">
        <f>VLOOKUP(A318,'Tiempos borrador'!A319:O623,3,FALSE)</f>
        <v>0</v>
      </c>
      <c r="C318" s="266"/>
      <c r="D318" s="266"/>
      <c r="E318" s="148">
        <f>VLOOKUP(A318,'Tiempos borrador'!A319:O623,5,FALSE)</f>
        <v>0</v>
      </c>
      <c r="F318" s="148" t="str">
        <f>'Tiempos borrador'!O319</f>
        <v>sin terminar</v>
      </c>
      <c r="G318" s="148">
        <f>'Tiempos borrador'!L319</f>
        <v>0</v>
      </c>
      <c r="H318" s="148">
        <f>IF("terminado"=F318,(G318*'Tiempos borrador'!$D$4)+H317,H317)</f>
        <v>2127</v>
      </c>
    </row>
    <row r="319" spans="1:8" ht="30.75" thickBot="1">
      <c r="A319" s="165" t="s">
        <v>809</v>
      </c>
      <c r="B319" s="266">
        <f>VLOOKUP(A319,'Tiempos borrador'!A320:O624,3,FALSE)</f>
        <v>0</v>
      </c>
      <c r="C319" s="266"/>
      <c r="D319" s="266"/>
      <c r="E319" s="148">
        <f>VLOOKUP(A319,'Tiempos borrador'!A320:O624,5,FALSE)</f>
        <v>0</v>
      </c>
      <c r="F319" s="148" t="str">
        <f>'Tiempos borrador'!O320</f>
        <v>sin terminar</v>
      </c>
      <c r="G319" s="148">
        <f>'Tiempos borrador'!L320</f>
        <v>0</v>
      </c>
      <c r="H319" s="148">
        <f>IF("terminado"=F319,(G319*'Tiempos borrador'!$D$4)+H318,H318)</f>
        <v>2127</v>
      </c>
    </row>
    <row r="320" spans="1:8" ht="15.75" thickBot="1">
      <c r="A320" s="162" t="s">
        <v>810</v>
      </c>
      <c r="B320" s="266">
        <f>VLOOKUP(A320,'Tiempos borrador'!A321:O625,3,FALSE)</f>
        <v>0</v>
      </c>
      <c r="C320" s="266"/>
      <c r="D320" s="266"/>
      <c r="E320" s="148">
        <f>VLOOKUP(A320,'Tiempos borrador'!A321:O625,5,FALSE)</f>
        <v>0</v>
      </c>
      <c r="F320" s="148">
        <f>'Tiempos borrador'!O321</f>
        <v>0</v>
      </c>
      <c r="G320" s="148">
        <f>'Tiempos borrador'!L321</f>
        <v>0</v>
      </c>
      <c r="H320" s="148">
        <f>IF("terminado"=F320,(G320*'Tiempos borrador'!$D$4)+H319,H319)</f>
        <v>2127</v>
      </c>
    </row>
    <row r="321" spans="3:8">
      <c r="C321" s="268" t="s">
        <v>839</v>
      </c>
      <c r="D321" s="268"/>
      <c r="E321" s="268"/>
      <c r="F321" s="268"/>
      <c r="G321" s="268"/>
      <c r="H321" s="129">
        <f>H320</f>
        <v>2127</v>
      </c>
    </row>
  </sheetData>
  <mergeCells count="311">
    <mergeCell ref="B72:D72"/>
    <mergeCell ref="B73:D73"/>
    <mergeCell ref="B74:D74"/>
    <mergeCell ref="B64:D64"/>
    <mergeCell ref="B65:D65"/>
    <mergeCell ref="B66:D66"/>
    <mergeCell ref="B67:D67"/>
    <mergeCell ref="B68:D68"/>
    <mergeCell ref="B69:D69"/>
    <mergeCell ref="C321:G321"/>
    <mergeCell ref="A1:N2"/>
    <mergeCell ref="B24:D24"/>
    <mergeCell ref="B25:D25"/>
    <mergeCell ref="B26:D26"/>
    <mergeCell ref="B27:D27"/>
    <mergeCell ref="B22:D22"/>
    <mergeCell ref="B23:D23"/>
    <mergeCell ref="B5:D5"/>
    <mergeCell ref="B8:D8"/>
    <mergeCell ref="B11:D11"/>
    <mergeCell ref="B48:D48"/>
    <mergeCell ref="B49:D49"/>
    <mergeCell ref="B50:D50"/>
    <mergeCell ref="B51:D51"/>
    <mergeCell ref="B46:D46"/>
    <mergeCell ref="B47:D47"/>
    <mergeCell ref="B36:D36"/>
    <mergeCell ref="B98:D98"/>
    <mergeCell ref="B99:D99"/>
    <mergeCell ref="B94:D94"/>
    <mergeCell ref="B95:D95"/>
    <mergeCell ref="B84:D84"/>
    <mergeCell ref="B85:D85"/>
    <mergeCell ref="B86:D86"/>
    <mergeCell ref="B87:D87"/>
    <mergeCell ref="B120:D120"/>
    <mergeCell ref="B89:D89"/>
    <mergeCell ref="B90:D90"/>
    <mergeCell ref="B91:D91"/>
    <mergeCell ref="B92:D92"/>
    <mergeCell ref="B93:D93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121:D121"/>
    <mergeCell ref="B122:D122"/>
    <mergeCell ref="B123:D123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68:D168"/>
    <mergeCell ref="B169:D169"/>
    <mergeCell ref="B170:D170"/>
    <mergeCell ref="B171:D171"/>
    <mergeCell ref="B166:D166"/>
    <mergeCell ref="B167:D167"/>
    <mergeCell ref="B156:D156"/>
    <mergeCell ref="B157:D157"/>
    <mergeCell ref="B158:D158"/>
    <mergeCell ref="B159:D159"/>
    <mergeCell ref="B161:D161"/>
    <mergeCell ref="B162:D162"/>
    <mergeCell ref="B163:D163"/>
    <mergeCell ref="B164:D164"/>
    <mergeCell ref="B165:D165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216:D216"/>
    <mergeCell ref="B217:D217"/>
    <mergeCell ref="B218:D218"/>
    <mergeCell ref="B219:D219"/>
    <mergeCell ref="B214:D214"/>
    <mergeCell ref="B215:D215"/>
    <mergeCell ref="B204:D204"/>
    <mergeCell ref="B205:D205"/>
    <mergeCell ref="B206:D206"/>
    <mergeCell ref="B207:D207"/>
    <mergeCell ref="B209:D209"/>
    <mergeCell ref="B210:D210"/>
    <mergeCell ref="B211:D211"/>
    <mergeCell ref="B212:D212"/>
    <mergeCell ref="B213:D213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64:D264"/>
    <mergeCell ref="B265:D265"/>
    <mergeCell ref="B266:D266"/>
    <mergeCell ref="B267:D267"/>
    <mergeCell ref="B262:D262"/>
    <mergeCell ref="B263:D263"/>
    <mergeCell ref="B252:D252"/>
    <mergeCell ref="B253:D253"/>
    <mergeCell ref="B254:D254"/>
    <mergeCell ref="B255:D255"/>
    <mergeCell ref="B257:D257"/>
    <mergeCell ref="B258:D258"/>
    <mergeCell ref="B259:D259"/>
    <mergeCell ref="B260:D260"/>
    <mergeCell ref="B261:D261"/>
    <mergeCell ref="B16:D16"/>
    <mergeCell ref="B17:D17"/>
    <mergeCell ref="B18:D18"/>
    <mergeCell ref="B19:D19"/>
    <mergeCell ref="B20:D20"/>
    <mergeCell ref="B21:D21"/>
    <mergeCell ref="B310:D310"/>
    <mergeCell ref="B311:D311"/>
    <mergeCell ref="B300:D300"/>
    <mergeCell ref="B301:D301"/>
    <mergeCell ref="B302:D302"/>
    <mergeCell ref="B303:D303"/>
    <mergeCell ref="B298:D298"/>
    <mergeCell ref="B299:D299"/>
    <mergeCell ref="B288:D288"/>
    <mergeCell ref="B289:D289"/>
    <mergeCell ref="B290:D290"/>
    <mergeCell ref="B291:D291"/>
    <mergeCell ref="B286:D286"/>
    <mergeCell ref="B287:D287"/>
    <mergeCell ref="B276:D276"/>
    <mergeCell ref="B277:D277"/>
    <mergeCell ref="B278:D278"/>
    <mergeCell ref="B279:D279"/>
    <mergeCell ref="B40:D40"/>
    <mergeCell ref="B41:D41"/>
    <mergeCell ref="B42:D42"/>
    <mergeCell ref="B43:D43"/>
    <mergeCell ref="B44:D44"/>
    <mergeCell ref="B45:D45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8:D38"/>
    <mergeCell ref="B39:D39"/>
    <mergeCell ref="B52:D52"/>
    <mergeCell ref="B53:D53"/>
    <mergeCell ref="B54:D54"/>
    <mergeCell ref="B55:D55"/>
    <mergeCell ref="B56:D56"/>
    <mergeCell ref="B57:D57"/>
    <mergeCell ref="B58:D58"/>
    <mergeCell ref="B59:D59"/>
    <mergeCell ref="B88:D88"/>
    <mergeCell ref="B76:D76"/>
    <mergeCell ref="B77:D77"/>
    <mergeCell ref="B78:D78"/>
    <mergeCell ref="B79:D79"/>
    <mergeCell ref="B80:D80"/>
    <mergeCell ref="B81:D81"/>
    <mergeCell ref="B82:D82"/>
    <mergeCell ref="B83:D83"/>
    <mergeCell ref="B75:D75"/>
    <mergeCell ref="B70:D70"/>
    <mergeCell ref="B71:D71"/>
    <mergeCell ref="B60:D60"/>
    <mergeCell ref="B61:D61"/>
    <mergeCell ref="B62:D62"/>
    <mergeCell ref="B63:D6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60:D160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2:D142"/>
    <mergeCell ref="B143:D143"/>
    <mergeCell ref="B132:D132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208:D208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0:D190"/>
    <mergeCell ref="B191:D191"/>
    <mergeCell ref="B180:D180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56:D256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38:D238"/>
    <mergeCell ref="B239:D239"/>
    <mergeCell ref="B228:D228"/>
    <mergeCell ref="B282:D282"/>
    <mergeCell ref="B283:D283"/>
    <mergeCell ref="B284:D284"/>
    <mergeCell ref="B285:D285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O7:P7"/>
    <mergeCell ref="B318:D318"/>
    <mergeCell ref="B319:D319"/>
    <mergeCell ref="B320:D320"/>
    <mergeCell ref="B312:D312"/>
    <mergeCell ref="B313:D313"/>
    <mergeCell ref="B314:D314"/>
    <mergeCell ref="B315:D315"/>
    <mergeCell ref="B316:D316"/>
    <mergeCell ref="B317:D317"/>
    <mergeCell ref="B304:D304"/>
    <mergeCell ref="B305:D305"/>
    <mergeCell ref="B306:D306"/>
    <mergeCell ref="B307:D307"/>
    <mergeCell ref="B308:D308"/>
    <mergeCell ref="B309:D309"/>
    <mergeCell ref="B292:D292"/>
    <mergeCell ref="B293:D293"/>
    <mergeCell ref="B294:D294"/>
    <mergeCell ref="B295:D295"/>
    <mergeCell ref="B296:D296"/>
    <mergeCell ref="B297:D297"/>
    <mergeCell ref="B280:D280"/>
    <mergeCell ref="B281:D281"/>
  </mergeCells>
  <conditionalFormatting sqref="F17">
    <cfRule type="containsText" dxfId="5" priority="6" operator="containsText" text="Terminado">
      <formula>NOT(ISERROR(SEARCH("Terminado",F17)))</formula>
    </cfRule>
    <cfRule type="containsText" dxfId="4" priority="5" operator="containsText" text="Sin terminar">
      <formula>NOT(ISERROR(SEARCH("Sin terminar",F17)))</formula>
    </cfRule>
    <cfRule type="containsText" dxfId="3" priority="4" operator="containsText" text="En proceso">
      <formula>NOT(ISERROR(SEARCH("En proceso",F17)))</formula>
    </cfRule>
  </conditionalFormatting>
  <conditionalFormatting sqref="F18:F319">
    <cfRule type="containsText" dxfId="2" priority="3" operator="containsText" text="Terminado">
      <formula>NOT(ISERROR(SEARCH("Terminado",F18)))</formula>
    </cfRule>
    <cfRule type="containsText" dxfId="1" priority="2" operator="containsText" text="En proceso">
      <formula>NOT(ISERROR(SEARCH("En proceso",F18)))</formula>
    </cfRule>
    <cfRule type="containsText" dxfId="0" priority="1" operator="containsText" text="Sin terminar">
      <formula>NOT(ISERROR(SEARCH("Sin terminar",F18)))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Costos</vt:lpstr>
      <vt:lpstr>Tiempos</vt:lpstr>
      <vt:lpstr>Tiempos borrador</vt:lpstr>
      <vt:lpstr>Planificacion diaria leandro</vt:lpstr>
      <vt:lpstr>Planificacion diaria fernando</vt:lpstr>
      <vt:lpstr>Estado de maquinas</vt:lpstr>
      <vt:lpstr>'Tiempos borrador'!Títulos_a_imprimir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jere_22_best@hotmail.com</cp:lastModifiedBy>
  <cp:lastPrinted>2015-10-14T15:36:53Z</cp:lastPrinted>
  <dcterms:created xsi:type="dcterms:W3CDTF">2015-02-11T18:11:01Z</dcterms:created>
  <dcterms:modified xsi:type="dcterms:W3CDTF">2016-03-21T00:47:40Z</dcterms:modified>
</cp:coreProperties>
</file>